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eguimiento_2018" sheetId="8" r:id="rId1"/>
  </sheets>
  <definedNames>
    <definedName name="_xlnm._FilterDatabase" localSheetId="0" hidden="1">Seguimiento_2018!$A$3:$AN$140</definedName>
  </definedNames>
  <calcPr calcId="152511"/>
</workbook>
</file>

<file path=xl/calcChain.xml><?xml version="1.0" encoding="utf-8"?>
<calcChain xmlns="http://schemas.openxmlformats.org/spreadsheetml/2006/main">
  <c r="V133" i="8" l="1"/>
  <c r="U133" i="8"/>
  <c r="T133" i="8"/>
  <c r="V90" i="8"/>
  <c r="U90" i="8"/>
  <c r="T90" i="8"/>
  <c r="V31" i="8"/>
  <c r="V28" i="8"/>
  <c r="V24" i="8"/>
  <c r="V17" i="8"/>
  <c r="V14" i="8"/>
  <c r="V112" i="8"/>
  <c r="V110" i="8"/>
  <c r="V109" i="8"/>
  <c r="V104" i="8"/>
  <c r="V103" i="8"/>
  <c r="V95" i="8"/>
  <c r="V94" i="8"/>
  <c r="V93" i="8"/>
  <c r="V92" i="8"/>
  <c r="V76" i="8"/>
  <c r="V75" i="8"/>
  <c r="V54" i="8"/>
  <c r="V53" i="8"/>
  <c r="V52" i="8"/>
  <c r="V51" i="8"/>
  <c r="V49" i="8"/>
  <c r="V48" i="8"/>
  <c r="V45" i="8"/>
  <c r="V47" i="8"/>
  <c r="V44" i="8"/>
  <c r="V43" i="8"/>
  <c r="V42" i="8"/>
  <c r="V41" i="8"/>
  <c r="V40" i="8"/>
  <c r="V39" i="8"/>
  <c r="V38" i="8"/>
  <c r="V37" i="8"/>
  <c r="V34" i="8"/>
  <c r="V123" i="8"/>
  <c r="V114" i="8"/>
  <c r="V78" i="8"/>
  <c r="V85" i="8" l="1"/>
  <c r="V106" i="8"/>
  <c r="V107" i="8"/>
  <c r="V111" i="8"/>
  <c r="V124" i="8"/>
  <c r="V134" i="8"/>
  <c r="V135" i="8"/>
  <c r="V136" i="8"/>
  <c r="V139" i="8"/>
  <c r="V131" i="8" l="1"/>
  <c r="V122" i="8"/>
  <c r="V121" i="8"/>
  <c r="V120" i="8"/>
  <c r="V118" i="8"/>
  <c r="V117" i="8"/>
  <c r="V116" i="8"/>
  <c r="V102" i="8"/>
  <c r="V96" i="8" l="1"/>
  <c r="V91" i="8"/>
  <c r="V89" i="8"/>
  <c r="V88" i="8"/>
  <c r="V87" i="8"/>
  <c r="V83" i="8"/>
  <c r="V82" i="8"/>
  <c r="V81" i="8"/>
  <c r="V80" i="8"/>
  <c r="V73" i="8"/>
  <c r="V70" i="8"/>
  <c r="V69" i="8"/>
  <c r="V68" i="8"/>
  <c r="V55" i="8"/>
  <c r="V33" i="8"/>
  <c r="V26" i="8"/>
  <c r="V25" i="8"/>
  <c r="V13" i="8"/>
  <c r="V11" i="8"/>
  <c r="V10" i="8"/>
  <c r="V8" i="8"/>
  <c r="V7" i="8"/>
  <c r="V6" i="8"/>
  <c r="V4" i="8"/>
  <c r="S140" i="8" l="1"/>
  <c r="S139" i="8"/>
  <c r="P139" i="8"/>
  <c r="S138" i="8"/>
  <c r="S137" i="8"/>
  <c r="S136" i="8"/>
  <c r="P136" i="8"/>
  <c r="S135" i="8"/>
  <c r="S134" i="8"/>
  <c r="P134" i="8"/>
  <c r="S133" i="8"/>
  <c r="O133" i="8"/>
  <c r="N133" i="8"/>
  <c r="P133" i="8" s="1"/>
  <c r="S132" i="8"/>
  <c r="S131" i="8"/>
  <c r="S130" i="8"/>
  <c r="S129" i="8"/>
  <c r="S128" i="8"/>
  <c r="P128" i="8"/>
  <c r="S127" i="8"/>
  <c r="S126" i="8"/>
  <c r="P126" i="8"/>
  <c r="S125" i="8"/>
  <c r="S124" i="8"/>
  <c r="P124" i="8"/>
  <c r="S123" i="8"/>
  <c r="P123" i="8"/>
  <c r="S122" i="8"/>
  <c r="S121" i="8"/>
  <c r="S120" i="8"/>
  <c r="P120" i="8"/>
  <c r="S118" i="8"/>
  <c r="P118" i="8"/>
  <c r="S116" i="8"/>
  <c r="P116" i="8"/>
  <c r="S115" i="8"/>
  <c r="S114" i="8"/>
  <c r="P114" i="8"/>
  <c r="S112" i="8"/>
  <c r="P112" i="8"/>
  <c r="S111" i="8"/>
  <c r="P111" i="8"/>
  <c r="S110" i="8"/>
  <c r="P110" i="8"/>
  <c r="S108" i="8"/>
  <c r="P108" i="8"/>
  <c r="S107" i="8"/>
  <c r="P107" i="8"/>
  <c r="S106" i="8"/>
  <c r="P106" i="8"/>
  <c r="S105" i="8"/>
  <c r="P105" i="8"/>
  <c r="S104" i="8"/>
  <c r="P104" i="8"/>
  <c r="P103" i="8"/>
  <c r="S102" i="8"/>
  <c r="S101" i="8"/>
  <c r="S96" i="8"/>
  <c r="P96" i="8"/>
  <c r="S95" i="8"/>
  <c r="P95" i="8"/>
  <c r="S94" i="8"/>
  <c r="S93" i="8"/>
  <c r="P93" i="8"/>
  <c r="S92" i="8"/>
  <c r="P92" i="8"/>
  <c r="S91" i="8"/>
  <c r="P91" i="8"/>
  <c r="O91" i="8"/>
  <c r="N91" i="8"/>
  <c r="S90" i="8"/>
  <c r="O90" i="8"/>
  <c r="N90" i="8"/>
  <c r="P90" i="8" s="1"/>
  <c r="S89" i="8"/>
  <c r="S88" i="8"/>
  <c r="P88" i="8"/>
  <c r="S87" i="8"/>
  <c r="P87" i="8"/>
  <c r="S86" i="8"/>
  <c r="S85" i="8"/>
  <c r="P85" i="8"/>
  <c r="S83" i="8"/>
  <c r="P83" i="8"/>
  <c r="S82" i="8"/>
  <c r="P82" i="8"/>
  <c r="S81" i="8"/>
  <c r="P81" i="8"/>
  <c r="S80" i="8"/>
  <c r="P80" i="8"/>
  <c r="S79" i="8"/>
  <c r="S78" i="8"/>
  <c r="P78" i="8"/>
  <c r="S77" i="8"/>
  <c r="S76" i="8"/>
  <c r="P76" i="8"/>
  <c r="S75" i="8"/>
  <c r="P75" i="8"/>
  <c r="S74" i="8"/>
  <c r="S73" i="8"/>
  <c r="P73" i="8"/>
  <c r="S70" i="8"/>
  <c r="P70" i="8"/>
  <c r="S69" i="8"/>
  <c r="S68" i="8"/>
  <c r="P68" i="8"/>
  <c r="S67" i="8"/>
  <c r="S66" i="8"/>
  <c r="Q56" i="8"/>
  <c r="S56" i="8" s="1"/>
  <c r="P56" i="8"/>
  <c r="S55" i="8"/>
  <c r="S54" i="8"/>
  <c r="P54" i="8"/>
  <c r="S53" i="8"/>
  <c r="S52" i="8"/>
  <c r="P52" i="8"/>
  <c r="S51" i="8"/>
  <c r="P51" i="8"/>
  <c r="S50" i="8"/>
  <c r="P50" i="8"/>
  <c r="S49" i="8"/>
  <c r="P49" i="8"/>
  <c r="S48" i="8"/>
  <c r="P48" i="8"/>
  <c r="S47" i="8"/>
  <c r="P47" i="8"/>
  <c r="S46" i="8"/>
  <c r="S45" i="8"/>
  <c r="P45" i="8"/>
  <c r="S44" i="8"/>
  <c r="S43" i="8"/>
  <c r="S42" i="8"/>
  <c r="P42" i="8"/>
  <c r="S41" i="8"/>
  <c r="P41" i="8"/>
  <c r="S40" i="8"/>
  <c r="S39" i="8"/>
  <c r="S38" i="8"/>
  <c r="Q38" i="8"/>
  <c r="S37" i="8"/>
  <c r="Q36" i="8"/>
  <c r="S36" i="8" s="1"/>
  <c r="S35" i="8"/>
  <c r="P35" i="8"/>
  <c r="P34" i="8"/>
  <c r="S33" i="8"/>
  <c r="P31" i="8"/>
  <c r="P28" i="8"/>
  <c r="O28" i="8"/>
  <c r="N28" i="8"/>
  <c r="S27" i="8"/>
  <c r="P25" i="8"/>
  <c r="S24" i="8"/>
  <c r="P24" i="8"/>
  <c r="S23" i="8"/>
  <c r="S22" i="8"/>
  <c r="S21" i="8"/>
  <c r="S20" i="8"/>
  <c r="P20" i="8"/>
  <c r="S19" i="8"/>
  <c r="S18" i="8"/>
  <c r="S17" i="8"/>
  <c r="P17" i="8"/>
  <c r="S16" i="8"/>
  <c r="P16" i="8"/>
  <c r="S15" i="8"/>
  <c r="S14" i="8"/>
  <c r="P14" i="8"/>
  <c r="O14" i="8"/>
  <c r="N14" i="8"/>
  <c r="S13" i="8"/>
  <c r="P13" i="8"/>
  <c r="S12" i="8"/>
  <c r="S11" i="8"/>
  <c r="P11" i="8"/>
  <c r="S10" i="8"/>
  <c r="P10" i="8"/>
  <c r="S9" i="8"/>
  <c r="P9" i="8"/>
  <c r="S8" i="8"/>
  <c r="P8" i="8"/>
  <c r="S7" i="8"/>
  <c r="O7" i="8"/>
  <c r="N7" i="8"/>
  <c r="P7" i="8" s="1"/>
  <c r="S6" i="8"/>
  <c r="P6" i="8"/>
  <c r="S5" i="8"/>
  <c r="S4" i="8"/>
  <c r="P4" i="8"/>
</calcChain>
</file>

<file path=xl/comments1.xml><?xml version="1.0" encoding="utf-8"?>
<comments xmlns="http://schemas.openxmlformats.org/spreadsheetml/2006/main">
  <authors>
    <author>Autor</author>
  </authors>
  <commentList>
    <comment ref="R43" authorId="0" shapeId="0">
      <text>
        <r>
          <rPr>
            <b/>
            <sz val="9"/>
            <color indexed="81"/>
            <rFont val="Tahoma"/>
            <family val="2"/>
          </rPr>
          <t xml:space="preserve">PRELIMINAR APLICATIVO SIMAT 2749, GENERADO A TRAVES DE ARCHIVOS PLANOS </t>
        </r>
      </text>
    </comment>
    <comment ref="M52" authorId="0" shapeId="0">
      <text>
        <r>
          <rPr>
            <b/>
            <sz val="9"/>
            <color indexed="81"/>
            <rFont val="Tahoma"/>
            <family val="2"/>
          </rPr>
          <t>Autor:</t>
        </r>
        <r>
          <rPr>
            <sz val="9"/>
            <color indexed="81"/>
            <rFont val="Tahoma"/>
            <family val="2"/>
          </rPr>
          <t xml:space="preserve">
meta pd 182</t>
        </r>
      </text>
    </comment>
  </commentList>
</comments>
</file>

<file path=xl/sharedStrings.xml><?xml version="1.0" encoding="utf-8"?>
<sst xmlns="http://schemas.openxmlformats.org/spreadsheetml/2006/main" count="1013" uniqueCount="432">
  <si>
    <t>EJE ESTRATEGICO</t>
  </si>
  <si>
    <t>LINEA DE ACCION</t>
  </si>
  <si>
    <t>OBJETIVO</t>
  </si>
  <si>
    <t>ACCION  ESTRATEGICA</t>
  </si>
  <si>
    <t>META 2024</t>
  </si>
  <si>
    <t>AMONIZACIÓN PLAN DE DESARROLLO</t>
  </si>
  <si>
    <t>RESPONSABLE</t>
  </si>
  <si>
    <t>1INF</t>
  </si>
  <si>
    <t>INF</t>
  </si>
  <si>
    <t>ADOL</t>
  </si>
  <si>
    <t>PROGRAMA</t>
  </si>
  <si>
    <t>SUBPROGRAMA</t>
  </si>
  <si>
    <t>META</t>
  </si>
  <si>
    <t>Garantizar la seguridad alimentaria y nutricional a gestantes, madres lactantes, niño, niñas y adolescentes</t>
  </si>
  <si>
    <t>X</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</si>
  <si>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</si>
  <si>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</si>
  <si>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Salud</t>
  </si>
  <si>
    <t>Promover la estrategia "Madre Canguro" en las instituciones prestadoras de servicio -IPS- públicas y privadas</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</si>
  <si>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</si>
  <si>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</si>
  <si>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 xml:space="preserve">Implementar, fortalecer y hacer seguimiento al plan de alimentación escolar en los 12 municipios del departamento del Quindío. </t>
  </si>
  <si>
    <t>13745 Niños, Niñas y Adolescentes con el copago de Almuerzos garantizados.</t>
  </si>
  <si>
    <t>Educación</t>
  </si>
  <si>
    <t>Capacidades Institucionales ejecutadas para la promoción, apoyo y ejecución del Plan de Alimentación Escolar en el Departamento del Quindío.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</si>
  <si>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</si>
  <si>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</si>
  <si>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</si>
  <si>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</si>
  <si>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x</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</si>
  <si>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</si>
  <si>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</si>
  <si>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 xml:space="preserve">Crear e implementar una estrategia de información, educación ciudadana y comunicación educativa en los 12 municipios para la promoción de la salud a favor del proceso de crecimiento y desarrollo. </t>
  </si>
  <si>
    <t xml:space="preserve">Implementar una estrategia de promoción de prácticas de control prenatal, lactancia materna, autoexámenes periódicos, esquemas de vacunación y demás esquemas sanitarios, que prevengan el aborto, suicidio, embarazos prematuros y la drogadicción, entre otros. </t>
  </si>
  <si>
    <t>Estrategia AIEPI ejecutada en los (12) Municipios del Departamento del Quindío, con campañas de promoción, prevención y esquemas de vacunación implementados.</t>
  </si>
  <si>
    <t>Una vida saludable con Entorno Familiar para Niños, Niñas y Adolescentes.</t>
  </si>
  <si>
    <t>Garantizar el derecho a la vida bajo entornos protectores en los Niños, Niñas y Adolescentes.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</si>
  <si>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</si>
  <si>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</si>
  <si>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</si>
  <si>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</si>
  <si>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</si>
  <si>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</si>
  <si>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</si>
  <si>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 xml:space="preserve">Ejecutar la política nacional de reducción de sustancias psicoactivas y su impacto, con enfoque prioritario en niños, niñas y adolescentes del departamento del Quindío. </t>
  </si>
  <si>
    <t>Familia</t>
  </si>
  <si>
    <t xml:space="preserve">Implementar y hacer seguimiento al plan departamental de reducción del consumo de sustancias psicoactivas con el apoyo de la red interinstitucional para la prevención, mitigación, superación y capacidad de respuesta. </t>
  </si>
  <si>
    <t>Capacidades Institucionales ejecutadas para el seguimiento y control del Plan Departamental de Reducción del Consumo de Sustancias Psicoactivas desde los ejes de prevención, mitigación, superación y
capacidad de respuesta.</t>
  </si>
  <si>
    <t>Desarrollo</t>
  </si>
  <si>
    <t xml:space="preserve">Implementar y fortalecer la estrategia "De Cero a Siempre" de la presidencia de la república, en el departamento del Quindío. </t>
  </si>
  <si>
    <t>Incrementar en 710 cupos para niños y niñas menores de 5 años vinculados a programas de Educación Inicial</t>
  </si>
  <si>
    <t>85 Docentes de Preescolar y Madres Comunitarias capacitadas en el uso de nuevas tecnologías y bilingüismo para la promoción de competencias en Educación Inicial</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</si>
  <si>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</si>
  <si>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</si>
  <si>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17000 Estudiantes con acceso a educación en el nivel de básica primaria</t>
  </si>
  <si>
    <t>15900 Estudiantes en el nivel de Educación Básica Secundaria</t>
  </si>
  <si>
    <t>5100 Estudiantes mas con acceso al nivel de Educación Media</t>
  </si>
  <si>
    <t>2856 Niños, Niñas y Adolescentes desertores escolares menos</t>
  </si>
  <si>
    <t>4328 Niños, Niñas y Adolescentes reprobados escolares menos.</t>
  </si>
  <si>
    <t>Un programa académico de Etno-Educación implementado en los doce (12) Municipios.</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</si>
  <si>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</si>
  <si>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6 Redes de Aprendizaje fortalecidas e implementadas.</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</si>
  <si>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</si>
  <si>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</si>
  <si>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</si>
  <si>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</si>
  <si>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</si>
  <si>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</si>
  <si>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</si>
  <si>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12 Convenios Interinstitucionales suscritos para la atención integral de la primera infancia, incluyendo nuevas tecnologías y bilingüismo</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</si>
  <si>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</si>
  <si>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</si>
  <si>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</si>
  <si>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Aguas e infraestructura</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</si>
  <si>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</si>
  <si>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 .</t>
  </si>
  <si>
    <t>7 Sedes Educativas construidas, en correspondencia a la demanda poblacional y proyección de coberturas en cada uno de los 12 municipios.</t>
  </si>
  <si>
    <t xml:space="preserve">Implementar la estrategia nacional "Leer es mi cuento" del plan nacional de lectura y escritura por enfoque diferencial en cada uno de los 12 municipios, fomentando la lectura y escritura en los niños mas vulnerables de los municipios del departamento del Quindío. </t>
  </si>
  <si>
    <t>Plan de Lectura y Escritura implementado en los 12 Municipios del Departamento del Quindío.</t>
  </si>
  <si>
    <t>Cultura</t>
  </si>
  <si>
    <t>20 Bibliotecas y Ludotecas del Departamento del Quindío de la Red Apoyadas y Articuladas.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</si>
  <si>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</si>
  <si>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</si>
  <si>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</si>
  <si>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</si>
  <si>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Crear oportunidades en las familias de las minorías étnicas y por enfoque diferencial para el aprestamiento y la generación de capacidades en la protección y desarrollo pleno de los niños, niñas y adolescentes. </t>
  </si>
  <si>
    <t>Programa de apoyo, acompañamiento y fortalecimiento a las familias quindianas del Departamento del Quindío, con líneas de acción sobre pautas de crianza.</t>
  </si>
  <si>
    <t xml:space="preserve">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 </t>
  </si>
  <si>
    <t>Disminución del 3,5%&lt; en casos de Maltrato en Niños, Niñas y Adolescentes entre 0 y 17 años.</t>
  </si>
  <si>
    <t>Disminución del 3,5%&lt; en casos por Abuso Sexual en Niños, Niñas y Adolescentes entre 0 y 17 años.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</si>
  <si>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</si>
  <si>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</si>
  <si>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</si>
  <si>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</si>
  <si>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</si>
  <si>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</si>
  <si>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Interior</t>
  </si>
  <si>
    <t>Jóvenes de los 12 Municipios de Departamento del Quindío, participando activamente en las Juntas de Acción Comunal, a través de programas de capacitación presencial  y  virtual.</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</si>
  <si>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</si>
  <si>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</si>
  <si>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</si>
  <si>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</si>
  <si>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</si>
  <si>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</si>
  <si>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</si>
  <si>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</si>
  <si>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</si>
  <si>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</si>
  <si>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</si>
  <si>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</si>
  <si>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</si>
  <si>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</si>
  <si>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</si>
  <si>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</si>
  <si>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Aguas e infraestructura / Promotora de Vivienda </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</si>
  <si>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</si>
  <si>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</si>
  <si>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</si>
  <si>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</si>
  <si>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</si>
  <si>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</si>
  <si>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</si>
  <si>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</si>
  <si>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</si>
  <si>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</si>
  <si>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Desarrollar estrategias comunicativas mediante la participación comunicativa, familiar, educativa e institucional que promueven el ejercicio responsable de la sexualidad en niños, niñas y adolescentes del departamento del Quindío. </t>
  </si>
  <si>
    <t xml:space="preserve">Promover acciones de formación que generen competencias para la vida, la cultura de la sexualidad responsable que redunden en la construcción del proyecto de vida de niños, niñas y adolescentes. </t>
  </si>
  <si>
    <t xml:space="preserve">Crear e implementar el Plan de Comunicación Estratégica en promoción de derechos sexuales y reproductivos, Prevención de embarazo adolescente y atención obstétrica. </t>
  </si>
  <si>
    <t>Procesos de formación en competencias para la vida con Estrategia de promoción implementada en Prevención del Embarazo Adolescente y Atención Obstétrica</t>
  </si>
  <si>
    <t>Ciudadanía</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</si>
  <si>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</si>
  <si>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</si>
  <si>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</si>
  <si>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</si>
  <si>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ICBF</t>
  </si>
  <si>
    <t xml:space="preserve">12 Convenios Interinstitucionales suscritos para la atención integral de la primera infancia, incluyendo </t>
  </si>
  <si>
    <t xml:space="preserve">85 Docentes de Preescolar y Madres Comunitarias capacitadas en el uso de nuevas tecnologías y bilingüismo para la promoción de competencias </t>
  </si>
  <si>
    <t>Programa de apoyo, acompañamiento y fortalecimiento a las familias quindianas del Departamento del Quindío, con líneas de acción sobre identidad, afectos y proyectos compartidos.</t>
  </si>
  <si>
    <t xml:space="preserve">Crear lineamientos técnicos y adoptar una guía metodológica que oriente a las instituciones educativas de los 12 municipios en la adquisión de habilidades y destrezas comunicativas de los niños, niñas y adolescentes, para la toma de decisiones, su autonomía y el manejo de conflictos. </t>
  </si>
  <si>
    <t>Plan de Lectura y Escritura implementado apoyado en los 12 Municipios</t>
  </si>
  <si>
    <t>1820 docentes y directivos que desarrollan competencias ciudadanas y la construcción de ambientes democráticos</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</si>
  <si>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</si>
  <si>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</si>
  <si>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</si>
  <si>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</si>
  <si>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</si>
  <si>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Jóvenes de los 12 Municipios de Departamento del Quindío, participando activamente en las Juntas de Acción Comunal, a través de programas de capacitación presencial y virtual.</t>
  </si>
  <si>
    <t>Protección</t>
  </si>
  <si>
    <t>Garantizar los derechos y el restablecimiento de los mismos en niños, niñas y
adolescentes del Departamento del Quindío</t>
  </si>
  <si>
    <t xml:space="preserve">Formular programas de vinculación educativa y laboral, que permitan la integración e inclusión de los jóvenes que están en conflicto con la ley penal. </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</si>
  <si>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</si>
  <si>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</si>
  <si>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</si>
  <si>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</si>
  <si>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</si>
  <si>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restablecimiento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</si>
  <si>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</si>
  <si>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</si>
  <si>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Los niños, niñas y adolescentes del Departamento del Quindío No Trabajan. Ni son inducidos a trabajos que afecten su desarrollo integral.</t>
  </si>
  <si>
    <t>Crear condiciones familiares y sociales para evitar el Trabajo Infantil y las Peores Formas de Trabajo Infantil.</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</si>
  <si>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</si>
  <si>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</si>
  <si>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 xml:space="preserve">Plan integral de prevención y erradicación del trabajo infantil "PIPETI", dirigido a la reducción de factores de riesgo, detección de casos, restablecimiento familiar, sinergia institucional y cultura ciudadana. </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</si>
  <si>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</si>
  <si>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</si>
  <si>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</si>
  <si>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Comité Departamental de Erradicación del Trabajo Infantil apoyado.</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</si>
  <si>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</si>
  <si>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</si>
  <si>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</si>
  <si>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</si>
  <si>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</si>
  <si>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</si>
  <si>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</si>
  <si>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</si>
  <si>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Familia - Turismo</t>
  </si>
  <si>
    <t>Niños, Niñas y Adolescentes seguros y protegidos del reclutamiento forzado</t>
  </si>
  <si>
    <t>Generar condiciones para evitar que los niños, niñas y adolescentes sean capturados y reclutados por grupos urbanos y rurales al margen de la ley.</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</si>
  <si>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</si>
  <si>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</si>
  <si>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</si>
  <si>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</si>
  <si>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</si>
  <si>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</si>
  <si>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</si>
  <si>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</si>
  <si>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</si>
  <si>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</si>
  <si>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</si>
  <si>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</si>
  <si>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</si>
  <si>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Existencia</t>
  </si>
  <si>
    <t>Agricultura</t>
  </si>
  <si>
    <t xml:space="preserve">Salud </t>
  </si>
  <si>
    <t xml:space="preserve"> Familia</t>
  </si>
  <si>
    <t>Salud - Familia</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</si>
  <si>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</si>
  <si>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 xml:space="preserve">Crear e implementar un programa articulado con la estrategia nacional "De Cero a Siempre", que genere oportunidades y condiciones para construir su propia identidad, afectos, sentidos y proyectos compartidos desde los entornos: Familia, Prescolar y Comunidad. </t>
  </si>
  <si>
    <t xml:space="preserve">POLITICA PÚBLICA PRIMERA INFANCIA, INFANCIA Y ADOLESCENCIA 2014 -2024  "POR MIS DERECHOS, POR MI FAMILIA, PARA VOLVER A SOÑAR " </t>
  </si>
  <si>
    <t>GRUPO POBLACIONAL</t>
  </si>
  <si>
    <t>2016 (ECONÓMICA)</t>
  </si>
  <si>
    <t>ACCIONES Y/O ACTIVIDADES</t>
  </si>
  <si>
    <t>PROGRAMADO</t>
  </si>
  <si>
    <t>EJECUTADO</t>
  </si>
  <si>
    <t>% CUMPLIMIENTO</t>
  </si>
  <si>
    <t>Soberanía y seguridad alimentaria nutricional</t>
  </si>
  <si>
    <t>Fortalecimiento a la vigilancia en la seguridad alimentaria y nutricional del Quindío</t>
  </si>
  <si>
    <t>Salud pública para un Quindío saludable y posible</t>
  </si>
  <si>
    <t>Sexualidad, derechos sexuales y reproductivos</t>
  </si>
  <si>
    <t>Canalizar acciones de promoción de la salud en el desarrollo de la política nacional de sexualidad, derechos sexuales y reproductivos</t>
  </si>
  <si>
    <t xml:space="preserve">12 Municipios del Departamento del Quindío con capacidad instalada para el desarrollo permanente y continuo de acciones de Promoción en el desarrollo del Plan Nacional de Sexualidad, Derechos sexuales y Reproductivos.                                                                                                        </t>
  </si>
  <si>
    <t xml:space="preserve">Salud pública para un Quindío saludable y posible
Soberanía y seguridad alimentaria nutricional                                                             </t>
  </si>
  <si>
    <t>Sexualidad, derechos sexuales y reproductivos
Fortalecimiento a la vigilancia en la seguridad alimentaria y nutricional del Quindío</t>
  </si>
  <si>
    <t>Capacidades Institucionales ejecutadas para la promoción, el apoyo y la protección de la Lactancia Materna, en el marco del Plan Decenal.</t>
  </si>
  <si>
    <t>12 Municipios del Departamento con Programas Municipales de fomento y protección de patrones alimentarios adecuados para la primera infancia</t>
  </si>
  <si>
    <t>Salud Pública para un Quindío saludable y posible</t>
  </si>
  <si>
    <t>Estilos de vida saludable y condiciones no-transmisibles</t>
  </si>
  <si>
    <t>Implementar la estrategia  denominada "Cuatro por cuatro" para la promoción de la alimentación saludable.</t>
  </si>
  <si>
    <t>20 Proyectos Productivos apoyados con énfasis en Seguridad Alimentaria dirigidos a grupos poblacionales vulnerables.</t>
  </si>
  <si>
    <t>Quindío territorio vital</t>
  </si>
  <si>
    <t>Fomento de la agricultura familiar campesina, agricultura urbana y mercados campesinos para la soberanía y seguridad alimentaría</t>
  </si>
  <si>
    <t>Beneficiar a 2400 familias urbanas y periurbanas con parcelas de agricultura familiar para autoconsumo y comercio de excedentes</t>
  </si>
  <si>
    <t>Apoyar la conformación de cuatro (4) alianzas para contratos de compra anticipada de productos de la agricultura familiar en el departamento del Quindío</t>
  </si>
  <si>
    <t>Vida saludable y enfermedades transmisibles</t>
  </si>
  <si>
    <t xml:space="preserve">Diseñar y desarrollar planes y/o programas en los doce (12) entes territoriales municipales de promoción y prevención de las enfermedades transmitidas por agua, suelo y alimentos </t>
  </si>
  <si>
    <t>Cobertura educativa</t>
  </si>
  <si>
    <t>Acceso y permanencia</t>
  </si>
  <si>
    <t>Implementar el Programa de Alimentación Escolar (PAE) en del departamento del Quindío</t>
  </si>
  <si>
    <t>-</t>
  </si>
  <si>
    <t xml:space="preserve">Desarrollar acciones articuladas intersectorialmente en tres municipios del departamento con enfoque de derechos colectivos, jóvenes, mujeres gestantes, adolescentes
</t>
  </si>
  <si>
    <t>Promoción social y gestión diferencial de poblaciones vulnerables y diferenciales</t>
  </si>
  <si>
    <t>Fortalecimiento de la estrategia AIEPI en los 12 municipios del Departamento</t>
  </si>
  <si>
    <t>Convivencia social y salud mental</t>
  </si>
  <si>
    <t>Adoptar e implementar en los doce (12) municipios el plan departamental de la reducción del consumo de sustancias psicoactivas SPA conforme a lineamientos y desarrollos técnicos entorno a la demanda</t>
  </si>
  <si>
    <t>Promoción y protección a la familia</t>
  </si>
  <si>
    <t xml:space="preserve">"Sí para ti" atención integral a adolescentes y jóvenes </t>
  </si>
  <si>
    <t>Desarrollar e implementar una estrategia de prevención del consumo de sustancias psicoactivas (SPA) dirigida a adolescentes y jóvenes del departamento</t>
  </si>
  <si>
    <t>No aplica</t>
  </si>
  <si>
    <t>No reporta</t>
  </si>
  <si>
    <t>Plan Departamental de reducción del consumo de PSA implementado en un 100% y operando en forma permanente con apoyo de la red interinstitucional para la prevención, mitigación, superación y capacidad de respuesta para la reducción del consumo de SPA</t>
  </si>
  <si>
    <t>Atención Integral a la Primera Infancia</t>
  </si>
  <si>
    <t>Educación inicial integral</t>
  </si>
  <si>
    <t xml:space="preserve">Implementar un (1) programa de educación integral a la primera infancia </t>
  </si>
  <si>
    <t>Pertinencia e innovación</t>
  </si>
  <si>
    <t>Quindío bilingüe</t>
  </si>
  <si>
    <t>Cualificar la formación de ciento cincuenta (150) docentes de preescolar y básica primaria en inglés con dominio A2 y B1 y metodología para la enseñanza</t>
  </si>
  <si>
    <t>Calidad educativa</t>
  </si>
  <si>
    <t>Calidad educativa para la paz</t>
  </si>
  <si>
    <t>Beneficiar a 4700 estudiantes con el Programa Todos a Aprender</t>
  </si>
  <si>
    <t>Implementar un (1) programa y/o proyecto para el acceso de niños, niñas y jóvenes en las Instituciones Educativas</t>
  </si>
  <si>
    <t>Educación inclusiva con acceso y permanencia para poblaciones vulnerables - diferenciales</t>
  </si>
  <si>
    <t>Diseñar e implementar una (1) estrategia que permita disminuir la tasa de analfabetismo en los municipios del departamento del Quindío</t>
  </si>
  <si>
    <t>Implementar el programa de Transporte Escolar en el departamento del Quindío</t>
  </si>
  <si>
    <t>Atender cuatrocientos noventa (490) personas de la población étnica (Afrodescendiente e indígenas) en el sistema educativo en los diferentes niveles</t>
  </si>
  <si>
    <t>Educación, ambientes escolares y cultura para la paz</t>
  </si>
  <si>
    <t xml:space="preserve">Fortalecer cincuenta y cuatro (54) comités de convivencia escolar de las instituciones educativas </t>
  </si>
  <si>
    <t>Capacitar a mil doscientos (1.200) docentes en estrategias para el mejoramiento del ISCE en el Departamento del Quindío</t>
  </si>
  <si>
    <t xml:space="preserve">Mantener, adecuar y/o construir la infraestructura ciento treinta (130) sedes de las instituciones educativas  </t>
  </si>
  <si>
    <t>Fortalecimiento de la media técnica</t>
  </si>
  <si>
    <t>Desarrollar doce (12) talleres para docentes en el uso de las TICs</t>
  </si>
  <si>
    <t>Apoyar cincuenta y cinco (55) docentes licenciados en lenguas modernas formados en inglés con dominio B2</t>
  </si>
  <si>
    <t>Atender  cuatrocientos cincuenta y cinco (455)  menores y/o adultos  que se encuentran en riesgo social    en conflicto con la ley penal,  iletrados, habitantes de frontera y/o menores  trabajadores</t>
  </si>
  <si>
    <t>Brindar acompañamiento a doscientos treinta (230) docentes con  tutores PTA</t>
  </si>
  <si>
    <t>Infraestructura sostenible para la paz</t>
  </si>
  <si>
    <t>Mejora de la infraestructura social del departamento del Quindío</t>
  </si>
  <si>
    <t>Mantener, mejorar y/o rehabilitar la infraestructura de cuarenta y ocho (48) instituciones educativas en el departamento del Quindío.
Apoyar la construcción, el mantenimiento, el mejoramiento y/o la rehabilitación de cuatro (4) obras físicas de infraestructura de bienestar social, de seguridad y de justicia del departamento del Quindío.</t>
  </si>
  <si>
    <t>Cultura, arte y educación para la paz</t>
  </si>
  <si>
    <t>Lectura, escritura y bibliotecas</t>
  </si>
  <si>
    <t>Apoyar veinte (20) proyectos y/o actividades en investigación, capacitación y difusión de la lectura y escritura para fortalecer la Red Departamental de Bibliotecas</t>
  </si>
  <si>
    <t>Niños y niñas en entornos protectores - Semillas Infantiles</t>
  </si>
  <si>
    <t>Implementar  un modelo intersectorial  de atención  integral  y entornos protectores (hogar,  educativo, salud, espacio público e institucionales)   implementado.
Apoyar la creación y/o implementación de Rutas integrales de Atención a la primera infancia.</t>
  </si>
  <si>
    <t>Quindío departamento de derechos de niñas, niños y adolescentes</t>
  </si>
  <si>
    <t xml:space="preserve">Implementar una  estrategia  de prevención y atención de la erradicación del abuso, explotación sexual comercial, trabajo infantil y peores formas de trabajo, y actividades delictivas. </t>
  </si>
  <si>
    <t>Familia - Educación</t>
  </si>
  <si>
    <t>Diseñar e implementar un plan para la caracterización y atención de la población en condiciones especiales y excepcionales del departamento</t>
  </si>
  <si>
    <t>Poder ciudadano</t>
  </si>
  <si>
    <t>Quindío si a la participación</t>
  </si>
  <si>
    <t>Desarrollar estrategias tendientes a promover la participación ciudadana en el departamento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</si>
  <si>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</si>
  <si>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</si>
  <si>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Apoyo al deporte asociado</t>
  </si>
  <si>
    <t>Ligas deportivas del departamento del Quindío</t>
  </si>
  <si>
    <t xml:space="preserve">Apoyar  y fortalecer veintitrés (23) ligas deportivas   </t>
  </si>
  <si>
    <t>Juegos intercolegiados</t>
  </si>
  <si>
    <t>Desarrollar cuatro (4) juegos Intercolegiados  en sus diferentes fases.</t>
  </si>
  <si>
    <t>Apoyo a eventos deportivos</t>
  </si>
  <si>
    <t>Apoyar trece (13)  ligas en   los eventos deportivos de carácter federado  nacional y departamental.</t>
  </si>
  <si>
    <t>Sí recreación y actividad física para ti</t>
  </si>
  <si>
    <t>Recreación, para el bien común</t>
  </si>
  <si>
    <t>Apoyar de forma articulada el desarrollo del programa (1) "Campamentos Juveniles"</t>
  </si>
  <si>
    <t>Educación para la paz</t>
  </si>
  <si>
    <t>Arte para todos</t>
  </si>
  <si>
    <t>Apoyar treinta (30) proyectos y/o actividades de formación, difusión, circulación, creación e investigación, planeación y de espacios para el disfrute de las artes</t>
  </si>
  <si>
    <t>Mantener, mejorar y/o rehabilitar la infraestructura de cuarenta y ocho (48) instituciones educativas en el departamento del Quindío.</t>
  </si>
  <si>
    <t>Campaña de promoción de la salud ejecutada en los 12 Municipios del Departamento dirigido a la Comunidad, La escuela y la Familia, en el marco del Plan Nacional de sexualidad, Derechos Sexuales y Reproductivos.</t>
  </si>
  <si>
    <t>Implementar  una estrategia de prevención y atención de embarazos y segundos embarazos a temprana edad.</t>
  </si>
  <si>
    <t>Procesos de formación en competencias para la vida, cultura de la sexualidad responsable y proyecto de vida ejecutada en los 12 Municipios del Departamento del Quindío.</t>
  </si>
  <si>
    <t>Estrategia de Formación de la salud implementada en el desarrollo de la competencias para la vida, los derechos sexuales y reproductivos, y la construcción del Proyecto de Vida.</t>
  </si>
  <si>
    <t>Campaña de promoción de la salud implementado, en los 12 Municipios del Departamento que incluya la Prevención del Embarazo Adolescente y Atención Obstétrica</t>
  </si>
  <si>
    <t>Redes de aprendizaje fortalecidas e implementadas, basada en destrezas comunicativas, toma de Decisiones y Manejo de Conflictos</t>
  </si>
  <si>
    <t>Implementar la política pública de primera infancia, infancia y adolescencia</t>
  </si>
  <si>
    <t xml:space="preserve">Cultura - Educación </t>
  </si>
  <si>
    <t>Plan departamental de lectura y escritura</t>
  </si>
  <si>
    <t xml:space="preserve">Implementar el programa "pásate a la biblioteca"  en treinta y seis (36)  instituciones educativas </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</si>
  <si>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</si>
  <si>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</si>
  <si>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Programa de Formación integral Implementado a Adolescentes (14 a 17 años) infractores del departamento</t>
  </si>
  <si>
    <t xml:space="preserve"> "Sí para ti" atención integral a adolescentes y jóvenes </t>
  </si>
  <si>
    <t>Implementar  dos (2) estrategias de prevención para adolescentes y jóvenes en riesgo social y/o vinculados a la Ley de responsabilidad  penal</t>
  </si>
  <si>
    <t xml:space="preserve">Construcción de paz y reconciliación en el Quindío </t>
  </si>
  <si>
    <t>Protección y garantías de no repetición</t>
  </si>
  <si>
    <t>Implementar el plan integral de prevención a las violaciones de Derechos Humanos DDHH e infracciones al Derecho Internacional Humanitario.
Apoyar en los doce (12) municipios la articulación institucional para la prevención a las violaciones DDHH e infracciones al DIH</t>
  </si>
  <si>
    <t>Comités Municipales de Erradicación del Trabajo Infantil y Comité Departamental de Trabajo Infantil, conformados y en funcionamiento.</t>
  </si>
  <si>
    <t xml:space="preserve">Promoción y protección a la familia
Quindío potencia turística de naturaleza y diversión </t>
  </si>
  <si>
    <t>Quindío departamento de derechos de niñas, niños y adolescentes
Mejoramiento de la competitividad del Quindío como destino turístico</t>
  </si>
  <si>
    <t>Implementar una  estrategia  de prevención y atención de la erradicación del abuso, explotación sexual comercial, trabajo infantil y peores formas de trabajo, y actividades delictivas. 
Gestionar y ejecutar (3) proyectos para mejorar la competitividad del Quindío como destino turístico</t>
  </si>
  <si>
    <t>Familia - ICBF</t>
  </si>
  <si>
    <t xml:space="preserve">No reporta </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</si>
  <si>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</si>
  <si>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Capacidades Institucionales ejecutadas para la ejecución, monitoreo y control del Plan de Seguridad Alimentaria y Nutricional del Departamento del Quindío.</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</si>
  <si>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</si>
  <si>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</si>
  <si>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</si>
  <si>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</si>
  <si>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</si>
  <si>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235 menos Analfabetas 15 a 24años en el Departamento del Quindío.</t>
  </si>
  <si>
    <t>2697Estudiantesbeneficiariosdel subsidio de Transporte Escolar.</t>
  </si>
  <si>
    <t xml:space="preserve">Incorporar procesos de formación inclusivos en la primera infancia, permitiendo el aprestamiento y adopción de las TICS y el bilingüismo para su desarrollo integral. </t>
  </si>
  <si>
    <t>120 Docentes de Preescolar y Madres Comunitarias capacitados en el uso de Nuevas Tecnologías y bilingüismo para la promoción de competencias en Educación Inicial</t>
  </si>
  <si>
    <t>11 Equipamientos y/o Espacios para el desarrollo turístico y cultural en el Departamento del Quindío, mejorados y habilitados.</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</si>
  <si>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</si>
  <si>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</si>
  <si>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</si>
  <si>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2697 Beneficiarios con subsidio de Transporte escolar</t>
  </si>
  <si>
    <t>Dignatarios Comunales, Padres y Jóvenes (8101), con fortalecimiento Cultural, Educativo, Deportivo, y con campañas y/o programas preventivos enfocados principalmente hacia las Familias en condición vulnerable.</t>
  </si>
  <si>
    <t>Un Quindío más humano para Niños, Niñas y Adolescentes del Departamento del Quindío con Garantía de derechos de protección.</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</si>
  <si>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</si>
  <si>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</si>
  <si>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Mujeres gestantes y lactantes, niños, niñas y adolescentes bien nutridos</t>
  </si>
  <si>
    <t>Ejecutar plan decenal de lactancia materna</t>
  </si>
  <si>
    <t>Crear y ejecutar la ruta de información de los recién nacidos con bajo peso al nacer por enfoque diferencial.</t>
  </si>
  <si>
    <t>Canalizar acciones de promoción de la salud en el desarrollo de la política nacional de sexualidad, derechos sexuales y reproductivos
Ejecutar plan decenal de lactancia materna</t>
  </si>
  <si>
    <t xml:space="preserve">Implementar el Plan de Seguridad Alimentaria y Nutricional del departamento del Quindío para niños, niñas y adolescentes con enfoque diferencial. </t>
  </si>
  <si>
    <t>16 Convenios en ejecutados para suministro de material de propagación de los Productos Agropecuarios considerados dentro de los proyectos de Seguridad Alimentaria.</t>
  </si>
  <si>
    <t>12 Municipios del Departamento del Quindío con capacidad instalada para el desarrollo permanente y continuo de acciones de Promoción por enfoque
diferencial en el desarrollo del Plan Nacional de sexualidad, derechos sexuales y reproductivos.</t>
  </si>
  <si>
    <t>La Educación como un factor determinante en el desarrollo de los Niños, Niñas y Adolescentes.</t>
  </si>
  <si>
    <t>Apoyar once  (11) proyectos mediante estímulos artísticos y culturales</t>
  </si>
  <si>
    <t>2018 META (FÍSICA)</t>
  </si>
  <si>
    <t>2018 (ECONÓMICA)</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</si>
  <si>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</si>
  <si>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</si>
  <si>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 xml:space="preserve">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
</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</si>
  <si>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</si>
  <si>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</si>
  <si>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</si>
  <si>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</si>
  <si>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Básica primaria                    15.891</t>
  </si>
  <si>
    <t>Básica Secundaria           14.489</t>
  </si>
  <si>
    <t>Media                                           5.316</t>
  </si>
  <si>
    <t>La información sobre los  reprobados la entrega el MEN en el transcurso de los tres primeros meses de la vigencia actual.</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</si>
  <si>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</si>
  <si>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</si>
  <si>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</si>
  <si>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</si>
  <si>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</si>
  <si>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</si>
  <si>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</si>
  <si>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</si>
  <si>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8
19</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</si>
  <si>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</si>
  <si>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1
15222</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</si>
  <si>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</si>
  <si>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</si>
  <si>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Se han Sostenido  dos mil doscientos treinta y dos (2.232) docentes, directivos docentes y administrativos viabilizados por el ministerio de educación nacional vinculados a la secretaria de educación departamental del Departamento del Quindío.</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</si>
  <si>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</si>
  <si>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</si>
  <si>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</si>
  <si>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</si>
  <si>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</si>
  <si>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 xml:space="preserve">La entidad no reportó información durante la vigencia. </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</si>
  <si>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</si>
  <si>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</si>
  <si>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</si>
  <si>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</si>
  <si>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</si>
  <si>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</si>
  <si>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</si>
  <si>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</si>
  <si>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</si>
  <si>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</si>
  <si>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</si>
  <si>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</si>
  <si>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</si>
  <si>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</si>
  <si>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</si>
  <si>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</si>
  <si>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</si>
  <si>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</si>
  <si>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</si>
  <si>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</si>
  <si>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</si>
  <si>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</si>
  <si>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</si>
  <si>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</si>
  <si>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</si>
  <si>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</si>
  <si>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2018 una atención de cupos de 318, teniendo al finalizar la vigencia 2018 una atención de usuarios de 886 adolescentes en las diferentes modalidades de atención como son:
Atención Inicial
Atención sanciones No privativas de la libertad
Atención en medidas y sanciones privativas de libertad
Atención para el fortalecimiento a la inclusión social </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</si>
  <si>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</si>
  <si>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</si>
  <si>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</si>
  <si>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</si>
  <si>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</si>
  <si>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</si>
  <si>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</si>
  <si>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</si>
  <si>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</si>
  <si>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</si>
  <si>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</si>
  <si>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</si>
  <si>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</si>
  <si>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</si>
  <si>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</si>
  <si>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</si>
  <si>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</si>
  <si>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14 ESE con Norma Técnica implementada en forma permanente y continua y ampliación a IPS privadas y
mixtas para la atención del binomio madre e hijo, incluyendo la Estrategia "Madre Canguro"</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</si>
  <si>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</si>
  <si>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
</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</si>
  <si>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</si>
  <si>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</si>
  <si>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</si>
  <si>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</si>
  <si>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Plan Departamental y Planes de Acción municipales en DDHH y DIH formulados e imprentados en los 12 Municipios del Departamento del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</si>
</sst>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quot;$&quot;* #,##0.00_-;_-&quot;$&quot;* &quot;-&quot;??_-;_-@_-"/>
    <numFmt numFmtId="165" formatCode="_-* #,##0.00_-;\-* #,##0.00_-;_-* &quot;-&quot;??_-;_-@_-"/>
    <numFmt numFmtId="166" formatCode="_(* #,##0_);_(* \(#,##0\);_(* &quot;-&quot;??_);_(@_)"/>
    <numFmt numFmtId="168" formatCode="#,##0.0"/>
  </numFmts>
  <fonts count="13">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b/>
      <sz val="10"/>
      <name val="Calibri"/>
      <family val="2"/>
      <scheme val="minor"/>
    </font>
    <font>
      <sz val="10"/>
      <name val="Arial"/>
      <family val="2"/>
    </font>
    <font>
      <b/>
      <sz val="9"/>
      <color indexed="81"/>
      <name val="Tahoma"/>
      <family val="2"/>
    </font>
    <font>
      <b/>
      <sz val="16"/>
      <color theme="1"/>
      <name val="Arial  "/>
    </font>
    <font>
      <b/>
      <sz val="10"/>
      <color theme="1"/>
      <name val="Calibri"/>
      <family val="2"/>
      <scheme val="minor"/>
    </font>
    <font>
      <sz val="10"/>
      <name val="Arial  "/>
    </font>
    <font>
      <sz val="11"/>
      <color theme="1"/>
      <name val="Arial  "/>
    </font>
    <font>
      <sz val="9"/>
      <color indexed="81"/>
      <name val="Tahoma"/>
      <family val="2"/>
    </font>
    <font>
      <b/>
      <sz val="10"/>
      <name val="Arial  "/>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rgb="FFF3DEDD"/>
        <bgColor indexed="64"/>
      </patternFill>
    </fill>
    <fill>
      <patternFill patternType="solid">
        <fgColor rgb="FFFF0000"/>
        <bgColor indexed="64"/>
      </patternFill>
    </fill>
    <fill>
      <patternFill patternType="solid">
        <fgColor rgb="FF00B050"/>
        <bgColor indexed="64"/>
      </patternFill>
    </fill>
    <fill>
      <patternFill patternType="solid">
        <fgColor theme="5"/>
        <bgColor indexed="64"/>
      </patternFill>
    </fill>
    <fill>
      <patternFill patternType="solid">
        <fgColor rgb="FFFFFF00"/>
        <bgColor indexed="64"/>
      </patternFill>
    </fill>
    <fill>
      <patternFill patternType="solid">
        <fgColor rgb="FF0070C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96">
    <xf numFmtId="0" fontId="0" fillId="0" borderId="0" xfId="0"/>
    <xf numFmtId="0" fontId="5" fillId="0" borderId="2" xfId="0" applyFont="1" applyFill="1" applyBorder="1" applyAlignment="1">
      <alignment horizontal="justify" vertical="center" wrapText="1"/>
    </xf>
    <xf numFmtId="0" fontId="0" fillId="3" borderId="0" xfId="0" applyFill="1"/>
    <xf numFmtId="0" fontId="0" fillId="2" borderId="0" xfId="0" applyFill="1"/>
    <xf numFmtId="0" fontId="3" fillId="0" borderId="0" xfId="0" applyFont="1"/>
    <xf numFmtId="0" fontId="3" fillId="3" borderId="0" xfId="0" applyFont="1" applyFill="1"/>
    <xf numFmtId="0" fontId="4" fillId="4" borderId="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4"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justify" vertical="center" wrapText="1"/>
    </xf>
    <xf numFmtId="3" fontId="5" fillId="0" borderId="2" xfId="0" applyNumberFormat="1" applyFont="1" applyFill="1" applyBorder="1" applyAlignment="1">
      <alignment horizontal="right" vertical="center" wrapText="1"/>
    </xf>
    <xf numFmtId="0" fontId="10" fillId="0" borderId="0" xfId="0" applyFont="1"/>
    <xf numFmtId="0" fontId="2" fillId="0" borderId="0" xfId="0" applyFont="1" applyAlignment="1">
      <alignment vertical="center" wrapText="1"/>
    </xf>
    <xf numFmtId="0" fontId="9" fillId="3" borderId="2" xfId="0" applyFont="1" applyFill="1" applyBorder="1" applyAlignment="1" applyProtection="1">
      <alignment horizontal="justify" vertical="center" wrapText="1"/>
      <protection locked="0"/>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5" fillId="3" borderId="2" xfId="0" applyNumberFormat="1" applyFont="1" applyFill="1" applyBorder="1" applyAlignment="1">
      <alignment vertical="center" wrapText="1"/>
    </xf>
    <xf numFmtId="0" fontId="5" fillId="3" borderId="2" xfId="0" applyFont="1" applyFill="1" applyBorder="1" applyAlignment="1">
      <alignment horizontal="justify" vertical="center" wrapText="1"/>
    </xf>
    <xf numFmtId="37" fontId="5" fillId="3" borderId="2" xfId="1" applyNumberFormat="1" applyFont="1" applyFill="1" applyBorder="1" applyAlignment="1">
      <alignment horizontal="center" vertical="center" wrapText="1"/>
    </xf>
    <xf numFmtId="3" fontId="5" fillId="3" borderId="2" xfId="1" applyNumberFormat="1" applyFont="1" applyFill="1" applyBorder="1" applyAlignment="1">
      <alignment horizontal="center" vertical="center" wrapText="1"/>
    </xf>
    <xf numFmtId="9" fontId="5" fillId="7" borderId="2" xfId="2" applyFont="1" applyFill="1" applyBorder="1" applyAlignment="1">
      <alignment horizontal="center" vertical="center" wrapText="1"/>
    </xf>
    <xf numFmtId="0" fontId="9" fillId="3" borderId="2" xfId="0" applyFont="1" applyFill="1" applyBorder="1" applyAlignment="1">
      <alignment vertical="center" wrapText="1"/>
    </xf>
    <xf numFmtId="3" fontId="5" fillId="0" borderId="2" xfId="0" applyNumberFormat="1" applyFont="1" applyFill="1" applyBorder="1" applyAlignment="1">
      <alignment vertical="center" wrapText="1"/>
    </xf>
    <xf numFmtId="9" fontId="5" fillId="8" borderId="2" xfId="2"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168" fontId="5" fillId="3" borderId="2" xfId="0" applyNumberFormat="1" applyFont="1" applyFill="1" applyBorder="1" applyAlignment="1">
      <alignment horizontal="center" vertical="center" wrapText="1"/>
    </xf>
    <xf numFmtId="0" fontId="9" fillId="3" borderId="4" xfId="0" applyFont="1" applyFill="1" applyBorder="1" applyAlignment="1">
      <alignment vertical="center" wrapText="1"/>
    </xf>
    <xf numFmtId="9" fontId="5" fillId="6" borderId="5" xfId="2"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9" fontId="5" fillId="6" borderId="2" xfId="2" applyFont="1" applyFill="1" applyBorder="1" applyAlignment="1">
      <alignment horizontal="center" vertical="center" wrapText="1"/>
    </xf>
    <xf numFmtId="3" fontId="5" fillId="0" borderId="2" xfId="0" applyNumberFormat="1" applyFont="1" applyBorder="1" applyAlignment="1">
      <alignment vertical="center" wrapText="1"/>
    </xf>
    <xf numFmtId="9" fontId="5" fillId="6" borderId="4" xfId="2" applyFont="1" applyFill="1" applyBorder="1" applyAlignment="1">
      <alignment horizontal="center" vertical="center" wrapText="1"/>
    </xf>
    <xf numFmtId="0" fontId="9" fillId="3" borderId="2" xfId="0" applyFont="1" applyFill="1" applyBorder="1" applyAlignment="1">
      <alignment horizontal="center" vertical="center"/>
    </xf>
    <xf numFmtId="43" fontId="9" fillId="3" borderId="2" xfId="1" applyFont="1" applyFill="1" applyBorder="1" applyAlignment="1">
      <alignment vertical="center" wrapText="1"/>
    </xf>
    <xf numFmtId="9" fontId="5" fillId="9" borderId="2" xfId="2" applyFont="1" applyFill="1" applyBorder="1" applyAlignment="1">
      <alignment horizontal="center" vertical="center" wrapText="1"/>
    </xf>
    <xf numFmtId="9" fontId="5" fillId="9" borderId="4" xfId="2" applyFont="1" applyFill="1" applyBorder="1" applyAlignment="1">
      <alignment horizontal="center" vertical="center" wrapText="1"/>
    </xf>
    <xf numFmtId="0" fontId="12" fillId="3" borderId="2" xfId="0" applyFont="1" applyFill="1" applyBorder="1" applyAlignment="1">
      <alignment horizontal="center" vertical="center" wrapText="1"/>
    </xf>
    <xf numFmtId="37" fontId="5" fillId="3" borderId="3" xfId="1" applyNumberFormat="1" applyFont="1" applyFill="1" applyBorder="1" applyAlignment="1">
      <alignment horizontal="center" vertical="center" wrapText="1"/>
    </xf>
    <xf numFmtId="0" fontId="9" fillId="3" borderId="2" xfId="0" applyFont="1" applyFill="1" applyBorder="1" applyAlignment="1">
      <alignment vertical="top" wrapText="1"/>
    </xf>
    <xf numFmtId="3" fontId="5" fillId="0" borderId="4" xfId="0" applyNumberFormat="1" applyFont="1" applyBorder="1" applyAlignment="1">
      <alignment horizontal="center" vertical="center" wrapText="1"/>
    </xf>
    <xf numFmtId="0" fontId="5" fillId="3" borderId="5" xfId="0" applyFont="1" applyFill="1" applyBorder="1" applyAlignment="1">
      <alignment horizontal="center" vertical="center" wrapText="1"/>
    </xf>
    <xf numFmtId="3" fontId="5" fillId="0" borderId="2" xfId="0" applyNumberFormat="1" applyFont="1" applyBorder="1" applyAlignment="1">
      <alignment horizontal="right" vertical="center" wrapText="1"/>
    </xf>
    <xf numFmtId="9" fontId="5" fillId="10" borderId="2" xfId="2"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3" fontId="5" fillId="0" borderId="2" xfId="0" applyNumberFormat="1" applyFont="1" applyFill="1" applyBorder="1" applyAlignment="1">
      <alignment horizontal="right" vertical="center" wrapText="1"/>
    </xf>
    <xf numFmtId="0" fontId="9" fillId="3" borderId="2" xfId="0" applyFont="1" applyFill="1" applyBorder="1" applyAlignment="1">
      <alignment horizontal="center" wrapText="1"/>
    </xf>
    <xf numFmtId="3" fontId="5" fillId="0" borderId="3" xfId="0" applyNumberFormat="1" applyFont="1" applyFill="1" applyBorder="1" applyAlignment="1">
      <alignment vertical="center" wrapText="1"/>
    </xf>
    <xf numFmtId="3" fontId="5" fillId="0" borderId="2"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9" fontId="5" fillId="3" borderId="2" xfId="2"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9" fontId="5" fillId="7" borderId="4" xfId="2" applyFont="1" applyFill="1" applyBorder="1" applyAlignment="1">
      <alignment horizontal="center" vertical="center" wrapText="1"/>
    </xf>
    <xf numFmtId="3" fontId="5" fillId="0" borderId="4" xfId="0" applyNumberFormat="1" applyFont="1" applyFill="1" applyBorder="1" applyAlignment="1">
      <alignment vertical="center" wrapText="1"/>
    </xf>
    <xf numFmtId="9" fontId="5" fillId="7" borderId="2" xfId="2" applyFont="1" applyFill="1" applyBorder="1" applyAlignment="1">
      <alignment vertical="center" wrapText="1"/>
    </xf>
    <xf numFmtId="3" fontId="5" fillId="3" borderId="2" xfId="0" applyNumberFormat="1" applyFont="1" applyFill="1" applyBorder="1" applyAlignment="1">
      <alignment horizontal="right" vertical="center" wrapText="1"/>
    </xf>
    <xf numFmtId="9" fontId="5" fillId="6" borderId="2" xfId="2" applyFont="1" applyFill="1" applyBorder="1" applyAlignment="1">
      <alignment vertical="center" wrapText="1"/>
    </xf>
    <xf numFmtId="3" fontId="5" fillId="0" borderId="4" xfId="0" applyNumberFormat="1" applyFont="1" applyFill="1" applyBorder="1" applyAlignment="1">
      <alignment horizontal="justify" vertical="center" wrapText="1"/>
    </xf>
    <xf numFmtId="2" fontId="5" fillId="3" borderId="2" xfId="0" applyNumberFormat="1"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10" fontId="5" fillId="3" borderId="2" xfId="2" applyNumberFormat="1" applyFont="1" applyFill="1" applyBorder="1" applyAlignment="1">
      <alignment horizontal="right" vertical="center" wrapText="1"/>
    </xf>
    <xf numFmtId="9" fontId="5" fillId="3" borderId="2" xfId="2" applyNumberFormat="1" applyFont="1" applyFill="1" applyBorder="1" applyAlignment="1">
      <alignment vertical="center" wrapText="1"/>
    </xf>
    <xf numFmtId="9" fontId="5" fillId="0" borderId="2" xfId="2" applyFont="1" applyFill="1" applyBorder="1" applyAlignment="1">
      <alignment vertical="center" wrapText="1"/>
    </xf>
    <xf numFmtId="10" fontId="5" fillId="0" borderId="2" xfId="2" applyNumberFormat="1" applyFont="1" applyFill="1" applyBorder="1" applyAlignment="1">
      <alignment vertical="center" wrapText="1"/>
    </xf>
    <xf numFmtId="9" fontId="5" fillId="0" borderId="2" xfId="2" applyNumberFormat="1" applyFont="1" applyFill="1" applyBorder="1" applyAlignment="1">
      <alignment vertical="center" wrapText="1"/>
    </xf>
    <xf numFmtId="10" fontId="5" fillId="0" borderId="2" xfId="2" applyNumberFormat="1" applyFont="1" applyFill="1" applyBorder="1" applyAlignment="1">
      <alignment horizontal="right" vertical="center" wrapText="1"/>
    </xf>
    <xf numFmtId="9" fontId="5" fillId="0" borderId="2" xfId="2" applyNumberFormat="1" applyFont="1" applyFill="1" applyBorder="1" applyAlignment="1">
      <alignment horizontal="right" vertical="center" wrapText="1"/>
    </xf>
    <xf numFmtId="9" fontId="5" fillId="0" borderId="2" xfId="2" applyFont="1" applyBorder="1" applyAlignment="1">
      <alignment vertical="center" wrapText="1"/>
    </xf>
    <xf numFmtId="10" fontId="5" fillId="0" borderId="2" xfId="2" applyNumberFormat="1" applyFont="1" applyBorder="1" applyAlignment="1">
      <alignment vertical="center" wrapText="1"/>
    </xf>
    <xf numFmtId="10" fontId="5" fillId="0" borderId="2" xfId="2" applyNumberFormat="1" applyFont="1" applyBorder="1" applyAlignment="1">
      <alignment horizontal="right" vertical="center" wrapText="1"/>
    </xf>
    <xf numFmtId="10" fontId="5" fillId="0" borderId="2" xfId="2" applyNumberFormat="1" applyFont="1" applyFill="1" applyBorder="1" applyAlignment="1">
      <alignment horizontal="right" vertical="center" wrapText="1"/>
    </xf>
    <xf numFmtId="10" fontId="5" fillId="0" borderId="4" xfId="2"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0" fontId="5" fillId="0" borderId="0" xfId="0" applyFont="1" applyAlignment="1">
      <alignment horizontal="justify" vertical="center" wrapText="1"/>
    </xf>
    <xf numFmtId="10" fontId="5" fillId="0" borderId="4" xfId="2" applyNumberFormat="1" applyFont="1" applyFill="1" applyBorder="1" applyAlignment="1">
      <alignment horizontal="right" vertical="center" wrapText="1"/>
    </xf>
    <xf numFmtId="10" fontId="5" fillId="0" borderId="0" xfId="2" applyNumberFormat="1" applyFont="1" applyAlignment="1">
      <alignment vertical="center"/>
    </xf>
    <xf numFmtId="3" fontId="5" fillId="0" borderId="3"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9" fontId="5" fillId="0" borderId="3" xfId="2" applyFont="1" applyFill="1" applyBorder="1" applyAlignment="1">
      <alignment horizontal="right" vertical="center" wrapText="1"/>
    </xf>
    <xf numFmtId="9" fontId="5" fillId="0" borderId="4" xfId="2" applyFont="1" applyFill="1" applyBorder="1" applyAlignment="1">
      <alignment horizontal="right"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 xfId="0" applyFont="1" applyFill="1" applyBorder="1" applyAlignment="1">
      <alignment horizontal="justify" vertical="center" wrapText="1"/>
    </xf>
    <xf numFmtId="0" fontId="9" fillId="3" borderId="4" xfId="0" applyFont="1" applyFill="1" applyBorder="1" applyAlignment="1">
      <alignment horizontal="justify"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10" fontId="5" fillId="0" borderId="3" xfId="2" applyNumberFormat="1" applyFont="1" applyFill="1" applyBorder="1" applyAlignment="1">
      <alignment horizontal="right" vertical="center" wrapText="1"/>
    </xf>
    <xf numFmtId="10" fontId="5" fillId="0" borderId="4" xfId="2" applyNumberFormat="1" applyFont="1" applyFill="1" applyBorder="1" applyAlignment="1">
      <alignment horizontal="right" vertical="center" wrapText="1"/>
    </xf>
    <xf numFmtId="3" fontId="5" fillId="0" borderId="4" xfId="0" applyNumberFormat="1" applyFont="1" applyFill="1" applyBorder="1" applyAlignment="1">
      <alignment horizontal="justify"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0" fontId="5" fillId="0" borderId="5" xfId="2" applyNumberFormat="1" applyFont="1" applyFill="1" applyBorder="1" applyAlignment="1">
      <alignment horizontal="right" vertical="center" wrapText="1"/>
    </xf>
    <xf numFmtId="0" fontId="5" fillId="0" borderId="5" xfId="0" applyFont="1" applyFill="1" applyBorder="1" applyAlignment="1">
      <alignment horizontal="justify" vertical="center" wrapText="1"/>
    </xf>
    <xf numFmtId="0" fontId="9" fillId="3" borderId="5" xfId="0" applyFont="1" applyFill="1" applyBorder="1" applyAlignment="1">
      <alignment horizontal="justify" vertical="center" wrapText="1"/>
    </xf>
    <xf numFmtId="0" fontId="5" fillId="3" borderId="5" xfId="0" applyFont="1" applyFill="1" applyBorder="1" applyAlignment="1">
      <alignment horizontal="center" vertical="center" wrapText="1"/>
    </xf>
    <xf numFmtId="3" fontId="5" fillId="0" borderId="3"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3" fontId="5" fillId="3" borderId="5" xfId="0" applyNumberFormat="1" applyFont="1" applyFill="1" applyBorder="1" applyAlignment="1">
      <alignment horizontal="center" vertical="center" wrapText="1"/>
    </xf>
    <xf numFmtId="3" fontId="5" fillId="0" borderId="5"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5" fillId="3" borderId="5" xfId="0" applyNumberFormat="1" applyFont="1" applyFill="1" applyBorder="1" applyAlignment="1">
      <alignment horizontal="right" vertical="center" wrapText="1"/>
    </xf>
    <xf numFmtId="3" fontId="5" fillId="3" borderId="4" xfId="0" applyNumberFormat="1" applyFont="1" applyFill="1" applyBorder="1" applyAlignment="1">
      <alignment horizontal="righ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justify" vertical="center" wrapText="1"/>
    </xf>
    <xf numFmtId="9" fontId="5" fillId="7" borderId="3" xfId="2" applyFont="1" applyFill="1" applyBorder="1" applyAlignment="1">
      <alignment horizontal="center" vertical="center" wrapText="1"/>
    </xf>
    <xf numFmtId="9" fontId="5" fillId="7" borderId="4" xfId="2"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3" fontId="5" fillId="3" borderId="18" xfId="0" applyNumberFormat="1" applyFont="1" applyFill="1" applyBorder="1" applyAlignment="1">
      <alignment horizontal="center" vertical="center" wrapText="1"/>
    </xf>
    <xf numFmtId="9" fontId="5" fillId="0" borderId="5" xfId="2" applyFont="1" applyFill="1" applyBorder="1" applyAlignment="1">
      <alignment horizontal="right" vertical="center" wrapText="1"/>
    </xf>
    <xf numFmtId="10" fontId="5" fillId="0" borderId="2" xfId="2" applyNumberFormat="1" applyFont="1" applyFill="1" applyBorder="1" applyAlignment="1">
      <alignment horizontal="righ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justify" vertical="center" wrapText="1"/>
    </xf>
    <xf numFmtId="3" fontId="5" fillId="3" borderId="2" xfId="0" applyNumberFormat="1" applyFont="1" applyFill="1" applyBorder="1" applyAlignment="1">
      <alignment horizontal="center" vertical="center" wrapText="1"/>
    </xf>
    <xf numFmtId="9" fontId="5" fillId="6" borderId="3" xfId="2" applyFont="1" applyFill="1" applyBorder="1" applyAlignment="1">
      <alignment horizontal="center" vertical="center" wrapText="1"/>
    </xf>
    <xf numFmtId="9" fontId="5" fillId="6" borderId="4" xfId="2" applyFont="1" applyFill="1" applyBorder="1" applyAlignment="1">
      <alignment horizontal="center" vertical="center" wrapText="1"/>
    </xf>
    <xf numFmtId="0" fontId="9" fillId="3" borderId="2" xfId="0" applyFont="1" applyFill="1" applyBorder="1" applyAlignment="1">
      <alignment horizontal="center" vertical="center" textRotation="90"/>
    </xf>
    <xf numFmtId="0" fontId="12" fillId="3" borderId="2" xfId="0" applyFont="1" applyFill="1" applyBorder="1" applyAlignment="1">
      <alignment horizontal="center" vertical="center" wrapText="1"/>
    </xf>
    <xf numFmtId="9" fontId="5" fillId="10" borderId="3" xfId="2" applyFont="1" applyFill="1" applyBorder="1" applyAlignment="1">
      <alignment horizontal="center" vertical="center" wrapText="1"/>
    </xf>
    <xf numFmtId="9" fontId="5" fillId="10" borderId="4" xfId="2" applyFont="1" applyFill="1" applyBorder="1" applyAlignment="1">
      <alignment horizontal="center" vertical="center" wrapText="1"/>
    </xf>
    <xf numFmtId="0" fontId="9" fillId="3" borderId="2" xfId="0" applyFont="1" applyFill="1" applyBorder="1" applyAlignment="1">
      <alignment horizontal="center" vertical="center"/>
    </xf>
    <xf numFmtId="9" fontId="5" fillId="0" borderId="4" xfId="2" applyFont="1" applyFill="1" applyBorder="1" applyAlignment="1">
      <alignment horizontal="center" vertical="center" wrapText="1"/>
    </xf>
    <xf numFmtId="0" fontId="9" fillId="3" borderId="2" xfId="0" applyFont="1" applyFill="1" applyBorder="1" applyAlignment="1">
      <alignment horizontal="center" vertical="center" textRotation="90" wrapText="1"/>
    </xf>
    <xf numFmtId="4" fontId="5" fillId="3" borderId="2" xfId="0" applyNumberFormat="1" applyFont="1" applyFill="1" applyBorder="1" applyAlignment="1">
      <alignment horizontal="center" vertical="center" wrapText="1"/>
    </xf>
    <xf numFmtId="3" fontId="5" fillId="0" borderId="2" xfId="0" applyNumberFormat="1" applyFont="1" applyFill="1" applyBorder="1" applyAlignment="1">
      <alignment horizontal="right" vertical="center" wrapText="1"/>
    </xf>
    <xf numFmtId="4" fontId="5" fillId="3" borderId="3"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9" fontId="5" fillId="6" borderId="2" xfId="2" applyFont="1" applyFill="1" applyBorder="1" applyAlignment="1">
      <alignment horizontal="center" vertical="center" wrapText="1"/>
    </xf>
    <xf numFmtId="9" fontId="5" fillId="0" borderId="2" xfId="2" applyFont="1" applyFill="1" applyBorder="1" applyAlignment="1">
      <alignment horizontal="center" vertical="center" wrapText="1"/>
    </xf>
    <xf numFmtId="9" fontId="5" fillId="0" borderId="2" xfId="2" applyFont="1" applyFill="1" applyBorder="1" applyAlignment="1">
      <alignment horizontal="right" vertical="center" wrapText="1"/>
    </xf>
    <xf numFmtId="9" fontId="5" fillId="0" borderId="5" xfId="2" applyFont="1" applyFill="1" applyBorder="1" applyAlignment="1">
      <alignment horizontal="center" vertical="center" wrapText="1"/>
    </xf>
    <xf numFmtId="0" fontId="9" fillId="3" borderId="5" xfId="0"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9" fontId="5" fillId="6" borderId="5" xfId="2" applyFont="1" applyFill="1" applyBorder="1" applyAlignment="1">
      <alignment horizontal="center" vertical="center" wrapText="1"/>
    </xf>
    <xf numFmtId="3" fontId="5" fillId="0" borderId="3"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10" fontId="5" fillId="0" borderId="3" xfId="2" applyNumberFormat="1" applyFont="1" applyBorder="1" applyAlignment="1">
      <alignment horizontal="right" vertical="center" wrapText="1"/>
    </xf>
    <xf numFmtId="10" fontId="5" fillId="0" borderId="5" xfId="2" applyNumberFormat="1" applyFont="1" applyBorder="1" applyAlignment="1">
      <alignment horizontal="right" vertical="center" wrapText="1"/>
    </xf>
    <xf numFmtId="10" fontId="5" fillId="0" borderId="4" xfId="2" applyNumberFormat="1" applyFont="1" applyBorder="1" applyAlignment="1">
      <alignment horizontal="right" vertical="center" wrapText="1"/>
    </xf>
    <xf numFmtId="9" fontId="5" fillId="0" borderId="3" xfId="2" applyFont="1" applyBorder="1" applyAlignment="1">
      <alignment horizontal="right" vertical="center" wrapText="1"/>
    </xf>
    <xf numFmtId="9" fontId="5" fillId="0" borderId="4" xfId="2" applyFont="1" applyBorder="1" applyAlignment="1">
      <alignment horizontal="right" vertical="center" wrapText="1"/>
    </xf>
    <xf numFmtId="0" fontId="9" fillId="3" borderId="4" xfId="0" applyFont="1" applyFill="1" applyBorder="1" applyAlignment="1">
      <alignment horizontal="center" vertical="center" textRotation="90"/>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2"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5"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3" fontId="5" fillId="0" borderId="2" xfId="0" applyNumberFormat="1" applyFont="1" applyFill="1" applyBorder="1" applyAlignment="1">
      <alignment horizontal="justify" vertical="center" wrapText="1"/>
    </xf>
    <xf numFmtId="3" fontId="5" fillId="0" borderId="5" xfId="0" applyNumberFormat="1" applyFont="1" applyFill="1" applyBorder="1" applyAlignment="1">
      <alignment horizontal="justify" vertical="center" wrapText="1"/>
    </xf>
    <xf numFmtId="0" fontId="5" fillId="0" borderId="2" xfId="0" applyFont="1" applyFill="1" applyBorder="1" applyAlignment="1">
      <alignment horizontal="justify" vertical="center" wrapText="1"/>
    </xf>
    <xf numFmtId="166" fontId="5" fillId="0"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4" fontId="5" fillId="3" borderId="5" xfId="0" applyNumberFormat="1" applyFont="1" applyFill="1" applyBorder="1" applyAlignment="1">
      <alignment horizontal="center" vertical="center" wrapText="1"/>
    </xf>
    <xf numFmtId="10" fontId="5" fillId="3" borderId="18" xfId="2" applyNumberFormat="1" applyFont="1" applyFill="1" applyBorder="1" applyAlignment="1">
      <alignment horizontal="center" vertical="center" wrapText="1"/>
    </xf>
    <xf numFmtId="10" fontId="5" fillId="3" borderId="4" xfId="2"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cellXfs>
  <cellStyles count="6">
    <cellStyle name="Millares" xfId="1" builtinId="3"/>
    <cellStyle name="Millares 2" xfId="4"/>
    <cellStyle name="Millares 2 3" xfId="5"/>
    <cellStyle name="Moneda 2" xfId="3"/>
    <cellStyle name="Normal" xfId="0" builtinId="0"/>
    <cellStyle name="Porcentaje" xfId="2" builtinId="5"/>
  </cellStyles>
  <dxfs count="6">
    <dxf>
      <fill>
        <patternFill>
          <bgColor rgb="FF00B050"/>
        </patternFill>
      </fill>
    </dxf>
    <dxf>
      <fill>
        <patternFill>
          <bgColor rgb="FFC00000"/>
        </patternFill>
      </fill>
    </dxf>
    <dxf>
      <fill>
        <patternFill>
          <bgColor theme="5" tint="-0.24994659260841701"/>
        </patternFill>
      </fill>
    </dxf>
    <dxf>
      <fill>
        <patternFill>
          <bgColor rgb="FFFFFF00"/>
        </patternFill>
      </fill>
    </dxf>
    <dxf>
      <fill>
        <patternFill>
          <bgColor rgb="FF92D050"/>
        </patternFill>
      </fill>
    </dxf>
    <dxf>
      <fill>
        <patternFill>
          <bgColor rgb="FF00B0F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56274</xdr:colOff>
      <xdr:row>0</xdr:row>
      <xdr:rowOff>79547</xdr:rowOff>
    </xdr:from>
    <xdr:to>
      <xdr:col>2</xdr:col>
      <xdr:colOff>261921</xdr:colOff>
      <xdr:row>0</xdr:row>
      <xdr:rowOff>817735</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174" y="79547"/>
          <a:ext cx="1053372" cy="738188"/>
        </a:xfrm>
        <a:prstGeom prst="rect">
          <a:avLst/>
        </a:prstGeom>
        <a:noFill/>
        <a:ln>
          <a:noFill/>
        </a:ln>
      </xdr:spPr>
    </xdr:pic>
    <xdr:clientData/>
  </xdr:twoCellAnchor>
  <xdr:twoCellAnchor editAs="oneCell">
    <xdr:from>
      <xdr:col>2</xdr:col>
      <xdr:colOff>273843</xdr:colOff>
      <xdr:row>0</xdr:row>
      <xdr:rowOff>95250</xdr:rowOff>
    </xdr:from>
    <xdr:to>
      <xdr:col>3</xdr:col>
      <xdr:colOff>392906</xdr:colOff>
      <xdr:row>0</xdr:row>
      <xdr:rowOff>833438</xdr:rowOff>
    </xdr:to>
    <xdr:pic>
      <xdr:nvPicPr>
        <xdr:cNvPr id="3" name="Imagen 2" descr="C:\Users\AUXPLANEACION03\Desktop\Quindio.jp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468" y="95250"/>
          <a:ext cx="1166813" cy="738188"/>
        </a:xfrm>
        <a:prstGeom prst="rect">
          <a:avLst/>
        </a:prstGeom>
        <a:noFill/>
        <a:ln>
          <a:noFill/>
        </a:ln>
      </xdr:spPr>
    </xdr:pic>
    <xdr:clientData/>
  </xdr:twoCellAnchor>
  <xdr:twoCellAnchor editAs="oneCell">
    <xdr:from>
      <xdr:col>19</xdr:col>
      <xdr:colOff>1054382</xdr:colOff>
      <xdr:row>0</xdr:row>
      <xdr:rowOff>68626</xdr:rowOff>
    </xdr:from>
    <xdr:to>
      <xdr:col>21</xdr:col>
      <xdr:colOff>1104190</xdr:colOff>
      <xdr:row>0</xdr:row>
      <xdr:rowOff>913969</xdr:rowOff>
    </xdr:to>
    <xdr:pic>
      <xdr:nvPicPr>
        <xdr:cNvPr id="4" name="Imagen 3" descr="C:\Users\AUXPLANEACION14\Desktop\Quindio Si Para Ti.jpg">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23532" y="68626"/>
          <a:ext cx="2183408" cy="8453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N140"/>
  <sheetViews>
    <sheetView tabSelected="1" topLeftCell="B94" zoomScaleNormal="100" zoomScaleSheetLayoutView="10" workbookViewId="0">
      <selection activeCell="I137" sqref="I137"/>
    </sheetView>
  </sheetViews>
  <sheetFormatPr baseColWidth="10" defaultRowHeight="15"/>
  <cols>
    <col min="1" max="1" width="10.85546875" customWidth="1"/>
    <col min="2" max="2" width="12.7109375" style="15" customWidth="1"/>
    <col min="3" max="3" width="15.7109375" style="15" customWidth="1"/>
    <col min="4" max="4" width="20.7109375" style="15" customWidth="1"/>
    <col min="5" max="5" width="4.5703125" style="15" customWidth="1"/>
    <col min="6" max="6" width="5" style="15" customWidth="1"/>
    <col min="7" max="7" width="5.42578125" style="15" customWidth="1"/>
    <col min="8" max="8" width="36.42578125" style="15" customWidth="1"/>
    <col min="9" max="9" width="35.140625" style="15" customWidth="1"/>
    <col min="10" max="10" width="23.42578125" style="15" bestFit="1" customWidth="1"/>
    <col min="11" max="11" width="24.85546875" style="15" customWidth="1"/>
    <col min="12" max="12" width="24.7109375" style="15" customWidth="1"/>
    <col min="13" max="13" width="24" style="15" customWidth="1"/>
    <col min="14" max="15" width="17.5703125" style="16" hidden="1" customWidth="1"/>
    <col min="16" max="16" width="15.7109375" style="16" hidden="1" customWidth="1"/>
    <col min="17" max="19" width="18.140625" style="2" customWidth="1"/>
    <col min="20" max="20" width="17.28515625" style="2" bestFit="1" customWidth="1"/>
    <col min="21" max="21" width="14.7109375" style="2" bestFit="1" customWidth="1"/>
    <col min="22" max="22" width="19.5703125" style="2" bestFit="1" customWidth="1"/>
    <col min="23" max="23" width="87.140625" style="2" customWidth="1"/>
    <col min="24" max="40" width="11.42578125" style="2"/>
  </cols>
  <sheetData>
    <row r="1" spans="1:40" s="3" customFormat="1" ht="77.25" customHeight="1" thickBot="1">
      <c r="A1" s="2"/>
      <c r="B1" s="168" t="s">
        <v>198</v>
      </c>
      <c r="C1" s="169"/>
      <c r="D1" s="169"/>
      <c r="E1" s="169"/>
      <c r="F1" s="169"/>
      <c r="G1" s="169"/>
      <c r="H1" s="169"/>
      <c r="I1" s="169"/>
      <c r="J1" s="169"/>
      <c r="K1" s="169"/>
      <c r="L1" s="169"/>
      <c r="M1" s="169"/>
      <c r="N1" s="169"/>
      <c r="O1" s="169"/>
      <c r="P1" s="169"/>
      <c r="Q1" s="169"/>
      <c r="R1" s="169"/>
      <c r="S1" s="169"/>
      <c r="T1" s="169"/>
      <c r="U1" s="169"/>
      <c r="V1" s="169"/>
      <c r="W1" s="169"/>
      <c r="X1" s="2"/>
      <c r="Y1" s="2"/>
      <c r="Z1" s="2"/>
      <c r="AA1" s="2"/>
      <c r="AB1" s="2"/>
      <c r="AC1" s="2"/>
      <c r="AD1" s="2"/>
      <c r="AE1" s="2"/>
      <c r="AF1" s="2"/>
      <c r="AG1" s="2"/>
      <c r="AH1" s="2"/>
      <c r="AI1" s="2"/>
      <c r="AJ1" s="2"/>
      <c r="AK1" s="2"/>
      <c r="AL1" s="2"/>
      <c r="AM1" s="2"/>
      <c r="AN1" s="2"/>
    </row>
    <row r="2" spans="1:40" s="4" customFormat="1" ht="39" customHeight="1" thickBot="1">
      <c r="B2" s="170" t="s">
        <v>0</v>
      </c>
      <c r="C2" s="170" t="s">
        <v>1</v>
      </c>
      <c r="D2" s="170" t="s">
        <v>2</v>
      </c>
      <c r="E2" s="172" t="s">
        <v>199</v>
      </c>
      <c r="F2" s="173"/>
      <c r="G2" s="174"/>
      <c r="H2" s="170" t="s">
        <v>3</v>
      </c>
      <c r="I2" s="175" t="s">
        <v>4</v>
      </c>
      <c r="J2" s="170" t="s">
        <v>6</v>
      </c>
      <c r="K2" s="194" t="s">
        <v>5</v>
      </c>
      <c r="L2" s="177"/>
      <c r="M2" s="195"/>
      <c r="N2" s="126" t="s">
        <v>200</v>
      </c>
      <c r="O2" s="127"/>
      <c r="P2" s="128"/>
      <c r="Q2" s="180" t="s">
        <v>347</v>
      </c>
      <c r="R2" s="178"/>
      <c r="S2" s="179"/>
      <c r="T2" s="180" t="s">
        <v>348</v>
      </c>
      <c r="U2" s="178"/>
      <c r="V2" s="179"/>
      <c r="W2" s="181" t="s">
        <v>201</v>
      </c>
      <c r="X2" s="5"/>
      <c r="Y2" s="5"/>
      <c r="Z2" s="5"/>
      <c r="AA2" s="5"/>
      <c r="AB2" s="5"/>
      <c r="AC2" s="5"/>
      <c r="AD2" s="5"/>
      <c r="AE2" s="5"/>
      <c r="AF2" s="5"/>
      <c r="AG2" s="5"/>
      <c r="AH2" s="5"/>
      <c r="AI2" s="5"/>
      <c r="AJ2" s="5"/>
      <c r="AK2" s="5"/>
      <c r="AL2" s="5"/>
      <c r="AM2" s="5"/>
      <c r="AN2" s="5"/>
    </row>
    <row r="3" spans="1:40" s="4" customFormat="1" ht="48" customHeight="1" thickBot="1">
      <c r="B3" s="171"/>
      <c r="C3" s="171"/>
      <c r="D3" s="171"/>
      <c r="E3" s="6" t="s">
        <v>7</v>
      </c>
      <c r="F3" s="6" t="s">
        <v>8</v>
      </c>
      <c r="G3" s="6" t="s">
        <v>9</v>
      </c>
      <c r="H3" s="171"/>
      <c r="I3" s="176"/>
      <c r="J3" s="171"/>
      <c r="K3" s="6" t="s">
        <v>10</v>
      </c>
      <c r="L3" s="6" t="s">
        <v>11</v>
      </c>
      <c r="M3" s="63" t="s">
        <v>12</v>
      </c>
      <c r="N3" s="9" t="s">
        <v>202</v>
      </c>
      <c r="O3" s="8" t="s">
        <v>203</v>
      </c>
      <c r="P3" s="7" t="s">
        <v>204</v>
      </c>
      <c r="Q3" s="18" t="s">
        <v>202</v>
      </c>
      <c r="R3" s="8" t="s">
        <v>203</v>
      </c>
      <c r="S3" s="19" t="s">
        <v>204</v>
      </c>
      <c r="T3" s="11" t="s">
        <v>202</v>
      </c>
      <c r="U3" s="10" t="s">
        <v>203</v>
      </c>
      <c r="V3" s="11" t="s">
        <v>204</v>
      </c>
      <c r="W3" s="182"/>
      <c r="X3" s="5"/>
      <c r="Y3" s="5"/>
      <c r="Z3" s="5"/>
      <c r="AA3" s="5"/>
      <c r="AB3" s="5"/>
      <c r="AC3" s="5"/>
      <c r="AD3" s="5"/>
      <c r="AE3" s="5"/>
      <c r="AF3" s="5"/>
      <c r="AG3" s="5"/>
      <c r="AH3" s="5"/>
      <c r="AI3" s="5"/>
      <c r="AJ3" s="5"/>
      <c r="AK3" s="5"/>
      <c r="AL3" s="5"/>
      <c r="AM3" s="5"/>
      <c r="AN3" s="5"/>
    </row>
    <row r="4" spans="1:40" ht="172.5" customHeight="1">
      <c r="B4" s="165" t="s">
        <v>191</v>
      </c>
      <c r="C4" s="109" t="s">
        <v>338</v>
      </c>
      <c r="D4" s="109" t="s">
        <v>13</v>
      </c>
      <c r="E4" s="21" t="s">
        <v>14</v>
      </c>
      <c r="F4" s="21" t="s">
        <v>14</v>
      </c>
      <c r="G4" s="40"/>
      <c r="H4" s="21" t="s">
        <v>15</v>
      </c>
      <c r="I4" s="21" t="s">
        <v>16</v>
      </c>
      <c r="J4" s="166" t="s">
        <v>17</v>
      </c>
      <c r="K4" s="20" t="s">
        <v>205</v>
      </c>
      <c r="L4" s="20" t="s">
        <v>206</v>
      </c>
      <c r="M4" s="20" t="s">
        <v>339</v>
      </c>
      <c r="N4" s="129">
        <v>25000000</v>
      </c>
      <c r="O4" s="129">
        <v>14890000</v>
      </c>
      <c r="P4" s="192">
        <f>O4/N4</f>
        <v>0.59560000000000002</v>
      </c>
      <c r="Q4" s="37">
        <v>14</v>
      </c>
      <c r="R4" s="42">
        <v>11</v>
      </c>
      <c r="S4" s="41">
        <f>(R4/Q4)*1</f>
        <v>0.7857142857142857</v>
      </c>
      <c r="T4" s="157">
        <v>26400000</v>
      </c>
      <c r="U4" s="157">
        <v>26400000</v>
      </c>
      <c r="V4" s="163">
        <f>U4/T4</f>
        <v>1</v>
      </c>
      <c r="W4" s="94" t="s">
        <v>377</v>
      </c>
    </row>
    <row r="5" spans="1:40" ht="241.5" customHeight="1">
      <c r="B5" s="137"/>
      <c r="C5" s="132"/>
      <c r="D5" s="132"/>
      <c r="E5" s="22" t="s">
        <v>14</v>
      </c>
      <c r="F5" s="22"/>
      <c r="G5" s="32"/>
      <c r="H5" s="24" t="s">
        <v>18</v>
      </c>
      <c r="I5" s="24" t="s">
        <v>424</v>
      </c>
      <c r="J5" s="141"/>
      <c r="K5" s="20" t="s">
        <v>205</v>
      </c>
      <c r="L5" s="20" t="s">
        <v>206</v>
      </c>
      <c r="M5" s="20" t="s">
        <v>339</v>
      </c>
      <c r="N5" s="104"/>
      <c r="O5" s="104"/>
      <c r="P5" s="193"/>
      <c r="Q5" s="37">
        <v>14</v>
      </c>
      <c r="R5" s="42">
        <v>11</v>
      </c>
      <c r="S5" s="31">
        <f>R5/Q5*1</f>
        <v>0.7857142857142857</v>
      </c>
      <c r="T5" s="159"/>
      <c r="U5" s="159"/>
      <c r="V5" s="164"/>
      <c r="W5" s="95"/>
    </row>
    <row r="6" spans="1:40" ht="291" customHeight="1">
      <c r="B6" s="137"/>
      <c r="C6" s="132"/>
      <c r="D6" s="132"/>
      <c r="E6" s="32"/>
      <c r="F6" s="22" t="s">
        <v>14</v>
      </c>
      <c r="G6" s="22" t="s">
        <v>14</v>
      </c>
      <c r="H6" s="24" t="s">
        <v>340</v>
      </c>
      <c r="I6" s="24" t="s">
        <v>344</v>
      </c>
      <c r="J6" s="141"/>
      <c r="K6" s="24" t="s">
        <v>207</v>
      </c>
      <c r="L6" s="24" t="s">
        <v>208</v>
      </c>
      <c r="M6" s="24" t="s">
        <v>209</v>
      </c>
      <c r="N6" s="27">
        <v>25000000</v>
      </c>
      <c r="O6" s="27">
        <v>14667000</v>
      </c>
      <c r="P6" s="27">
        <f t="shared" ref="P6:P11" si="0">N6-O6</f>
        <v>10333000</v>
      </c>
      <c r="Q6" s="25">
        <v>12</v>
      </c>
      <c r="R6" s="26">
        <v>11</v>
      </c>
      <c r="S6" s="43">
        <f>(R6/Q6)*1</f>
        <v>0.91666666666666663</v>
      </c>
      <c r="T6" s="44">
        <v>69700000</v>
      </c>
      <c r="U6" s="44">
        <v>64500000</v>
      </c>
      <c r="V6" s="82">
        <f>U6/T6</f>
        <v>0.92539454806312771</v>
      </c>
      <c r="W6" s="1" t="s">
        <v>425</v>
      </c>
    </row>
    <row r="7" spans="1:40" ht="150.75" customHeight="1">
      <c r="B7" s="137"/>
      <c r="C7" s="132"/>
      <c r="D7" s="132"/>
      <c r="E7" s="22" t="s">
        <v>29</v>
      </c>
      <c r="F7" s="32"/>
      <c r="G7" s="32"/>
      <c r="H7" s="133" t="s">
        <v>19</v>
      </c>
      <c r="I7" s="24" t="s">
        <v>210</v>
      </c>
      <c r="J7" s="141"/>
      <c r="K7" s="24" t="s">
        <v>211</v>
      </c>
      <c r="L7" s="24" t="s">
        <v>212</v>
      </c>
      <c r="M7" s="24" t="s">
        <v>341</v>
      </c>
      <c r="N7" s="27">
        <f>25000000+25000000</f>
        <v>50000000</v>
      </c>
      <c r="O7" s="27">
        <f>14667000+14890000</f>
        <v>29557000</v>
      </c>
      <c r="P7" s="27">
        <f t="shared" si="0"/>
        <v>20443000</v>
      </c>
      <c r="Q7" s="25">
        <v>5</v>
      </c>
      <c r="R7" s="26">
        <v>5</v>
      </c>
      <c r="S7" s="43">
        <f>(R7/Q7)*1</f>
        <v>1</v>
      </c>
      <c r="T7" s="44">
        <v>240000000</v>
      </c>
      <c r="U7" s="44">
        <v>240000000</v>
      </c>
      <c r="V7" s="81">
        <f>U7/T7</f>
        <v>1</v>
      </c>
      <c r="W7" s="94" t="s">
        <v>378</v>
      </c>
    </row>
    <row r="8" spans="1:40" ht="51">
      <c r="B8" s="137"/>
      <c r="C8" s="132"/>
      <c r="D8" s="132"/>
      <c r="E8" s="22" t="s">
        <v>14</v>
      </c>
      <c r="F8" s="32"/>
      <c r="G8" s="32"/>
      <c r="H8" s="133"/>
      <c r="I8" s="24" t="s">
        <v>213</v>
      </c>
      <c r="J8" s="141"/>
      <c r="K8" s="20" t="s">
        <v>205</v>
      </c>
      <c r="L8" s="20" t="s">
        <v>206</v>
      </c>
      <c r="M8" s="20" t="s">
        <v>339</v>
      </c>
      <c r="N8" s="27">
        <v>25000000</v>
      </c>
      <c r="O8" s="27">
        <v>14890000</v>
      </c>
      <c r="P8" s="27">
        <f t="shared" si="0"/>
        <v>10110000</v>
      </c>
      <c r="Q8" s="25">
        <v>5</v>
      </c>
      <c r="R8" s="26">
        <v>5</v>
      </c>
      <c r="S8" s="45">
        <f>R8/Q8*1</f>
        <v>1</v>
      </c>
      <c r="T8" s="44">
        <v>240000000</v>
      </c>
      <c r="U8" s="44">
        <v>240000000</v>
      </c>
      <c r="V8" s="81">
        <f>U8/T8</f>
        <v>1</v>
      </c>
      <c r="W8" s="95"/>
    </row>
    <row r="9" spans="1:40" ht="409.6" customHeight="1">
      <c r="B9" s="137"/>
      <c r="C9" s="132"/>
      <c r="D9" s="132"/>
      <c r="E9" s="32" t="s">
        <v>29</v>
      </c>
      <c r="F9" s="32"/>
      <c r="G9" s="32"/>
      <c r="H9" s="133" t="s">
        <v>342</v>
      </c>
      <c r="I9" s="24" t="s">
        <v>214</v>
      </c>
      <c r="J9" s="46" t="s">
        <v>17</v>
      </c>
      <c r="K9" s="24" t="s">
        <v>215</v>
      </c>
      <c r="L9" s="24" t="s">
        <v>216</v>
      </c>
      <c r="M9" s="24" t="s">
        <v>217</v>
      </c>
      <c r="N9" s="27">
        <v>95000000</v>
      </c>
      <c r="O9" s="27">
        <v>88355232</v>
      </c>
      <c r="P9" s="27">
        <f t="shared" si="0"/>
        <v>6644768</v>
      </c>
      <c r="Q9" s="25">
        <v>6</v>
      </c>
      <c r="R9" s="26">
        <v>7</v>
      </c>
      <c r="S9" s="64">
        <f>(R9/Q9)*1</f>
        <v>1.1666666666666667</v>
      </c>
      <c r="T9" s="27"/>
      <c r="U9" s="27"/>
      <c r="V9" s="27"/>
      <c r="W9" s="28" t="s">
        <v>379</v>
      </c>
    </row>
    <row r="10" spans="1:40" ht="76.5">
      <c r="B10" s="137"/>
      <c r="C10" s="132"/>
      <c r="D10" s="132"/>
      <c r="E10" s="32"/>
      <c r="F10" s="32"/>
      <c r="G10" s="32"/>
      <c r="H10" s="133"/>
      <c r="I10" s="24" t="s">
        <v>218</v>
      </c>
      <c r="J10" s="167" t="s">
        <v>192</v>
      </c>
      <c r="K10" s="113" t="s">
        <v>219</v>
      </c>
      <c r="L10" s="113" t="s">
        <v>220</v>
      </c>
      <c r="M10" s="24" t="s">
        <v>221</v>
      </c>
      <c r="N10" s="27">
        <v>5000000</v>
      </c>
      <c r="O10" s="27">
        <v>5000000</v>
      </c>
      <c r="P10" s="27">
        <f t="shared" si="0"/>
        <v>0</v>
      </c>
      <c r="Q10" s="25">
        <v>750</v>
      </c>
      <c r="R10" s="26">
        <v>774</v>
      </c>
      <c r="S10" s="48">
        <f>(R10/Q10)*1</f>
        <v>1.032</v>
      </c>
      <c r="T10" s="44">
        <v>27825333</v>
      </c>
      <c r="U10" s="44">
        <v>20988333</v>
      </c>
      <c r="V10" s="83">
        <f>U10/T10</f>
        <v>0.75428865487431906</v>
      </c>
      <c r="W10" s="1" t="s">
        <v>349</v>
      </c>
    </row>
    <row r="11" spans="1:40" ht="63.75" customHeight="1">
      <c r="B11" s="137"/>
      <c r="C11" s="132"/>
      <c r="D11" s="132"/>
      <c r="E11" s="22" t="s">
        <v>14</v>
      </c>
      <c r="F11" s="47"/>
      <c r="G11" s="32"/>
      <c r="H11" s="133"/>
      <c r="I11" s="20" t="s">
        <v>343</v>
      </c>
      <c r="J11" s="167"/>
      <c r="K11" s="113"/>
      <c r="L11" s="113"/>
      <c r="M11" s="122" t="s">
        <v>222</v>
      </c>
      <c r="N11" s="103">
        <v>360000000</v>
      </c>
      <c r="O11" s="103">
        <v>169642344</v>
      </c>
      <c r="P11" s="103">
        <f t="shared" si="0"/>
        <v>190357656</v>
      </c>
      <c r="Q11" s="101">
        <v>4</v>
      </c>
      <c r="R11" s="134">
        <v>8</v>
      </c>
      <c r="S11" s="48">
        <f>(R11/Q11)*1</f>
        <v>2</v>
      </c>
      <c r="T11" s="157">
        <v>12000000</v>
      </c>
      <c r="U11" s="157">
        <v>12000000</v>
      </c>
      <c r="V11" s="163">
        <f>U11/T11</f>
        <v>1</v>
      </c>
      <c r="W11" s="94" t="s">
        <v>350</v>
      </c>
    </row>
    <row r="12" spans="1:40" ht="63.75">
      <c r="B12" s="137"/>
      <c r="C12" s="132"/>
      <c r="D12" s="132"/>
      <c r="E12" s="22" t="s">
        <v>14</v>
      </c>
      <c r="F12" s="32"/>
      <c r="G12" s="32"/>
      <c r="H12" s="133"/>
      <c r="I12" s="24" t="s">
        <v>319</v>
      </c>
      <c r="J12" s="166"/>
      <c r="K12" s="100"/>
      <c r="L12" s="100"/>
      <c r="M12" s="123"/>
      <c r="N12" s="104"/>
      <c r="O12" s="104"/>
      <c r="P12" s="104"/>
      <c r="Q12" s="102"/>
      <c r="R12" s="134"/>
      <c r="S12" s="49">
        <f>R11/Q11*1</f>
        <v>2</v>
      </c>
      <c r="T12" s="159"/>
      <c r="U12" s="159"/>
      <c r="V12" s="164"/>
      <c r="W12" s="95"/>
    </row>
    <row r="13" spans="1:40" ht="348.75" customHeight="1">
      <c r="B13" s="137"/>
      <c r="C13" s="132"/>
      <c r="D13" s="132"/>
      <c r="E13" s="32"/>
      <c r="F13" s="32"/>
      <c r="G13" s="32"/>
      <c r="H13" s="24" t="s">
        <v>20</v>
      </c>
      <c r="I13" s="24" t="s">
        <v>320</v>
      </c>
      <c r="J13" s="46" t="s">
        <v>17</v>
      </c>
      <c r="K13" s="24" t="s">
        <v>215</v>
      </c>
      <c r="L13" s="24" t="s">
        <v>223</v>
      </c>
      <c r="M13" s="24" t="s">
        <v>224</v>
      </c>
      <c r="N13" s="27">
        <v>95000000</v>
      </c>
      <c r="O13" s="27">
        <v>88355232</v>
      </c>
      <c r="P13" s="27">
        <f>N13-O13</f>
        <v>6644768</v>
      </c>
      <c r="Q13" s="25">
        <v>5</v>
      </c>
      <c r="R13" s="26">
        <v>12</v>
      </c>
      <c r="S13" s="31">
        <f t="shared" ref="S13:S22" si="1">(R13/Q13)*1</f>
        <v>2.4</v>
      </c>
      <c r="T13" s="44">
        <v>189153900</v>
      </c>
      <c r="U13" s="44">
        <v>100245600</v>
      </c>
      <c r="V13" s="82">
        <f>U13/T13</f>
        <v>0.52996845425867511</v>
      </c>
      <c r="W13" s="1" t="s">
        <v>380</v>
      </c>
    </row>
    <row r="14" spans="1:40" ht="64.5" customHeight="1">
      <c r="B14" s="137"/>
      <c r="C14" s="132"/>
      <c r="D14" s="132"/>
      <c r="E14" s="50" t="s">
        <v>14</v>
      </c>
      <c r="F14" s="50" t="s">
        <v>14</v>
      </c>
      <c r="G14" s="50"/>
      <c r="H14" s="133" t="s">
        <v>21</v>
      </c>
      <c r="I14" s="24" t="s">
        <v>22</v>
      </c>
      <c r="J14" s="141" t="s">
        <v>23</v>
      </c>
      <c r="K14" s="99" t="s">
        <v>225</v>
      </c>
      <c r="L14" s="99" t="s">
        <v>226</v>
      </c>
      <c r="M14" s="99" t="s">
        <v>227</v>
      </c>
      <c r="N14" s="119">
        <f>4358578229+4398276550</f>
        <v>8756854779</v>
      </c>
      <c r="O14" s="119">
        <f>2405449306+4335832511</f>
        <v>6741281817</v>
      </c>
      <c r="P14" s="119">
        <f>N14-O14</f>
        <v>2015572962</v>
      </c>
      <c r="Q14" s="51">
        <v>13745</v>
      </c>
      <c r="R14" s="30">
        <v>26500</v>
      </c>
      <c r="S14" s="31">
        <f t="shared" si="1"/>
        <v>1.9279738086576936</v>
      </c>
      <c r="T14" s="157">
        <v>9409603557</v>
      </c>
      <c r="U14" s="157">
        <v>7425530603</v>
      </c>
      <c r="V14" s="160">
        <f>U14/T14</f>
        <v>0.78914383140785915</v>
      </c>
      <c r="W14" s="94" t="s">
        <v>381</v>
      </c>
    </row>
    <row r="15" spans="1:40" ht="64.5" customHeight="1">
      <c r="B15" s="137"/>
      <c r="C15" s="132"/>
      <c r="D15" s="132"/>
      <c r="E15" s="50" t="s">
        <v>14</v>
      </c>
      <c r="F15" s="50" t="s">
        <v>14</v>
      </c>
      <c r="G15" s="50"/>
      <c r="H15" s="133"/>
      <c r="I15" s="24" t="s">
        <v>24</v>
      </c>
      <c r="J15" s="141"/>
      <c r="K15" s="100"/>
      <c r="L15" s="100"/>
      <c r="M15" s="100"/>
      <c r="N15" s="121"/>
      <c r="O15" s="121"/>
      <c r="P15" s="121"/>
      <c r="Q15" s="29">
        <v>54</v>
      </c>
      <c r="R15" s="26">
        <v>54</v>
      </c>
      <c r="S15" s="31">
        <f t="shared" si="1"/>
        <v>1</v>
      </c>
      <c r="T15" s="159"/>
      <c r="U15" s="159"/>
      <c r="V15" s="162"/>
      <c r="W15" s="95"/>
    </row>
    <row r="16" spans="1:40" ht="279.75" customHeight="1">
      <c r="B16" s="137"/>
      <c r="C16" s="132"/>
      <c r="D16" s="132"/>
      <c r="E16" s="22" t="s">
        <v>29</v>
      </c>
      <c r="F16" s="22" t="s">
        <v>29</v>
      </c>
      <c r="G16" s="22" t="s">
        <v>29</v>
      </c>
      <c r="H16" s="24" t="s">
        <v>25</v>
      </c>
      <c r="I16" s="24" t="s">
        <v>26</v>
      </c>
      <c r="J16" s="46" t="s">
        <v>17</v>
      </c>
      <c r="K16" s="24" t="s">
        <v>207</v>
      </c>
      <c r="L16" s="24" t="s">
        <v>208</v>
      </c>
      <c r="M16" s="24" t="s">
        <v>229</v>
      </c>
      <c r="N16" s="27">
        <v>25000000</v>
      </c>
      <c r="O16" s="27">
        <v>8500000</v>
      </c>
      <c r="P16" s="27">
        <f>N16-O16</f>
        <v>16500000</v>
      </c>
      <c r="Q16" s="25">
        <v>12</v>
      </c>
      <c r="R16" s="26">
        <v>12</v>
      </c>
      <c r="S16" s="43">
        <f t="shared" si="1"/>
        <v>1</v>
      </c>
      <c r="T16" s="44"/>
      <c r="U16" s="44"/>
      <c r="V16" s="44"/>
      <c r="W16" s="1" t="s">
        <v>379</v>
      </c>
    </row>
    <row r="17" spans="2:23" ht="51" customHeight="1">
      <c r="B17" s="137"/>
      <c r="C17" s="132" t="s">
        <v>27</v>
      </c>
      <c r="D17" s="132" t="s">
        <v>28</v>
      </c>
      <c r="E17" s="22" t="s">
        <v>29</v>
      </c>
      <c r="F17" s="52"/>
      <c r="G17" s="52"/>
      <c r="H17" s="24" t="s">
        <v>30</v>
      </c>
      <c r="I17" s="24" t="s">
        <v>31</v>
      </c>
      <c r="J17" s="132" t="s">
        <v>17</v>
      </c>
      <c r="K17" s="24" t="s">
        <v>207</v>
      </c>
      <c r="L17" s="24" t="s">
        <v>230</v>
      </c>
      <c r="M17" s="24" t="s">
        <v>231</v>
      </c>
      <c r="N17" s="103">
        <v>17462343</v>
      </c>
      <c r="O17" s="103">
        <v>16360880</v>
      </c>
      <c r="P17" s="103">
        <f>N17-O17</f>
        <v>1101463</v>
      </c>
      <c r="Q17" s="25">
        <v>7</v>
      </c>
      <c r="R17" s="26">
        <v>12</v>
      </c>
      <c r="S17" s="43">
        <f t="shared" si="1"/>
        <v>1.7142857142857142</v>
      </c>
      <c r="T17" s="157">
        <v>82000000</v>
      </c>
      <c r="U17" s="157">
        <v>81920000</v>
      </c>
      <c r="V17" s="160">
        <f>U17/T17</f>
        <v>0.99902439024390244</v>
      </c>
      <c r="W17" s="94" t="s">
        <v>351</v>
      </c>
    </row>
    <row r="18" spans="2:23" ht="63.75">
      <c r="B18" s="137"/>
      <c r="C18" s="132"/>
      <c r="D18" s="132"/>
      <c r="E18" s="22" t="s">
        <v>29</v>
      </c>
      <c r="F18" s="23"/>
      <c r="G18" s="23"/>
      <c r="H18" s="24" t="s">
        <v>321</v>
      </c>
      <c r="I18" s="24" t="s">
        <v>322</v>
      </c>
      <c r="J18" s="132"/>
      <c r="K18" s="24" t="s">
        <v>207</v>
      </c>
      <c r="L18" s="24" t="s">
        <v>230</v>
      </c>
      <c r="M18" s="24" t="s">
        <v>231</v>
      </c>
      <c r="N18" s="117"/>
      <c r="O18" s="117"/>
      <c r="P18" s="117"/>
      <c r="Q18" s="25">
        <v>7</v>
      </c>
      <c r="R18" s="26">
        <v>12</v>
      </c>
      <c r="S18" s="43">
        <f t="shared" si="1"/>
        <v>1.7142857142857142</v>
      </c>
      <c r="T18" s="158"/>
      <c r="U18" s="158"/>
      <c r="V18" s="161"/>
      <c r="W18" s="112"/>
    </row>
    <row r="19" spans="2:23" ht="89.25">
      <c r="B19" s="137"/>
      <c r="C19" s="132"/>
      <c r="D19" s="132"/>
      <c r="E19" s="22" t="s">
        <v>14</v>
      </c>
      <c r="F19" s="22" t="s">
        <v>14</v>
      </c>
      <c r="G19" s="23"/>
      <c r="H19" s="24" t="s">
        <v>32</v>
      </c>
      <c r="I19" s="24" t="s">
        <v>323</v>
      </c>
      <c r="J19" s="132"/>
      <c r="K19" s="24" t="s">
        <v>207</v>
      </c>
      <c r="L19" s="24" t="s">
        <v>230</v>
      </c>
      <c r="M19" s="24" t="s">
        <v>231</v>
      </c>
      <c r="N19" s="104"/>
      <c r="O19" s="104"/>
      <c r="P19" s="104"/>
      <c r="Q19" s="25">
        <v>7</v>
      </c>
      <c r="R19" s="26">
        <v>12</v>
      </c>
      <c r="S19" s="43">
        <f t="shared" si="1"/>
        <v>1.7142857142857142</v>
      </c>
      <c r="T19" s="158"/>
      <c r="U19" s="158"/>
      <c r="V19" s="161"/>
      <c r="W19" s="95"/>
    </row>
    <row r="20" spans="2:23" ht="89.25" customHeight="1">
      <c r="B20" s="137"/>
      <c r="C20" s="132" t="s">
        <v>35</v>
      </c>
      <c r="D20" s="132" t="s">
        <v>36</v>
      </c>
      <c r="E20" s="22" t="s">
        <v>14</v>
      </c>
      <c r="F20" s="22" t="s">
        <v>14</v>
      </c>
      <c r="G20" s="22" t="s">
        <v>14</v>
      </c>
      <c r="H20" s="24" t="s">
        <v>33</v>
      </c>
      <c r="I20" s="24" t="s">
        <v>34</v>
      </c>
      <c r="J20" s="132"/>
      <c r="K20" s="99" t="s">
        <v>207</v>
      </c>
      <c r="L20" s="99" t="s">
        <v>230</v>
      </c>
      <c r="M20" s="99" t="s">
        <v>231</v>
      </c>
      <c r="N20" s="103">
        <v>17462343</v>
      </c>
      <c r="O20" s="103">
        <v>16360880</v>
      </c>
      <c r="P20" s="103">
        <f>N20-O20</f>
        <v>1101463</v>
      </c>
      <c r="Q20" s="25">
        <v>12</v>
      </c>
      <c r="R20" s="26">
        <v>12</v>
      </c>
      <c r="S20" s="43">
        <f t="shared" si="1"/>
        <v>1</v>
      </c>
      <c r="T20" s="158"/>
      <c r="U20" s="158"/>
      <c r="V20" s="161"/>
      <c r="W20" s="94" t="s">
        <v>426</v>
      </c>
    </row>
    <row r="21" spans="2:23" ht="201" customHeight="1">
      <c r="B21" s="137"/>
      <c r="C21" s="132"/>
      <c r="D21" s="132"/>
      <c r="E21" s="22" t="s">
        <v>14</v>
      </c>
      <c r="F21" s="23"/>
      <c r="G21" s="23"/>
      <c r="H21" s="24" t="s">
        <v>37</v>
      </c>
      <c r="I21" s="24" t="s">
        <v>38</v>
      </c>
      <c r="J21" s="132"/>
      <c r="K21" s="113"/>
      <c r="L21" s="113"/>
      <c r="M21" s="113"/>
      <c r="N21" s="117"/>
      <c r="O21" s="117"/>
      <c r="P21" s="117"/>
      <c r="Q21" s="25">
        <v>12</v>
      </c>
      <c r="R21" s="26">
        <v>12</v>
      </c>
      <c r="S21" s="43">
        <f t="shared" si="1"/>
        <v>1</v>
      </c>
      <c r="T21" s="158"/>
      <c r="U21" s="158"/>
      <c r="V21" s="161"/>
      <c r="W21" s="112"/>
    </row>
    <row r="22" spans="2:23" ht="51">
      <c r="B22" s="137"/>
      <c r="C22" s="132"/>
      <c r="D22" s="132"/>
      <c r="E22" s="22"/>
      <c r="F22" s="32"/>
      <c r="G22" s="32"/>
      <c r="H22" s="133" t="s">
        <v>39</v>
      </c>
      <c r="I22" s="24" t="s">
        <v>40</v>
      </c>
      <c r="J22" s="132"/>
      <c r="K22" s="113"/>
      <c r="L22" s="113"/>
      <c r="M22" s="113"/>
      <c r="N22" s="117"/>
      <c r="O22" s="117"/>
      <c r="P22" s="117"/>
      <c r="Q22" s="25">
        <v>12</v>
      </c>
      <c r="R22" s="26">
        <v>12</v>
      </c>
      <c r="S22" s="43">
        <f t="shared" si="1"/>
        <v>1</v>
      </c>
      <c r="T22" s="158"/>
      <c r="U22" s="158"/>
      <c r="V22" s="161"/>
      <c r="W22" s="112"/>
    </row>
    <row r="23" spans="2:23" ht="76.5">
      <c r="B23" s="137"/>
      <c r="C23" s="132"/>
      <c r="D23" s="132"/>
      <c r="E23" s="32"/>
      <c r="F23" s="32"/>
      <c r="G23" s="32"/>
      <c r="H23" s="133"/>
      <c r="I23" s="24" t="s">
        <v>41</v>
      </c>
      <c r="J23" s="132"/>
      <c r="K23" s="100"/>
      <c r="L23" s="100"/>
      <c r="M23" s="100"/>
      <c r="N23" s="104"/>
      <c r="O23" s="104"/>
      <c r="P23" s="104"/>
      <c r="Q23" s="25">
        <v>12</v>
      </c>
      <c r="R23" s="26">
        <v>12</v>
      </c>
      <c r="S23" s="43">
        <f>R23/Q23*1</f>
        <v>1</v>
      </c>
      <c r="T23" s="159"/>
      <c r="U23" s="159"/>
      <c r="V23" s="162"/>
      <c r="W23" s="95"/>
    </row>
    <row r="24" spans="2:23" ht="114.75">
      <c r="B24" s="137"/>
      <c r="C24" s="132" t="s">
        <v>42</v>
      </c>
      <c r="D24" s="132" t="s">
        <v>43</v>
      </c>
      <c r="E24" s="32"/>
      <c r="F24" s="32" t="s">
        <v>29</v>
      </c>
      <c r="G24" s="32" t="s">
        <v>29</v>
      </c>
      <c r="H24" s="133" t="s">
        <v>44</v>
      </c>
      <c r="I24" s="133" t="s">
        <v>324</v>
      </c>
      <c r="J24" s="22" t="s">
        <v>193</v>
      </c>
      <c r="K24" s="24" t="s">
        <v>207</v>
      </c>
      <c r="L24" s="24" t="s">
        <v>232</v>
      </c>
      <c r="M24" s="24" t="s">
        <v>233</v>
      </c>
      <c r="N24" s="27">
        <v>13400000</v>
      </c>
      <c r="O24" s="27">
        <v>4983333</v>
      </c>
      <c r="P24" s="27">
        <f>N24-O24</f>
        <v>8416667</v>
      </c>
      <c r="Q24" s="25">
        <v>1</v>
      </c>
      <c r="R24" s="26">
        <v>1</v>
      </c>
      <c r="S24" s="135">
        <f>R24/Q24*1</f>
        <v>1</v>
      </c>
      <c r="T24" s="44">
        <v>53000000</v>
      </c>
      <c r="U24" s="44">
        <v>35640000</v>
      </c>
      <c r="V24" s="82">
        <f>U24/T24</f>
        <v>0.6724528301886793</v>
      </c>
      <c r="W24" s="1" t="s">
        <v>384</v>
      </c>
    </row>
    <row r="25" spans="2:23" ht="158.25" customHeight="1">
      <c r="B25" s="137"/>
      <c r="C25" s="132"/>
      <c r="D25" s="132"/>
      <c r="E25" s="32"/>
      <c r="F25" s="32" t="s">
        <v>29</v>
      </c>
      <c r="G25" s="32" t="s">
        <v>29</v>
      </c>
      <c r="H25" s="133"/>
      <c r="I25" s="133"/>
      <c r="J25" s="22" t="s">
        <v>194</v>
      </c>
      <c r="K25" s="24" t="s">
        <v>234</v>
      </c>
      <c r="L25" s="24" t="s">
        <v>235</v>
      </c>
      <c r="M25" s="24" t="s">
        <v>236</v>
      </c>
      <c r="N25" s="27">
        <v>51750000</v>
      </c>
      <c r="O25" s="27">
        <v>51750000</v>
      </c>
      <c r="P25" s="27">
        <f>N25-O25</f>
        <v>0</v>
      </c>
      <c r="Q25" s="25">
        <v>1</v>
      </c>
      <c r="R25" s="58">
        <v>1</v>
      </c>
      <c r="S25" s="156"/>
      <c r="T25" s="44">
        <v>38000000</v>
      </c>
      <c r="U25" s="44">
        <v>34210882</v>
      </c>
      <c r="V25" s="82">
        <f>U25/T25</f>
        <v>0.90028636842105259</v>
      </c>
      <c r="W25" s="1" t="s">
        <v>382</v>
      </c>
    </row>
    <row r="26" spans="2:23" ht="51">
      <c r="B26" s="137"/>
      <c r="C26" s="132"/>
      <c r="D26" s="132"/>
      <c r="E26" s="32"/>
      <c r="F26" s="32" t="s">
        <v>14</v>
      </c>
      <c r="G26" s="32" t="s">
        <v>14</v>
      </c>
      <c r="H26" s="133"/>
      <c r="I26" s="133"/>
      <c r="J26" s="22" t="s">
        <v>134</v>
      </c>
      <c r="K26" s="96" t="s">
        <v>237</v>
      </c>
      <c r="L26" s="97"/>
      <c r="M26" s="98"/>
      <c r="N26" s="26" t="s">
        <v>238</v>
      </c>
      <c r="O26" s="26" t="s">
        <v>238</v>
      </c>
      <c r="P26" s="26" t="s">
        <v>238</v>
      </c>
      <c r="Q26" s="37">
        <v>1</v>
      </c>
      <c r="R26" s="42">
        <v>1</v>
      </c>
      <c r="S26" s="136"/>
      <c r="T26" s="53">
        <v>1167329298</v>
      </c>
      <c r="U26" s="53">
        <v>1153790975</v>
      </c>
      <c r="V26" s="85">
        <f>U26/T26</f>
        <v>0.98840231027937409</v>
      </c>
      <c r="W26" s="1" t="s">
        <v>383</v>
      </c>
    </row>
    <row r="27" spans="2:23" ht="51">
      <c r="B27" s="137"/>
      <c r="C27" s="132"/>
      <c r="D27" s="132"/>
      <c r="E27" s="32"/>
      <c r="F27" s="32" t="s">
        <v>14</v>
      </c>
      <c r="G27" s="32" t="s">
        <v>14</v>
      </c>
      <c r="H27" s="133" t="s">
        <v>46</v>
      </c>
      <c r="I27" s="133" t="s">
        <v>239</v>
      </c>
      <c r="J27" s="22" t="s">
        <v>134</v>
      </c>
      <c r="K27" s="96" t="s">
        <v>237</v>
      </c>
      <c r="L27" s="97"/>
      <c r="M27" s="98"/>
      <c r="N27" s="26" t="s">
        <v>238</v>
      </c>
      <c r="O27" s="26" t="s">
        <v>238</v>
      </c>
      <c r="P27" s="26" t="s">
        <v>238</v>
      </c>
      <c r="Q27" s="38">
        <v>1</v>
      </c>
      <c r="R27" s="26">
        <v>1</v>
      </c>
      <c r="S27" s="135">
        <f>R27/Q27*1</f>
        <v>1</v>
      </c>
      <c r="T27" s="55">
        <v>0</v>
      </c>
      <c r="U27" s="55">
        <v>0</v>
      </c>
      <c r="V27" s="86">
        <v>0</v>
      </c>
      <c r="W27" s="1" t="s">
        <v>352</v>
      </c>
    </row>
    <row r="28" spans="2:23" ht="63" customHeight="1">
      <c r="B28" s="137"/>
      <c r="C28" s="132"/>
      <c r="D28" s="132"/>
      <c r="E28" s="32"/>
      <c r="F28" s="32" t="s">
        <v>29</v>
      </c>
      <c r="G28" s="32" t="s">
        <v>29</v>
      </c>
      <c r="H28" s="133"/>
      <c r="I28" s="133"/>
      <c r="J28" s="132" t="s">
        <v>195</v>
      </c>
      <c r="K28" s="99" t="s">
        <v>207</v>
      </c>
      <c r="L28" s="99" t="s">
        <v>232</v>
      </c>
      <c r="M28" s="99" t="s">
        <v>233</v>
      </c>
      <c r="N28" s="119">
        <f>N24+N25</f>
        <v>65150000</v>
      </c>
      <c r="O28" s="119">
        <f>O24+O25</f>
        <v>56733333</v>
      </c>
      <c r="P28" s="119">
        <f>N28-O28</f>
        <v>8416667</v>
      </c>
      <c r="Q28" s="153">
        <v>1</v>
      </c>
      <c r="R28" s="103">
        <v>1</v>
      </c>
      <c r="S28" s="156"/>
      <c r="T28" s="157">
        <v>53000000</v>
      </c>
      <c r="U28" s="157">
        <v>35640000</v>
      </c>
      <c r="V28" s="160">
        <f>U28/T28</f>
        <v>0.6724528301886793</v>
      </c>
      <c r="W28" s="94" t="s">
        <v>384</v>
      </c>
    </row>
    <row r="29" spans="2:23" ht="63" customHeight="1">
      <c r="B29" s="137"/>
      <c r="C29" s="132"/>
      <c r="D29" s="132"/>
      <c r="E29" s="32"/>
      <c r="F29" s="32"/>
      <c r="G29" s="32"/>
      <c r="H29" s="133"/>
      <c r="I29" s="133"/>
      <c r="J29" s="132"/>
      <c r="K29" s="113"/>
      <c r="L29" s="113"/>
      <c r="M29" s="113"/>
      <c r="N29" s="120"/>
      <c r="O29" s="120"/>
      <c r="P29" s="120"/>
      <c r="Q29" s="154"/>
      <c r="R29" s="117"/>
      <c r="S29" s="156"/>
      <c r="T29" s="158"/>
      <c r="U29" s="158"/>
      <c r="V29" s="161"/>
      <c r="W29" s="112"/>
    </row>
    <row r="30" spans="2:23" ht="63" customHeight="1">
      <c r="B30" s="137"/>
      <c r="C30" s="132"/>
      <c r="D30" s="132"/>
      <c r="E30" s="32"/>
      <c r="F30" s="32"/>
      <c r="G30" s="32"/>
      <c r="H30" s="133"/>
      <c r="I30" s="133"/>
      <c r="J30" s="132"/>
      <c r="K30" s="100"/>
      <c r="L30" s="100"/>
      <c r="M30" s="100"/>
      <c r="N30" s="121"/>
      <c r="O30" s="121"/>
      <c r="P30" s="121"/>
      <c r="Q30" s="155"/>
      <c r="R30" s="104"/>
      <c r="S30" s="136"/>
      <c r="T30" s="159"/>
      <c r="U30" s="159"/>
      <c r="V30" s="162"/>
      <c r="W30" s="95"/>
    </row>
    <row r="31" spans="2:23" ht="114.75">
      <c r="B31" s="137"/>
      <c r="C31" s="132"/>
      <c r="D31" s="132"/>
      <c r="E31" s="32"/>
      <c r="F31" s="32"/>
      <c r="G31" s="32"/>
      <c r="H31" s="133"/>
      <c r="I31" s="133" t="s">
        <v>47</v>
      </c>
      <c r="J31" s="132"/>
      <c r="K31" s="17" t="s">
        <v>207</v>
      </c>
      <c r="L31" s="17" t="s">
        <v>232</v>
      </c>
      <c r="M31" s="17" t="s">
        <v>233</v>
      </c>
      <c r="N31" s="27">
        <v>65150000</v>
      </c>
      <c r="O31" s="27">
        <v>56733333</v>
      </c>
      <c r="P31" s="27">
        <f>N31-O31</f>
        <v>8416667</v>
      </c>
      <c r="Q31" s="54">
        <v>1</v>
      </c>
      <c r="R31" s="65">
        <v>0.75</v>
      </c>
      <c r="S31" s="135">
        <v>0.8</v>
      </c>
      <c r="T31" s="55">
        <v>53000000</v>
      </c>
      <c r="U31" s="55">
        <v>35640000</v>
      </c>
      <c r="V31" s="83">
        <f>U31/T31</f>
        <v>0.6724528301886793</v>
      </c>
      <c r="W31" s="1" t="s">
        <v>413</v>
      </c>
    </row>
    <row r="32" spans="2:23" ht="89.25">
      <c r="B32" s="137"/>
      <c r="C32" s="132"/>
      <c r="D32" s="132"/>
      <c r="E32" s="32"/>
      <c r="F32" s="32"/>
      <c r="G32" s="32"/>
      <c r="H32" s="133"/>
      <c r="I32" s="133"/>
      <c r="J32" s="22" t="s">
        <v>134</v>
      </c>
      <c r="K32" s="96" t="s">
        <v>237</v>
      </c>
      <c r="L32" s="97"/>
      <c r="M32" s="98"/>
      <c r="N32" s="26" t="s">
        <v>238</v>
      </c>
      <c r="O32" s="26" t="s">
        <v>238</v>
      </c>
      <c r="P32" s="26" t="s">
        <v>238</v>
      </c>
      <c r="Q32" s="25">
        <v>1</v>
      </c>
      <c r="R32" s="26">
        <v>1</v>
      </c>
      <c r="S32" s="136"/>
      <c r="T32" s="55">
        <v>0</v>
      </c>
      <c r="U32" s="55">
        <v>0</v>
      </c>
      <c r="V32" s="55">
        <v>0</v>
      </c>
      <c r="W32" s="1" t="s">
        <v>318</v>
      </c>
    </row>
    <row r="33" spans="2:23" ht="89.25">
      <c r="B33" s="143" t="s">
        <v>48</v>
      </c>
      <c r="C33" s="132" t="s">
        <v>345</v>
      </c>
      <c r="D33" s="132" t="s">
        <v>196</v>
      </c>
      <c r="E33" s="32" t="s">
        <v>14</v>
      </c>
      <c r="F33" s="32"/>
      <c r="G33" s="32"/>
      <c r="H33" s="133" t="s">
        <v>49</v>
      </c>
      <c r="I33" s="133" t="s">
        <v>50</v>
      </c>
      <c r="J33" s="22" t="s">
        <v>134</v>
      </c>
      <c r="K33" s="96" t="s">
        <v>237</v>
      </c>
      <c r="L33" s="97"/>
      <c r="M33" s="98"/>
      <c r="N33" s="12" t="s">
        <v>238</v>
      </c>
      <c r="O33" s="12" t="s">
        <v>238</v>
      </c>
      <c r="P33" s="12" t="s">
        <v>238</v>
      </c>
      <c r="Q33" s="25">
        <v>15222</v>
      </c>
      <c r="R33" s="26">
        <v>15956</v>
      </c>
      <c r="S33" s="124">
        <f>R33/Q33*1</f>
        <v>1.0482196820391538</v>
      </c>
      <c r="T33" s="12">
        <v>31283765286</v>
      </c>
      <c r="U33" s="12">
        <v>31074343655</v>
      </c>
      <c r="V33" s="79">
        <f>U33/T33</f>
        <v>0.99330574088235724</v>
      </c>
      <c r="W33" s="1" t="s">
        <v>353</v>
      </c>
    </row>
    <row r="34" spans="2:23" ht="198" customHeight="1">
      <c r="B34" s="143"/>
      <c r="C34" s="132"/>
      <c r="D34" s="132"/>
      <c r="E34" s="50" t="s">
        <v>14</v>
      </c>
      <c r="F34" s="50"/>
      <c r="G34" s="50"/>
      <c r="H34" s="133"/>
      <c r="I34" s="133"/>
      <c r="J34" s="108" t="s">
        <v>23</v>
      </c>
      <c r="K34" s="24" t="s">
        <v>240</v>
      </c>
      <c r="L34" s="24" t="s">
        <v>241</v>
      </c>
      <c r="M34" s="24" t="s">
        <v>242</v>
      </c>
      <c r="N34" s="33">
        <v>40000000</v>
      </c>
      <c r="O34" s="33">
        <v>0</v>
      </c>
      <c r="P34" s="33">
        <f>N34-O34</f>
        <v>40000000</v>
      </c>
      <c r="Q34" s="37">
        <v>710</v>
      </c>
      <c r="R34" s="26">
        <v>1231</v>
      </c>
      <c r="S34" s="125"/>
      <c r="T34" s="33">
        <v>29000000</v>
      </c>
      <c r="U34" s="33">
        <v>0</v>
      </c>
      <c r="V34" s="77">
        <f>U34/T34</f>
        <v>0</v>
      </c>
      <c r="W34" s="1" t="s">
        <v>354</v>
      </c>
    </row>
    <row r="35" spans="2:23" ht="89.25">
      <c r="B35" s="143"/>
      <c r="C35" s="132"/>
      <c r="D35" s="132"/>
      <c r="E35" s="50" t="s">
        <v>14</v>
      </c>
      <c r="F35" s="50"/>
      <c r="G35" s="50"/>
      <c r="H35" s="133"/>
      <c r="I35" s="24" t="s">
        <v>51</v>
      </c>
      <c r="J35" s="109"/>
      <c r="K35" s="24" t="s">
        <v>243</v>
      </c>
      <c r="L35" s="24" t="s">
        <v>244</v>
      </c>
      <c r="M35" s="24" t="s">
        <v>245</v>
      </c>
      <c r="N35" s="33">
        <v>17500000</v>
      </c>
      <c r="O35" s="33">
        <v>17500000</v>
      </c>
      <c r="P35" s="33">
        <f>N35-O35</f>
        <v>0</v>
      </c>
      <c r="Q35" s="25">
        <v>55</v>
      </c>
      <c r="R35" s="26">
        <v>750</v>
      </c>
      <c r="S35" s="56">
        <f t="shared" ref="S35:S56" si="2">(R35/Q35)*1</f>
        <v>13.636363636363637</v>
      </c>
      <c r="T35" s="59" t="s">
        <v>228</v>
      </c>
      <c r="U35" s="59" t="s">
        <v>228</v>
      </c>
      <c r="V35" s="59" t="s">
        <v>228</v>
      </c>
      <c r="W35" s="1" t="s">
        <v>355</v>
      </c>
    </row>
    <row r="36" spans="2:23" ht="160.5" customHeight="1">
      <c r="B36" s="143"/>
      <c r="C36" s="132"/>
      <c r="D36" s="132"/>
      <c r="E36" s="50" t="s">
        <v>14</v>
      </c>
      <c r="F36" s="50"/>
      <c r="G36" s="50"/>
      <c r="H36" s="133" t="s">
        <v>52</v>
      </c>
      <c r="I36" s="24" t="s">
        <v>53</v>
      </c>
      <c r="J36" s="108" t="s">
        <v>23</v>
      </c>
      <c r="K36" s="24" t="s">
        <v>246</v>
      </c>
      <c r="L36" s="24" t="s">
        <v>247</v>
      </c>
      <c r="M36" s="24" t="s">
        <v>248</v>
      </c>
      <c r="N36" s="12" t="s">
        <v>238</v>
      </c>
      <c r="O36" s="12" t="s">
        <v>238</v>
      </c>
      <c r="P36" s="12" t="s">
        <v>238</v>
      </c>
      <c r="Q36" s="26">
        <f>(3204*5%)+3204</f>
        <v>3364.2</v>
      </c>
      <c r="R36" s="26">
        <v>6199</v>
      </c>
      <c r="S36" s="31">
        <f t="shared" si="2"/>
        <v>1.8426371797158314</v>
      </c>
      <c r="T36" s="59" t="s">
        <v>228</v>
      </c>
      <c r="U36" s="59" t="s">
        <v>228</v>
      </c>
      <c r="V36" s="59" t="s">
        <v>228</v>
      </c>
      <c r="W36" s="1" t="s">
        <v>427</v>
      </c>
    </row>
    <row r="37" spans="2:23" ht="63.75">
      <c r="B37" s="143"/>
      <c r="C37" s="132"/>
      <c r="D37" s="132"/>
      <c r="E37" s="50"/>
      <c r="F37" s="50" t="s">
        <v>14</v>
      </c>
      <c r="G37" s="50" t="s">
        <v>14</v>
      </c>
      <c r="H37" s="133"/>
      <c r="I37" s="24" t="s">
        <v>54</v>
      </c>
      <c r="J37" s="152"/>
      <c r="K37" s="24" t="s">
        <v>225</v>
      </c>
      <c r="L37" s="24" t="s">
        <v>226</v>
      </c>
      <c r="M37" s="24" t="s">
        <v>249</v>
      </c>
      <c r="N37" s="12" t="s">
        <v>238</v>
      </c>
      <c r="O37" s="12" t="s">
        <v>238</v>
      </c>
      <c r="P37" s="12" t="s">
        <v>238</v>
      </c>
      <c r="Q37" s="26">
        <v>17000</v>
      </c>
      <c r="R37" s="26">
        <v>15891</v>
      </c>
      <c r="S37" s="31">
        <f t="shared" si="2"/>
        <v>0.93476470588235294</v>
      </c>
      <c r="T37" s="33">
        <v>5803871661</v>
      </c>
      <c r="U37" s="33">
        <v>4774485643</v>
      </c>
      <c r="V37" s="77">
        <f t="shared" ref="V37:V45" si="3">U37/T37</f>
        <v>0.82263804609651925</v>
      </c>
      <c r="W37" s="1" t="s">
        <v>356</v>
      </c>
    </row>
    <row r="38" spans="2:23" ht="102">
      <c r="B38" s="143"/>
      <c r="C38" s="132"/>
      <c r="D38" s="132"/>
      <c r="E38" s="50"/>
      <c r="F38" s="50"/>
      <c r="G38" s="50" t="s">
        <v>14</v>
      </c>
      <c r="H38" s="133"/>
      <c r="I38" s="24" t="s">
        <v>325</v>
      </c>
      <c r="J38" s="152"/>
      <c r="K38" s="24" t="s">
        <v>225</v>
      </c>
      <c r="L38" s="24" t="s">
        <v>250</v>
      </c>
      <c r="M38" s="24" t="s">
        <v>251</v>
      </c>
      <c r="N38" s="12" t="s">
        <v>238</v>
      </c>
      <c r="O38" s="12" t="s">
        <v>238</v>
      </c>
      <c r="P38" s="12" t="s">
        <v>238</v>
      </c>
      <c r="Q38" s="26">
        <f>(185*5%)+185</f>
        <v>194.25</v>
      </c>
      <c r="R38" s="26">
        <v>151</v>
      </c>
      <c r="S38" s="31">
        <f t="shared" si="2"/>
        <v>0.77734877734877739</v>
      </c>
      <c r="T38" s="33">
        <v>7200000</v>
      </c>
      <c r="U38" s="33">
        <v>2675000</v>
      </c>
      <c r="V38" s="77">
        <f t="shared" si="3"/>
        <v>0.37152777777777779</v>
      </c>
      <c r="W38" s="1" t="s">
        <v>385</v>
      </c>
    </row>
    <row r="39" spans="2:23" ht="63.75">
      <c r="B39" s="143"/>
      <c r="C39" s="132"/>
      <c r="D39" s="132"/>
      <c r="E39" s="50"/>
      <c r="F39" s="50" t="s">
        <v>14</v>
      </c>
      <c r="G39" s="50" t="s">
        <v>14</v>
      </c>
      <c r="H39" s="133"/>
      <c r="I39" s="24" t="s">
        <v>55</v>
      </c>
      <c r="J39" s="152"/>
      <c r="K39" s="24" t="s">
        <v>225</v>
      </c>
      <c r="L39" s="24" t="s">
        <v>226</v>
      </c>
      <c r="M39" s="24" t="s">
        <v>249</v>
      </c>
      <c r="N39" s="12" t="s">
        <v>238</v>
      </c>
      <c r="O39" s="12" t="s">
        <v>238</v>
      </c>
      <c r="P39" s="12" t="s">
        <v>238</v>
      </c>
      <c r="Q39" s="26">
        <v>15900</v>
      </c>
      <c r="R39" s="26">
        <v>14489</v>
      </c>
      <c r="S39" s="31">
        <f t="shared" si="2"/>
        <v>0.91125786163522016</v>
      </c>
      <c r="T39" s="33">
        <v>5803871661</v>
      </c>
      <c r="U39" s="33">
        <v>4774485643</v>
      </c>
      <c r="V39" s="77">
        <f t="shared" si="3"/>
        <v>0.82263804609651925</v>
      </c>
      <c r="W39" s="1" t="s">
        <v>357</v>
      </c>
    </row>
    <row r="40" spans="2:23" ht="63.75">
      <c r="B40" s="143"/>
      <c r="C40" s="132"/>
      <c r="D40" s="132"/>
      <c r="E40" s="50"/>
      <c r="F40" s="50"/>
      <c r="G40" s="50" t="s">
        <v>14</v>
      </c>
      <c r="H40" s="133"/>
      <c r="I40" s="24" t="s">
        <v>56</v>
      </c>
      <c r="J40" s="152"/>
      <c r="K40" s="24" t="s">
        <v>225</v>
      </c>
      <c r="L40" s="24" t="s">
        <v>226</v>
      </c>
      <c r="M40" s="24" t="s">
        <v>249</v>
      </c>
      <c r="N40" s="12" t="s">
        <v>238</v>
      </c>
      <c r="O40" s="12" t="s">
        <v>238</v>
      </c>
      <c r="P40" s="12" t="s">
        <v>238</v>
      </c>
      <c r="Q40" s="26">
        <v>5100</v>
      </c>
      <c r="R40" s="26">
        <v>5316</v>
      </c>
      <c r="S40" s="31">
        <f t="shared" si="2"/>
        <v>1.0423529411764705</v>
      </c>
      <c r="T40" s="33">
        <v>5803871661</v>
      </c>
      <c r="U40" s="33">
        <v>4774485643</v>
      </c>
      <c r="V40" s="77">
        <f t="shared" si="3"/>
        <v>0.82263804609651925</v>
      </c>
      <c r="W40" s="1" t="s">
        <v>358</v>
      </c>
    </row>
    <row r="41" spans="2:23" ht="291.75" customHeight="1">
      <c r="B41" s="143"/>
      <c r="C41" s="132"/>
      <c r="D41" s="132"/>
      <c r="E41" s="50"/>
      <c r="F41" s="50" t="s">
        <v>14</v>
      </c>
      <c r="G41" s="50" t="s">
        <v>14</v>
      </c>
      <c r="H41" s="133"/>
      <c r="I41" s="24" t="s">
        <v>326</v>
      </c>
      <c r="J41" s="152"/>
      <c r="K41" s="24" t="s">
        <v>225</v>
      </c>
      <c r="L41" s="24" t="s">
        <v>226</v>
      </c>
      <c r="M41" s="24" t="s">
        <v>252</v>
      </c>
      <c r="N41" s="33">
        <v>1020000000</v>
      </c>
      <c r="O41" s="33">
        <v>994920199</v>
      </c>
      <c r="P41" s="33">
        <f>N41-O41</f>
        <v>25079801</v>
      </c>
      <c r="Q41" s="26">
        <v>2697</v>
      </c>
      <c r="R41" s="26">
        <v>3013</v>
      </c>
      <c r="S41" s="31">
        <f t="shared" si="2"/>
        <v>1.1171672228401928</v>
      </c>
      <c r="T41" s="33">
        <v>9409603557</v>
      </c>
      <c r="U41" s="33">
        <v>7425530603</v>
      </c>
      <c r="V41" s="77">
        <f t="shared" si="3"/>
        <v>0.78914383140785915</v>
      </c>
      <c r="W41" s="1" t="s">
        <v>386</v>
      </c>
    </row>
    <row r="42" spans="2:23" ht="102">
      <c r="B42" s="143"/>
      <c r="C42" s="132"/>
      <c r="D42" s="132"/>
      <c r="E42" s="50" t="s">
        <v>14</v>
      </c>
      <c r="F42" s="50" t="s">
        <v>14</v>
      </c>
      <c r="G42" s="50" t="s">
        <v>14</v>
      </c>
      <c r="H42" s="133"/>
      <c r="I42" s="24" t="s">
        <v>57</v>
      </c>
      <c r="J42" s="152"/>
      <c r="K42" s="24" t="s">
        <v>225</v>
      </c>
      <c r="L42" s="24" t="s">
        <v>226</v>
      </c>
      <c r="M42" s="24" t="s">
        <v>249</v>
      </c>
      <c r="N42" s="33">
        <v>1459029622</v>
      </c>
      <c r="O42" s="33">
        <v>1448793777</v>
      </c>
      <c r="P42" s="33">
        <f>N42-O42</f>
        <v>10235845</v>
      </c>
      <c r="Q42" s="26">
        <v>2856</v>
      </c>
      <c r="R42" s="26">
        <v>1588</v>
      </c>
      <c r="S42" s="31">
        <f t="shared" si="2"/>
        <v>0.55602240896358546</v>
      </c>
      <c r="T42" s="33">
        <v>5803871661</v>
      </c>
      <c r="U42" s="33">
        <v>4774485643</v>
      </c>
      <c r="V42" s="77">
        <f t="shared" si="3"/>
        <v>0.82263804609651925</v>
      </c>
      <c r="W42" s="1" t="s">
        <v>387</v>
      </c>
    </row>
    <row r="43" spans="2:23" ht="63.75">
      <c r="B43" s="143"/>
      <c r="C43" s="132"/>
      <c r="D43" s="132"/>
      <c r="E43" s="50" t="s">
        <v>14</v>
      </c>
      <c r="F43" s="50" t="s">
        <v>14</v>
      </c>
      <c r="G43" s="50" t="s">
        <v>14</v>
      </c>
      <c r="H43" s="133"/>
      <c r="I43" s="24" t="s">
        <v>58</v>
      </c>
      <c r="J43" s="152"/>
      <c r="K43" s="24" t="s">
        <v>225</v>
      </c>
      <c r="L43" s="24" t="s">
        <v>226</v>
      </c>
      <c r="M43" s="24" t="s">
        <v>249</v>
      </c>
      <c r="N43" s="12" t="s">
        <v>238</v>
      </c>
      <c r="O43" s="12" t="s">
        <v>238</v>
      </c>
      <c r="P43" s="12" t="s">
        <v>238</v>
      </c>
      <c r="Q43" s="26">
        <v>4328</v>
      </c>
      <c r="R43" s="26">
        <v>2749</v>
      </c>
      <c r="S43" s="43">
        <f t="shared" si="2"/>
        <v>0.6351663585951941</v>
      </c>
      <c r="T43" s="33">
        <v>5803871661</v>
      </c>
      <c r="U43" s="33">
        <v>4774485643</v>
      </c>
      <c r="V43" s="77">
        <f t="shared" si="3"/>
        <v>0.82263804609651925</v>
      </c>
      <c r="W43" s="35" t="s">
        <v>359</v>
      </c>
    </row>
    <row r="44" spans="2:23" ht="102">
      <c r="B44" s="143"/>
      <c r="C44" s="132"/>
      <c r="D44" s="132"/>
      <c r="E44" s="50" t="s">
        <v>14</v>
      </c>
      <c r="F44" s="50" t="s">
        <v>14</v>
      </c>
      <c r="G44" s="50" t="s">
        <v>14</v>
      </c>
      <c r="H44" s="133"/>
      <c r="I44" s="24" t="s">
        <v>59</v>
      </c>
      <c r="J44" s="109"/>
      <c r="K44" s="24" t="s">
        <v>225</v>
      </c>
      <c r="L44" s="24" t="s">
        <v>250</v>
      </c>
      <c r="M44" s="24" t="s">
        <v>253</v>
      </c>
      <c r="N44" s="12" t="s">
        <v>238</v>
      </c>
      <c r="O44" s="12" t="s">
        <v>238</v>
      </c>
      <c r="P44" s="12" t="s">
        <v>238</v>
      </c>
      <c r="Q44" s="26">
        <v>1</v>
      </c>
      <c r="R44" s="26">
        <v>1</v>
      </c>
      <c r="S44" s="43">
        <f t="shared" si="2"/>
        <v>1</v>
      </c>
      <c r="T44" s="33">
        <v>14400000</v>
      </c>
      <c r="U44" s="33">
        <v>0</v>
      </c>
      <c r="V44" s="77">
        <f t="shared" si="3"/>
        <v>0</v>
      </c>
      <c r="W44" s="1" t="s">
        <v>388</v>
      </c>
    </row>
    <row r="45" spans="2:23" ht="114.75" customHeight="1">
      <c r="B45" s="143"/>
      <c r="C45" s="132"/>
      <c r="D45" s="132"/>
      <c r="E45" s="50" t="s">
        <v>14</v>
      </c>
      <c r="F45" s="50" t="s">
        <v>14</v>
      </c>
      <c r="G45" s="50" t="s">
        <v>14</v>
      </c>
      <c r="H45" s="133" t="s">
        <v>60</v>
      </c>
      <c r="I45" s="24" t="s">
        <v>61</v>
      </c>
      <c r="J45" s="108" t="s">
        <v>23</v>
      </c>
      <c r="K45" s="99" t="s">
        <v>246</v>
      </c>
      <c r="L45" s="99" t="s">
        <v>254</v>
      </c>
      <c r="M45" s="99" t="s">
        <v>255</v>
      </c>
      <c r="N45" s="90">
        <v>15000000</v>
      </c>
      <c r="O45" s="90">
        <v>0</v>
      </c>
      <c r="P45" s="90">
        <f>N45-O45</f>
        <v>15000000</v>
      </c>
      <c r="Q45" s="26">
        <v>6</v>
      </c>
      <c r="R45" s="26">
        <v>4</v>
      </c>
      <c r="S45" s="43">
        <f t="shared" si="2"/>
        <v>0.66666666666666663</v>
      </c>
      <c r="T45" s="115">
        <v>112100000</v>
      </c>
      <c r="U45" s="115">
        <v>107638100</v>
      </c>
      <c r="V45" s="105">
        <f t="shared" si="3"/>
        <v>0.96019714540588763</v>
      </c>
      <c r="W45" s="94" t="s">
        <v>389</v>
      </c>
    </row>
    <row r="46" spans="2:23" ht="51">
      <c r="B46" s="143"/>
      <c r="C46" s="132"/>
      <c r="D46" s="132"/>
      <c r="E46" s="50" t="s">
        <v>14</v>
      </c>
      <c r="F46" s="50" t="s">
        <v>14</v>
      </c>
      <c r="G46" s="50" t="s">
        <v>14</v>
      </c>
      <c r="H46" s="133"/>
      <c r="I46" s="24" t="s">
        <v>143</v>
      </c>
      <c r="J46" s="109"/>
      <c r="K46" s="100"/>
      <c r="L46" s="100"/>
      <c r="M46" s="100"/>
      <c r="N46" s="91"/>
      <c r="O46" s="91"/>
      <c r="P46" s="91"/>
      <c r="Q46" s="42">
        <v>54</v>
      </c>
      <c r="R46" s="26">
        <v>54</v>
      </c>
      <c r="S46" s="43">
        <f t="shared" si="2"/>
        <v>1</v>
      </c>
      <c r="T46" s="116"/>
      <c r="U46" s="116"/>
      <c r="V46" s="106"/>
      <c r="W46" s="95"/>
    </row>
    <row r="47" spans="2:23" ht="76.5">
      <c r="B47" s="143"/>
      <c r="C47" s="132"/>
      <c r="D47" s="132"/>
      <c r="E47" s="50" t="s">
        <v>14</v>
      </c>
      <c r="F47" s="50" t="s">
        <v>14</v>
      </c>
      <c r="G47" s="50" t="s">
        <v>14</v>
      </c>
      <c r="H47" s="133" t="s">
        <v>62</v>
      </c>
      <c r="I47" s="24" t="s">
        <v>63</v>
      </c>
      <c r="J47" s="22" t="s">
        <v>23</v>
      </c>
      <c r="K47" s="24" t="s">
        <v>246</v>
      </c>
      <c r="L47" s="24" t="s">
        <v>247</v>
      </c>
      <c r="M47" s="24" t="s">
        <v>256</v>
      </c>
      <c r="N47" s="33">
        <v>130000000</v>
      </c>
      <c r="O47" s="33">
        <v>104123000</v>
      </c>
      <c r="P47" s="33">
        <f t="shared" ref="P47:P52" si="4">N47-O47</f>
        <v>25877000</v>
      </c>
      <c r="Q47" s="26">
        <v>11</v>
      </c>
      <c r="R47" s="26">
        <v>11</v>
      </c>
      <c r="S47" s="43">
        <f t="shared" si="2"/>
        <v>1</v>
      </c>
      <c r="T47" s="33">
        <v>232365345</v>
      </c>
      <c r="U47" s="33">
        <v>180200000</v>
      </c>
      <c r="V47" s="77">
        <f>U47/T47</f>
        <v>0.77550290470379735</v>
      </c>
      <c r="W47" s="1" t="s">
        <v>360</v>
      </c>
    </row>
    <row r="48" spans="2:23" ht="191.25">
      <c r="B48" s="143"/>
      <c r="C48" s="132"/>
      <c r="D48" s="132"/>
      <c r="E48" s="50" t="s">
        <v>14</v>
      </c>
      <c r="F48" s="50" t="s">
        <v>14</v>
      </c>
      <c r="G48" s="50" t="s">
        <v>14</v>
      </c>
      <c r="H48" s="133"/>
      <c r="I48" s="24" t="s">
        <v>64</v>
      </c>
      <c r="J48" s="22" t="s">
        <v>23</v>
      </c>
      <c r="K48" s="24" t="s">
        <v>246</v>
      </c>
      <c r="L48" s="24" t="s">
        <v>254</v>
      </c>
      <c r="M48" s="24" t="s">
        <v>257</v>
      </c>
      <c r="N48" s="33">
        <v>230000000</v>
      </c>
      <c r="O48" s="33">
        <v>109789100</v>
      </c>
      <c r="P48" s="33">
        <f t="shared" si="4"/>
        <v>120210900</v>
      </c>
      <c r="Q48" s="26">
        <v>4</v>
      </c>
      <c r="R48" s="26">
        <v>11</v>
      </c>
      <c r="S48" s="43">
        <f t="shared" si="2"/>
        <v>2.75</v>
      </c>
      <c r="T48" s="33">
        <v>40000000</v>
      </c>
      <c r="U48" s="33">
        <v>20537932</v>
      </c>
      <c r="V48" s="77">
        <f>U48/T48</f>
        <v>0.51344829999999997</v>
      </c>
      <c r="W48" s="1" t="s">
        <v>390</v>
      </c>
    </row>
    <row r="49" spans="2:23" ht="63.75">
      <c r="B49" s="143"/>
      <c r="C49" s="132"/>
      <c r="D49" s="132"/>
      <c r="E49" s="50" t="s">
        <v>14</v>
      </c>
      <c r="F49" s="50" t="s">
        <v>14</v>
      </c>
      <c r="G49" s="50" t="s">
        <v>14</v>
      </c>
      <c r="H49" s="133"/>
      <c r="I49" s="24" t="s">
        <v>65</v>
      </c>
      <c r="J49" s="22" t="s">
        <v>23</v>
      </c>
      <c r="K49" s="24" t="s">
        <v>243</v>
      </c>
      <c r="L49" s="24" t="s">
        <v>258</v>
      </c>
      <c r="M49" s="24" t="s">
        <v>259</v>
      </c>
      <c r="N49" s="33">
        <v>20000000</v>
      </c>
      <c r="O49" s="33">
        <v>0</v>
      </c>
      <c r="P49" s="33">
        <f t="shared" si="4"/>
        <v>20000000</v>
      </c>
      <c r="Q49" s="26">
        <v>11</v>
      </c>
      <c r="R49" s="26">
        <v>11</v>
      </c>
      <c r="S49" s="43">
        <f t="shared" si="2"/>
        <v>1</v>
      </c>
      <c r="T49" s="33">
        <v>10000000</v>
      </c>
      <c r="U49" s="33">
        <v>10000000</v>
      </c>
      <c r="V49" s="76">
        <f>U49/T49</f>
        <v>1</v>
      </c>
      <c r="W49" s="1" t="s">
        <v>361</v>
      </c>
    </row>
    <row r="50" spans="2:23" ht="63.75">
      <c r="B50" s="143"/>
      <c r="C50" s="132"/>
      <c r="D50" s="132"/>
      <c r="E50" s="50" t="s">
        <v>14</v>
      </c>
      <c r="F50" s="50" t="s">
        <v>14</v>
      </c>
      <c r="G50" s="50" t="s">
        <v>14</v>
      </c>
      <c r="H50" s="133"/>
      <c r="I50" s="24" t="s">
        <v>66</v>
      </c>
      <c r="J50" s="46" t="s">
        <v>23</v>
      </c>
      <c r="K50" s="24" t="s">
        <v>243</v>
      </c>
      <c r="L50" s="24" t="s">
        <v>244</v>
      </c>
      <c r="M50" s="24" t="s">
        <v>260</v>
      </c>
      <c r="N50" s="33">
        <v>17500000</v>
      </c>
      <c r="O50" s="33">
        <v>17500000</v>
      </c>
      <c r="P50" s="33">
        <f t="shared" si="4"/>
        <v>0</v>
      </c>
      <c r="Q50" s="26">
        <v>11</v>
      </c>
      <c r="R50" s="26">
        <v>11</v>
      </c>
      <c r="S50" s="43">
        <f t="shared" si="2"/>
        <v>1</v>
      </c>
      <c r="T50" s="59" t="s">
        <v>228</v>
      </c>
      <c r="U50" s="59" t="s">
        <v>228</v>
      </c>
      <c r="V50" s="59" t="s">
        <v>228</v>
      </c>
      <c r="W50" s="1" t="s">
        <v>362</v>
      </c>
    </row>
    <row r="51" spans="2:23" ht="229.5">
      <c r="B51" s="143"/>
      <c r="C51" s="132"/>
      <c r="D51" s="132"/>
      <c r="E51" s="50" t="s">
        <v>14</v>
      </c>
      <c r="F51" s="50" t="s">
        <v>14</v>
      </c>
      <c r="G51" s="50" t="s">
        <v>14</v>
      </c>
      <c r="H51" s="24" t="s">
        <v>67</v>
      </c>
      <c r="I51" s="24" t="s">
        <v>68</v>
      </c>
      <c r="J51" s="22" t="s">
        <v>23</v>
      </c>
      <c r="K51" s="24" t="s">
        <v>225</v>
      </c>
      <c r="L51" s="24" t="s">
        <v>250</v>
      </c>
      <c r="M51" s="24" t="s">
        <v>261</v>
      </c>
      <c r="N51" s="33">
        <v>50000000</v>
      </c>
      <c r="O51" s="33">
        <v>7986000</v>
      </c>
      <c r="P51" s="33">
        <f t="shared" si="4"/>
        <v>42014000</v>
      </c>
      <c r="Q51" s="26">
        <v>1</v>
      </c>
      <c r="R51" s="26">
        <v>1</v>
      </c>
      <c r="S51" s="31">
        <f t="shared" si="2"/>
        <v>1</v>
      </c>
      <c r="T51" s="33">
        <v>7200000</v>
      </c>
      <c r="U51" s="33">
        <v>0</v>
      </c>
      <c r="V51" s="77">
        <f>U51/T51</f>
        <v>0</v>
      </c>
      <c r="W51" s="1" t="s">
        <v>391</v>
      </c>
    </row>
    <row r="52" spans="2:23" ht="204">
      <c r="B52" s="143"/>
      <c r="C52" s="132"/>
      <c r="D52" s="132"/>
      <c r="E52" s="50" t="s">
        <v>14</v>
      </c>
      <c r="F52" s="50"/>
      <c r="G52" s="50"/>
      <c r="H52" s="133" t="s">
        <v>327</v>
      </c>
      <c r="I52" s="24" t="s">
        <v>69</v>
      </c>
      <c r="J52" s="132" t="s">
        <v>23</v>
      </c>
      <c r="K52" s="24" t="s">
        <v>240</v>
      </c>
      <c r="L52" s="24" t="s">
        <v>241</v>
      </c>
      <c r="M52" s="24" t="s">
        <v>242</v>
      </c>
      <c r="N52" s="33">
        <v>40000000</v>
      </c>
      <c r="O52" s="33">
        <v>0</v>
      </c>
      <c r="P52" s="33">
        <f t="shared" si="4"/>
        <v>40000000</v>
      </c>
      <c r="Q52" s="26">
        <v>1</v>
      </c>
      <c r="R52" s="26">
        <v>1</v>
      </c>
      <c r="S52" s="43">
        <f t="shared" si="2"/>
        <v>1</v>
      </c>
      <c r="T52" s="33">
        <v>29000000</v>
      </c>
      <c r="U52" s="33">
        <v>0</v>
      </c>
      <c r="V52" s="77">
        <f>U52/T52</f>
        <v>0</v>
      </c>
      <c r="W52" s="1" t="s">
        <v>392</v>
      </c>
    </row>
    <row r="53" spans="2:23" ht="63.75">
      <c r="B53" s="143"/>
      <c r="C53" s="132"/>
      <c r="D53" s="132"/>
      <c r="E53" s="22" t="s">
        <v>14</v>
      </c>
      <c r="F53" s="32"/>
      <c r="G53" s="32"/>
      <c r="H53" s="133"/>
      <c r="I53" s="24" t="s">
        <v>328</v>
      </c>
      <c r="J53" s="132"/>
      <c r="K53" s="24" t="s">
        <v>246</v>
      </c>
      <c r="L53" s="24" t="s">
        <v>247</v>
      </c>
      <c r="M53" s="24" t="s">
        <v>262</v>
      </c>
      <c r="N53" s="12" t="s">
        <v>238</v>
      </c>
      <c r="O53" s="12" t="s">
        <v>238</v>
      </c>
      <c r="P53" s="12" t="s">
        <v>238</v>
      </c>
      <c r="Q53" s="25">
        <v>55</v>
      </c>
      <c r="R53" s="26">
        <v>96</v>
      </c>
      <c r="S53" s="43">
        <f t="shared" si="2"/>
        <v>1.7454545454545454</v>
      </c>
      <c r="T53" s="14">
        <v>15800000</v>
      </c>
      <c r="U53" s="14">
        <v>10700000</v>
      </c>
      <c r="V53" s="84">
        <f>U53/T53</f>
        <v>0.67721518987341767</v>
      </c>
      <c r="W53" s="1" t="s">
        <v>362</v>
      </c>
    </row>
    <row r="54" spans="2:23" ht="165.75">
      <c r="B54" s="143"/>
      <c r="C54" s="132"/>
      <c r="D54" s="132"/>
      <c r="E54" s="50" t="s">
        <v>14</v>
      </c>
      <c r="F54" s="50" t="s">
        <v>14</v>
      </c>
      <c r="G54" s="50" t="s">
        <v>14</v>
      </c>
      <c r="H54" s="133" t="s">
        <v>70</v>
      </c>
      <c r="I54" s="24" t="s">
        <v>71</v>
      </c>
      <c r="J54" s="132"/>
      <c r="K54" s="24" t="s">
        <v>246</v>
      </c>
      <c r="L54" s="24" t="s">
        <v>254</v>
      </c>
      <c r="M54" s="24" t="s">
        <v>257</v>
      </c>
      <c r="N54" s="33">
        <v>230000000</v>
      </c>
      <c r="O54" s="33">
        <v>109789100</v>
      </c>
      <c r="P54" s="33">
        <f>N54-O54</f>
        <v>120210900</v>
      </c>
      <c r="Q54" s="26">
        <v>113</v>
      </c>
      <c r="R54" s="26">
        <v>51</v>
      </c>
      <c r="S54" s="43">
        <f t="shared" si="2"/>
        <v>0.45132743362831856</v>
      </c>
      <c r="T54" s="33">
        <v>40000000</v>
      </c>
      <c r="U54" s="33">
        <v>20537932</v>
      </c>
      <c r="V54" s="77">
        <f>U54/T54</f>
        <v>0.51344829999999997</v>
      </c>
      <c r="W54" s="1" t="s">
        <v>428</v>
      </c>
    </row>
    <row r="55" spans="2:23" ht="51" customHeight="1">
      <c r="B55" s="143"/>
      <c r="C55" s="132"/>
      <c r="D55" s="132"/>
      <c r="E55" s="32"/>
      <c r="F55" s="22" t="s">
        <v>14</v>
      </c>
      <c r="G55" s="22" t="s">
        <v>14</v>
      </c>
      <c r="H55" s="133"/>
      <c r="I55" s="24" t="s">
        <v>72</v>
      </c>
      <c r="J55" s="132" t="s">
        <v>73</v>
      </c>
      <c r="K55" s="99" t="s">
        <v>263</v>
      </c>
      <c r="L55" s="99" t="s">
        <v>264</v>
      </c>
      <c r="M55" s="99" t="s">
        <v>265</v>
      </c>
      <c r="N55" s="12" t="s">
        <v>238</v>
      </c>
      <c r="O55" s="12" t="s">
        <v>238</v>
      </c>
      <c r="P55" s="12" t="s">
        <v>238</v>
      </c>
      <c r="Q55" s="25">
        <v>2</v>
      </c>
      <c r="R55" s="26">
        <v>38</v>
      </c>
      <c r="S55" s="43">
        <f t="shared" si="2"/>
        <v>19</v>
      </c>
      <c r="T55" s="90">
        <v>6475695347</v>
      </c>
      <c r="U55" s="90">
        <v>4386761023</v>
      </c>
      <c r="V55" s="105">
        <f>U55/T55</f>
        <v>0.67741930216532775</v>
      </c>
      <c r="W55" s="94" t="s">
        <v>429</v>
      </c>
    </row>
    <row r="56" spans="2:23" ht="15" customHeight="1">
      <c r="B56" s="143"/>
      <c r="C56" s="132"/>
      <c r="D56" s="132"/>
      <c r="E56" s="22" t="s">
        <v>14</v>
      </c>
      <c r="F56" s="22" t="s">
        <v>14</v>
      </c>
      <c r="G56" s="22" t="s">
        <v>14</v>
      </c>
      <c r="H56" s="133" t="s">
        <v>74</v>
      </c>
      <c r="I56" s="133" t="s">
        <v>75</v>
      </c>
      <c r="J56" s="132"/>
      <c r="K56" s="113"/>
      <c r="L56" s="113"/>
      <c r="M56" s="113"/>
      <c r="N56" s="115">
        <v>74683904</v>
      </c>
      <c r="O56" s="115">
        <v>54164000</v>
      </c>
      <c r="P56" s="115">
        <f>N56-O56</f>
        <v>20519904</v>
      </c>
      <c r="Q56" s="101">
        <f>63+5</f>
        <v>68</v>
      </c>
      <c r="R56" s="103">
        <v>101</v>
      </c>
      <c r="S56" s="135">
        <f t="shared" si="2"/>
        <v>1.4852941176470589</v>
      </c>
      <c r="T56" s="110"/>
      <c r="U56" s="110"/>
      <c r="V56" s="111"/>
      <c r="W56" s="112"/>
    </row>
    <row r="57" spans="2:23">
      <c r="B57" s="143"/>
      <c r="C57" s="132"/>
      <c r="D57" s="132"/>
      <c r="E57" s="22" t="s">
        <v>14</v>
      </c>
      <c r="F57" s="22" t="s">
        <v>14</v>
      </c>
      <c r="G57" s="22" t="s">
        <v>14</v>
      </c>
      <c r="H57" s="133"/>
      <c r="I57" s="133"/>
      <c r="J57" s="132"/>
      <c r="K57" s="113"/>
      <c r="L57" s="113"/>
      <c r="M57" s="113"/>
      <c r="N57" s="118"/>
      <c r="O57" s="118"/>
      <c r="P57" s="118"/>
      <c r="Q57" s="114"/>
      <c r="R57" s="117"/>
      <c r="S57" s="151"/>
      <c r="T57" s="110"/>
      <c r="U57" s="110"/>
      <c r="V57" s="111"/>
      <c r="W57" s="112"/>
    </row>
    <row r="58" spans="2:23">
      <c r="B58" s="143"/>
      <c r="C58" s="132"/>
      <c r="D58" s="132"/>
      <c r="E58" s="22" t="s">
        <v>14</v>
      </c>
      <c r="F58" s="22" t="s">
        <v>14</v>
      </c>
      <c r="G58" s="22" t="s">
        <v>14</v>
      </c>
      <c r="H58" s="133"/>
      <c r="I58" s="133"/>
      <c r="J58" s="132"/>
      <c r="K58" s="113"/>
      <c r="L58" s="113"/>
      <c r="M58" s="113"/>
      <c r="N58" s="118"/>
      <c r="O58" s="118"/>
      <c r="P58" s="118"/>
      <c r="Q58" s="114"/>
      <c r="R58" s="117"/>
      <c r="S58" s="151"/>
      <c r="T58" s="110"/>
      <c r="U58" s="110"/>
      <c r="V58" s="111"/>
      <c r="W58" s="112"/>
    </row>
    <row r="59" spans="2:23">
      <c r="B59" s="143"/>
      <c r="C59" s="132"/>
      <c r="D59" s="132"/>
      <c r="E59" s="22" t="s">
        <v>14</v>
      </c>
      <c r="F59" s="22" t="s">
        <v>14</v>
      </c>
      <c r="G59" s="22" t="s">
        <v>14</v>
      </c>
      <c r="H59" s="133"/>
      <c r="I59" s="133"/>
      <c r="J59" s="132"/>
      <c r="K59" s="113"/>
      <c r="L59" s="113"/>
      <c r="M59" s="113"/>
      <c r="N59" s="118"/>
      <c r="O59" s="118"/>
      <c r="P59" s="118"/>
      <c r="Q59" s="114"/>
      <c r="R59" s="117"/>
      <c r="S59" s="151"/>
      <c r="T59" s="110"/>
      <c r="U59" s="110"/>
      <c r="V59" s="111"/>
      <c r="W59" s="112"/>
    </row>
    <row r="60" spans="2:23">
      <c r="B60" s="143"/>
      <c r="C60" s="132"/>
      <c r="D60" s="132"/>
      <c r="E60" s="22" t="s">
        <v>14</v>
      </c>
      <c r="F60" s="22" t="s">
        <v>14</v>
      </c>
      <c r="G60" s="22" t="s">
        <v>14</v>
      </c>
      <c r="H60" s="133"/>
      <c r="I60" s="133"/>
      <c r="J60" s="132"/>
      <c r="K60" s="113"/>
      <c r="L60" s="113"/>
      <c r="M60" s="113"/>
      <c r="N60" s="118"/>
      <c r="O60" s="118"/>
      <c r="P60" s="118"/>
      <c r="Q60" s="114"/>
      <c r="R60" s="117"/>
      <c r="S60" s="151"/>
      <c r="T60" s="110"/>
      <c r="U60" s="110"/>
      <c r="V60" s="111"/>
      <c r="W60" s="112"/>
    </row>
    <row r="61" spans="2:23">
      <c r="B61" s="143"/>
      <c r="C61" s="132"/>
      <c r="D61" s="132"/>
      <c r="E61" s="22" t="s">
        <v>14</v>
      </c>
      <c r="F61" s="22" t="s">
        <v>14</v>
      </c>
      <c r="G61" s="22" t="s">
        <v>14</v>
      </c>
      <c r="H61" s="133"/>
      <c r="I61" s="133"/>
      <c r="J61" s="132"/>
      <c r="K61" s="113"/>
      <c r="L61" s="113"/>
      <c r="M61" s="113"/>
      <c r="N61" s="118"/>
      <c r="O61" s="118"/>
      <c r="P61" s="118"/>
      <c r="Q61" s="114"/>
      <c r="R61" s="117"/>
      <c r="S61" s="151"/>
      <c r="T61" s="110"/>
      <c r="U61" s="110"/>
      <c r="V61" s="111"/>
      <c r="W61" s="112"/>
    </row>
    <row r="62" spans="2:23">
      <c r="B62" s="143"/>
      <c r="C62" s="132"/>
      <c r="D62" s="132"/>
      <c r="E62" s="22" t="s">
        <v>14</v>
      </c>
      <c r="F62" s="22" t="s">
        <v>14</v>
      </c>
      <c r="G62" s="22" t="s">
        <v>14</v>
      </c>
      <c r="H62" s="133"/>
      <c r="I62" s="133"/>
      <c r="J62" s="132"/>
      <c r="K62" s="113"/>
      <c r="L62" s="113"/>
      <c r="M62" s="113"/>
      <c r="N62" s="118"/>
      <c r="O62" s="118"/>
      <c r="P62" s="118"/>
      <c r="Q62" s="114"/>
      <c r="R62" s="117"/>
      <c r="S62" s="151"/>
      <c r="T62" s="110"/>
      <c r="U62" s="110"/>
      <c r="V62" s="111"/>
      <c r="W62" s="112"/>
    </row>
    <row r="63" spans="2:23">
      <c r="B63" s="143"/>
      <c r="C63" s="132"/>
      <c r="D63" s="132"/>
      <c r="E63" s="22" t="s">
        <v>14</v>
      </c>
      <c r="F63" s="22" t="s">
        <v>14</v>
      </c>
      <c r="G63" s="22" t="s">
        <v>14</v>
      </c>
      <c r="H63" s="133"/>
      <c r="I63" s="133"/>
      <c r="J63" s="132"/>
      <c r="K63" s="113"/>
      <c r="L63" s="113"/>
      <c r="M63" s="113"/>
      <c r="N63" s="118"/>
      <c r="O63" s="118"/>
      <c r="P63" s="118"/>
      <c r="Q63" s="114"/>
      <c r="R63" s="117"/>
      <c r="S63" s="151"/>
      <c r="T63" s="110"/>
      <c r="U63" s="110"/>
      <c r="V63" s="111"/>
      <c r="W63" s="112"/>
    </row>
    <row r="64" spans="2:23">
      <c r="B64" s="143"/>
      <c r="C64" s="132"/>
      <c r="D64" s="132"/>
      <c r="E64" s="22" t="s">
        <v>14</v>
      </c>
      <c r="F64" s="22" t="s">
        <v>14</v>
      </c>
      <c r="G64" s="22" t="s">
        <v>14</v>
      </c>
      <c r="H64" s="133"/>
      <c r="I64" s="133"/>
      <c r="J64" s="132"/>
      <c r="K64" s="113"/>
      <c r="L64" s="113"/>
      <c r="M64" s="113"/>
      <c r="N64" s="118"/>
      <c r="O64" s="118"/>
      <c r="P64" s="118"/>
      <c r="Q64" s="114"/>
      <c r="R64" s="117"/>
      <c r="S64" s="151"/>
      <c r="T64" s="110"/>
      <c r="U64" s="110"/>
      <c r="V64" s="111"/>
      <c r="W64" s="112"/>
    </row>
    <row r="65" spans="2:23">
      <c r="B65" s="143"/>
      <c r="C65" s="132"/>
      <c r="D65" s="132"/>
      <c r="E65" s="46" t="s">
        <v>14</v>
      </c>
      <c r="F65" s="46" t="s">
        <v>14</v>
      </c>
      <c r="G65" s="46" t="s">
        <v>14</v>
      </c>
      <c r="H65" s="133"/>
      <c r="I65" s="133"/>
      <c r="J65" s="132"/>
      <c r="K65" s="113"/>
      <c r="L65" s="113"/>
      <c r="M65" s="113"/>
      <c r="N65" s="116"/>
      <c r="O65" s="116"/>
      <c r="P65" s="116"/>
      <c r="Q65" s="102"/>
      <c r="R65" s="104"/>
      <c r="S65" s="142"/>
      <c r="T65" s="110"/>
      <c r="U65" s="110"/>
      <c r="V65" s="111"/>
      <c r="W65" s="112"/>
    </row>
    <row r="66" spans="2:23" ht="134.25" customHeight="1">
      <c r="B66" s="143"/>
      <c r="C66" s="132"/>
      <c r="D66" s="132"/>
      <c r="E66" s="22" t="s">
        <v>14</v>
      </c>
      <c r="F66" s="22" t="s">
        <v>14</v>
      </c>
      <c r="G66" s="22" t="s">
        <v>14</v>
      </c>
      <c r="H66" s="133"/>
      <c r="I66" s="24" t="s">
        <v>76</v>
      </c>
      <c r="J66" s="132"/>
      <c r="K66" s="113"/>
      <c r="L66" s="113"/>
      <c r="M66" s="113"/>
      <c r="N66" s="12" t="s">
        <v>238</v>
      </c>
      <c r="O66" s="12" t="s">
        <v>238</v>
      </c>
      <c r="P66" s="12" t="s">
        <v>238</v>
      </c>
      <c r="Q66" s="25">
        <v>1</v>
      </c>
      <c r="R66" s="26">
        <v>2</v>
      </c>
      <c r="S66" s="43">
        <f>(R66/Q66)*1</f>
        <v>2</v>
      </c>
      <c r="T66" s="110"/>
      <c r="U66" s="110"/>
      <c r="V66" s="111"/>
      <c r="W66" s="112"/>
    </row>
    <row r="67" spans="2:23" ht="60" customHeight="1">
      <c r="B67" s="143"/>
      <c r="C67" s="132"/>
      <c r="D67" s="132"/>
      <c r="E67" s="32"/>
      <c r="F67" s="22" t="s">
        <v>14</v>
      </c>
      <c r="G67" s="22" t="s">
        <v>14</v>
      </c>
      <c r="H67" s="133"/>
      <c r="I67" s="24" t="s">
        <v>329</v>
      </c>
      <c r="J67" s="132"/>
      <c r="K67" s="100"/>
      <c r="L67" s="100"/>
      <c r="M67" s="100"/>
      <c r="N67" s="12" t="s">
        <v>238</v>
      </c>
      <c r="O67" s="12" t="s">
        <v>238</v>
      </c>
      <c r="P67" s="12" t="s">
        <v>238</v>
      </c>
      <c r="Q67" s="25">
        <v>2</v>
      </c>
      <c r="R67" s="26">
        <v>2</v>
      </c>
      <c r="S67" s="43">
        <f>(R67/Q67)*1</f>
        <v>1</v>
      </c>
      <c r="T67" s="91"/>
      <c r="U67" s="91"/>
      <c r="V67" s="106"/>
      <c r="W67" s="95"/>
    </row>
    <row r="68" spans="2:23" ht="66" customHeight="1">
      <c r="B68" s="143"/>
      <c r="C68" s="132"/>
      <c r="D68" s="132"/>
      <c r="E68" s="32" t="s">
        <v>29</v>
      </c>
      <c r="F68" s="32" t="s">
        <v>29</v>
      </c>
      <c r="G68" s="32" t="s">
        <v>29</v>
      </c>
      <c r="H68" s="133" t="s">
        <v>77</v>
      </c>
      <c r="I68" s="24" t="s">
        <v>78</v>
      </c>
      <c r="J68" s="132" t="s">
        <v>79</v>
      </c>
      <c r="K68" s="99" t="s">
        <v>266</v>
      </c>
      <c r="L68" s="99" t="s">
        <v>267</v>
      </c>
      <c r="M68" s="99" t="s">
        <v>268</v>
      </c>
      <c r="N68" s="115">
        <v>187431667</v>
      </c>
      <c r="O68" s="115">
        <v>154620667</v>
      </c>
      <c r="P68" s="115">
        <f>N68-O68</f>
        <v>32811000</v>
      </c>
      <c r="Q68" s="25">
        <v>1</v>
      </c>
      <c r="R68" s="26">
        <v>1</v>
      </c>
      <c r="S68" s="43">
        <f>(R68/Q68)*1</f>
        <v>1</v>
      </c>
      <c r="T68" s="33">
        <v>198380733</v>
      </c>
      <c r="U68" s="33">
        <v>198380733</v>
      </c>
      <c r="V68" s="76">
        <f>U68/T68</f>
        <v>1</v>
      </c>
      <c r="W68" s="94" t="s">
        <v>393</v>
      </c>
    </row>
    <row r="69" spans="2:23" ht="114" customHeight="1">
      <c r="B69" s="143"/>
      <c r="C69" s="132"/>
      <c r="D69" s="132"/>
      <c r="E69" s="32" t="s">
        <v>29</v>
      </c>
      <c r="F69" s="32" t="s">
        <v>29</v>
      </c>
      <c r="G69" s="32" t="s">
        <v>29</v>
      </c>
      <c r="H69" s="133"/>
      <c r="I69" s="24" t="s">
        <v>80</v>
      </c>
      <c r="J69" s="132"/>
      <c r="K69" s="100"/>
      <c r="L69" s="100"/>
      <c r="M69" s="100"/>
      <c r="N69" s="116"/>
      <c r="O69" s="116"/>
      <c r="P69" s="116"/>
      <c r="Q69" s="25">
        <v>2</v>
      </c>
      <c r="R69" s="42">
        <v>13</v>
      </c>
      <c r="S69" s="66">
        <f>(R69/Q69)*1</f>
        <v>6.5</v>
      </c>
      <c r="T69" s="67">
        <v>198380733</v>
      </c>
      <c r="U69" s="67">
        <v>198380733</v>
      </c>
      <c r="V69" s="76">
        <f>U69/T69</f>
        <v>1</v>
      </c>
      <c r="W69" s="95"/>
    </row>
    <row r="70" spans="2:23" ht="102" customHeight="1">
      <c r="B70" s="143"/>
      <c r="C70" s="132" t="s">
        <v>81</v>
      </c>
      <c r="D70" s="132" t="s">
        <v>82</v>
      </c>
      <c r="E70" s="32" t="s">
        <v>29</v>
      </c>
      <c r="F70" s="32" t="s">
        <v>29</v>
      </c>
      <c r="G70" s="32" t="s">
        <v>29</v>
      </c>
      <c r="H70" s="24" t="s">
        <v>83</v>
      </c>
      <c r="I70" s="24" t="s">
        <v>84</v>
      </c>
      <c r="J70" s="132" t="s">
        <v>45</v>
      </c>
      <c r="K70" s="99" t="s">
        <v>240</v>
      </c>
      <c r="L70" s="99" t="s">
        <v>269</v>
      </c>
      <c r="M70" s="99" t="s">
        <v>270</v>
      </c>
      <c r="N70" s="115">
        <v>60000000</v>
      </c>
      <c r="O70" s="115">
        <v>51070635</v>
      </c>
      <c r="P70" s="115">
        <f>N70-O70</f>
        <v>8929365</v>
      </c>
      <c r="Q70" s="101">
        <v>1</v>
      </c>
      <c r="R70" s="146">
        <v>1</v>
      </c>
      <c r="S70" s="68">
        <f>(R70/Q70)*1</f>
        <v>1</v>
      </c>
      <c r="T70" s="115">
        <v>45000000</v>
      </c>
      <c r="U70" s="115">
        <v>45000000</v>
      </c>
      <c r="V70" s="92">
        <f>U70/T70</f>
        <v>1</v>
      </c>
      <c r="W70" s="94" t="s">
        <v>423</v>
      </c>
    </row>
    <row r="71" spans="2:23" ht="89.25">
      <c r="B71" s="143"/>
      <c r="C71" s="132"/>
      <c r="D71" s="132"/>
      <c r="E71" s="32" t="s">
        <v>29</v>
      </c>
      <c r="F71" s="32" t="s">
        <v>29</v>
      </c>
      <c r="G71" s="32" t="s">
        <v>29</v>
      </c>
      <c r="H71" s="24" t="s">
        <v>330</v>
      </c>
      <c r="I71" s="24" t="s">
        <v>86</v>
      </c>
      <c r="J71" s="132"/>
      <c r="K71" s="113"/>
      <c r="L71" s="113"/>
      <c r="M71" s="113"/>
      <c r="N71" s="118"/>
      <c r="O71" s="118"/>
      <c r="P71" s="118"/>
      <c r="Q71" s="114"/>
      <c r="R71" s="191"/>
      <c r="S71" s="68">
        <v>1</v>
      </c>
      <c r="T71" s="118"/>
      <c r="U71" s="118"/>
      <c r="V71" s="130"/>
      <c r="W71" s="112"/>
    </row>
    <row r="72" spans="2:23" ht="63.75">
      <c r="B72" s="143"/>
      <c r="C72" s="132"/>
      <c r="D72" s="132"/>
      <c r="E72" s="32" t="s">
        <v>29</v>
      </c>
      <c r="F72" s="32" t="s">
        <v>29</v>
      </c>
      <c r="G72" s="32" t="s">
        <v>29</v>
      </c>
      <c r="H72" s="24" t="s">
        <v>85</v>
      </c>
      <c r="I72" s="24" t="s">
        <v>86</v>
      </c>
      <c r="J72" s="132"/>
      <c r="K72" s="100"/>
      <c r="L72" s="100"/>
      <c r="M72" s="100"/>
      <c r="N72" s="116"/>
      <c r="O72" s="116"/>
      <c r="P72" s="116"/>
      <c r="Q72" s="102"/>
      <c r="R72" s="147"/>
      <c r="S72" s="68">
        <v>1</v>
      </c>
      <c r="T72" s="116"/>
      <c r="U72" s="116"/>
      <c r="V72" s="93"/>
      <c r="W72" s="95"/>
    </row>
    <row r="73" spans="2:23" ht="156.75" customHeight="1">
      <c r="B73" s="143"/>
      <c r="C73" s="132"/>
      <c r="D73" s="132"/>
      <c r="E73" s="32" t="s">
        <v>29</v>
      </c>
      <c r="F73" s="32" t="s">
        <v>29</v>
      </c>
      <c r="G73" s="32" t="s">
        <v>29</v>
      </c>
      <c r="H73" s="133" t="s">
        <v>87</v>
      </c>
      <c r="I73" s="24" t="s">
        <v>88</v>
      </c>
      <c r="J73" s="108" t="s">
        <v>45</v>
      </c>
      <c r="K73" s="99" t="s">
        <v>234</v>
      </c>
      <c r="L73" s="99" t="s">
        <v>271</v>
      </c>
      <c r="M73" s="99" t="s">
        <v>272</v>
      </c>
      <c r="N73" s="115">
        <v>16500000</v>
      </c>
      <c r="O73" s="115">
        <v>16500000</v>
      </c>
      <c r="P73" s="115">
        <f>N73-O73</f>
        <v>0</v>
      </c>
      <c r="Q73" s="101">
        <v>1</v>
      </c>
      <c r="R73" s="134">
        <v>1</v>
      </c>
      <c r="S73" s="43">
        <f>(R73/Q73)*1</f>
        <v>1</v>
      </c>
      <c r="T73" s="145">
        <v>40000000</v>
      </c>
      <c r="U73" s="145">
        <v>40000000</v>
      </c>
      <c r="V73" s="150">
        <f>U73/T73</f>
        <v>1</v>
      </c>
      <c r="W73" s="187" t="s">
        <v>419</v>
      </c>
    </row>
    <row r="74" spans="2:23" ht="112.5" customHeight="1">
      <c r="B74" s="143"/>
      <c r="C74" s="132"/>
      <c r="D74" s="132"/>
      <c r="E74" s="32" t="s">
        <v>29</v>
      </c>
      <c r="F74" s="32" t="s">
        <v>29</v>
      </c>
      <c r="G74" s="32" t="s">
        <v>29</v>
      </c>
      <c r="H74" s="133"/>
      <c r="I74" s="24" t="s">
        <v>89</v>
      </c>
      <c r="J74" s="109"/>
      <c r="K74" s="100"/>
      <c r="L74" s="100"/>
      <c r="M74" s="100"/>
      <c r="N74" s="116"/>
      <c r="O74" s="116"/>
      <c r="P74" s="116"/>
      <c r="Q74" s="102"/>
      <c r="R74" s="134"/>
      <c r="S74" s="43">
        <f>R73/Q73*1</f>
        <v>1</v>
      </c>
      <c r="T74" s="145"/>
      <c r="U74" s="145"/>
      <c r="V74" s="150"/>
      <c r="W74" s="187"/>
    </row>
    <row r="75" spans="2:23" ht="229.5">
      <c r="B75" s="143"/>
      <c r="C75" s="132" t="s">
        <v>90</v>
      </c>
      <c r="D75" s="132" t="s">
        <v>91</v>
      </c>
      <c r="E75" s="32" t="s">
        <v>29</v>
      </c>
      <c r="F75" s="32" t="s">
        <v>29</v>
      </c>
      <c r="G75" s="32" t="s">
        <v>29</v>
      </c>
      <c r="H75" s="24" t="s">
        <v>92</v>
      </c>
      <c r="I75" s="24" t="s">
        <v>68</v>
      </c>
      <c r="J75" s="22" t="s">
        <v>273</v>
      </c>
      <c r="K75" s="24" t="s">
        <v>225</v>
      </c>
      <c r="L75" s="24" t="s">
        <v>250</v>
      </c>
      <c r="M75" s="24" t="s">
        <v>274</v>
      </c>
      <c r="N75" s="33">
        <v>1097002022</v>
      </c>
      <c r="O75" s="33">
        <v>974131283</v>
      </c>
      <c r="P75" s="33">
        <f>N75-O75</f>
        <v>122870739</v>
      </c>
      <c r="Q75" s="25">
        <v>1</v>
      </c>
      <c r="R75" s="26">
        <v>1</v>
      </c>
      <c r="S75" s="43">
        <f>(R75/Q75)*1</f>
        <v>1</v>
      </c>
      <c r="T75" s="33">
        <v>1396631487</v>
      </c>
      <c r="U75" s="33">
        <v>945212500</v>
      </c>
      <c r="V75" s="77">
        <f>U75/T75</f>
        <v>0.67678017343740438</v>
      </c>
      <c r="W75" s="1" t="s">
        <v>394</v>
      </c>
    </row>
    <row r="76" spans="2:23" ht="51" customHeight="1">
      <c r="B76" s="143"/>
      <c r="C76" s="132"/>
      <c r="D76" s="132"/>
      <c r="E76" s="32" t="s">
        <v>29</v>
      </c>
      <c r="F76" s="32" t="s">
        <v>29</v>
      </c>
      <c r="G76" s="32" t="s">
        <v>29</v>
      </c>
      <c r="H76" s="133" t="s">
        <v>93</v>
      </c>
      <c r="I76" s="24" t="s">
        <v>94</v>
      </c>
      <c r="J76" s="132" t="s">
        <v>273</v>
      </c>
      <c r="K76" s="99" t="s">
        <v>246</v>
      </c>
      <c r="L76" s="99" t="s">
        <v>254</v>
      </c>
      <c r="M76" s="99" t="s">
        <v>255</v>
      </c>
      <c r="N76" s="90">
        <v>15000000</v>
      </c>
      <c r="O76" s="90">
        <v>0</v>
      </c>
      <c r="P76" s="90">
        <f>N76-O76</f>
        <v>15000000</v>
      </c>
      <c r="Q76" s="25">
        <v>54</v>
      </c>
      <c r="R76" s="26">
        <v>54</v>
      </c>
      <c r="S76" s="43">
        <f>(R76/Q76)*1</f>
        <v>1</v>
      </c>
      <c r="T76" s="115">
        <v>112100000</v>
      </c>
      <c r="U76" s="115">
        <v>107638100</v>
      </c>
      <c r="V76" s="105">
        <f>U76/T76</f>
        <v>0.96019714540588763</v>
      </c>
      <c r="W76" s="94" t="s">
        <v>395</v>
      </c>
    </row>
    <row r="77" spans="2:23" ht="114.75">
      <c r="B77" s="143"/>
      <c r="C77" s="132"/>
      <c r="D77" s="132"/>
      <c r="E77" s="32" t="s">
        <v>29</v>
      </c>
      <c r="F77" s="32" t="s">
        <v>29</v>
      </c>
      <c r="G77" s="32" t="s">
        <v>29</v>
      </c>
      <c r="H77" s="133"/>
      <c r="I77" s="24" t="s">
        <v>95</v>
      </c>
      <c r="J77" s="132"/>
      <c r="K77" s="100"/>
      <c r="L77" s="100"/>
      <c r="M77" s="100"/>
      <c r="N77" s="91"/>
      <c r="O77" s="91"/>
      <c r="P77" s="91"/>
      <c r="Q77" s="25">
        <v>4</v>
      </c>
      <c r="R77" s="26">
        <v>4</v>
      </c>
      <c r="S77" s="43">
        <f>(R77/Q77)*1</f>
        <v>1</v>
      </c>
      <c r="T77" s="116"/>
      <c r="U77" s="116"/>
      <c r="V77" s="106"/>
      <c r="W77" s="95"/>
    </row>
    <row r="78" spans="2:23" ht="76.5" customHeight="1">
      <c r="B78" s="143"/>
      <c r="C78" s="132"/>
      <c r="D78" s="132"/>
      <c r="E78" s="32"/>
      <c r="F78" s="32"/>
      <c r="G78" s="22" t="s">
        <v>14</v>
      </c>
      <c r="H78" s="133" t="s">
        <v>331</v>
      </c>
      <c r="I78" s="24" t="s">
        <v>332</v>
      </c>
      <c r="J78" s="132" t="s">
        <v>96</v>
      </c>
      <c r="K78" s="99" t="s">
        <v>275</v>
      </c>
      <c r="L78" s="99" t="s">
        <v>276</v>
      </c>
      <c r="M78" s="99" t="s">
        <v>277</v>
      </c>
      <c r="N78" s="90">
        <v>51750000</v>
      </c>
      <c r="O78" s="90">
        <v>47228333</v>
      </c>
      <c r="P78" s="90">
        <f>N78-O78</f>
        <v>4521667</v>
      </c>
      <c r="Q78" s="101">
        <v>3</v>
      </c>
      <c r="R78" s="103">
        <v>3</v>
      </c>
      <c r="S78" s="43">
        <f>(R78/Q78)*1</f>
        <v>1</v>
      </c>
      <c r="T78" s="90">
        <v>364500000</v>
      </c>
      <c r="U78" s="90">
        <v>186049737</v>
      </c>
      <c r="V78" s="105">
        <f>U78/T78</f>
        <v>0.51042451851851856</v>
      </c>
      <c r="W78" s="94" t="s">
        <v>396</v>
      </c>
    </row>
    <row r="79" spans="2:23" ht="63.75">
      <c r="B79" s="143"/>
      <c r="C79" s="132"/>
      <c r="D79" s="132"/>
      <c r="E79" s="32"/>
      <c r="F79" s="22" t="s">
        <v>14</v>
      </c>
      <c r="G79" s="22" t="s">
        <v>14</v>
      </c>
      <c r="H79" s="133"/>
      <c r="I79" s="24" t="s">
        <v>97</v>
      </c>
      <c r="J79" s="132"/>
      <c r="K79" s="100"/>
      <c r="L79" s="100"/>
      <c r="M79" s="100"/>
      <c r="N79" s="91"/>
      <c r="O79" s="91"/>
      <c r="P79" s="91"/>
      <c r="Q79" s="102"/>
      <c r="R79" s="104"/>
      <c r="S79" s="43">
        <f>(R78/Q78)*1</f>
        <v>1</v>
      </c>
      <c r="T79" s="91"/>
      <c r="U79" s="91"/>
      <c r="V79" s="106"/>
      <c r="W79" s="95"/>
    </row>
    <row r="80" spans="2:23" ht="267.75">
      <c r="B80" s="143"/>
      <c r="C80" s="132" t="s">
        <v>98</v>
      </c>
      <c r="D80" s="132" t="s">
        <v>99</v>
      </c>
      <c r="E80" s="32"/>
      <c r="F80" s="22" t="s">
        <v>14</v>
      </c>
      <c r="G80" s="22" t="s">
        <v>14</v>
      </c>
      <c r="H80" s="133" t="s">
        <v>100</v>
      </c>
      <c r="I80" s="24" t="s">
        <v>101</v>
      </c>
      <c r="J80" s="22" t="s">
        <v>73</v>
      </c>
      <c r="K80" s="24" t="s">
        <v>263</v>
      </c>
      <c r="L80" s="24" t="s">
        <v>264</v>
      </c>
      <c r="M80" s="24" t="s">
        <v>278</v>
      </c>
      <c r="N80" s="33">
        <v>2350000000</v>
      </c>
      <c r="O80" s="33">
        <v>811500000</v>
      </c>
      <c r="P80" s="33">
        <f>N80-O80</f>
        <v>1538500000</v>
      </c>
      <c r="Q80" s="25">
        <v>20</v>
      </c>
      <c r="R80" s="26">
        <v>19</v>
      </c>
      <c r="S80" s="34">
        <f>(R80/Q80)*1</f>
        <v>0.95</v>
      </c>
      <c r="T80" s="33">
        <v>4733843149</v>
      </c>
      <c r="U80" s="33">
        <v>920753345</v>
      </c>
      <c r="V80" s="77">
        <f>U80/T80</f>
        <v>0.19450440498741586</v>
      </c>
      <c r="W80" s="1" t="s">
        <v>363</v>
      </c>
    </row>
    <row r="81" spans="2:23" ht="114.75">
      <c r="B81" s="143"/>
      <c r="C81" s="132"/>
      <c r="D81" s="132"/>
      <c r="E81" s="32"/>
      <c r="F81" s="32"/>
      <c r="G81" s="32"/>
      <c r="H81" s="133"/>
      <c r="I81" s="24" t="s">
        <v>102</v>
      </c>
      <c r="J81" s="22" t="s">
        <v>73</v>
      </c>
      <c r="K81" s="24" t="s">
        <v>263</v>
      </c>
      <c r="L81" s="24" t="s">
        <v>264</v>
      </c>
      <c r="M81" s="24" t="s">
        <v>279</v>
      </c>
      <c r="N81" s="33">
        <v>30000000</v>
      </c>
      <c r="O81" s="33">
        <v>0</v>
      </c>
      <c r="P81" s="33">
        <f>N81-O81</f>
        <v>30000000</v>
      </c>
      <c r="Q81" s="25">
        <v>1</v>
      </c>
      <c r="R81" s="26">
        <v>6</v>
      </c>
      <c r="S81" s="34">
        <f>(R81/Q81)*1</f>
        <v>6</v>
      </c>
      <c r="T81" s="12">
        <v>1558594584</v>
      </c>
      <c r="U81" s="12">
        <v>761447477</v>
      </c>
      <c r="V81" s="79">
        <f>U81/T81</f>
        <v>0.48854749324600499</v>
      </c>
      <c r="W81" s="1" t="s">
        <v>364</v>
      </c>
    </row>
    <row r="82" spans="2:23" ht="229.5">
      <c r="B82" s="143"/>
      <c r="C82" s="132"/>
      <c r="D82" s="132"/>
      <c r="E82" s="22"/>
      <c r="F82" s="50" t="s">
        <v>14</v>
      </c>
      <c r="G82" s="50" t="s">
        <v>14</v>
      </c>
      <c r="H82" s="133" t="s">
        <v>103</v>
      </c>
      <c r="I82" s="24" t="s">
        <v>104</v>
      </c>
      <c r="J82" s="132" t="s">
        <v>105</v>
      </c>
      <c r="K82" s="24" t="s">
        <v>280</v>
      </c>
      <c r="L82" s="24" t="s">
        <v>281</v>
      </c>
      <c r="M82" s="24" t="s">
        <v>282</v>
      </c>
      <c r="N82" s="33">
        <v>413175165</v>
      </c>
      <c r="O82" s="33">
        <v>311751917</v>
      </c>
      <c r="P82" s="33">
        <f>N82-O82</f>
        <v>101423248</v>
      </c>
      <c r="Q82" s="25">
        <v>23</v>
      </c>
      <c r="R82" s="26">
        <v>23</v>
      </c>
      <c r="S82" s="34">
        <f>(R82/Q82)*1</f>
        <v>1</v>
      </c>
      <c r="T82" s="14">
        <v>1174174677</v>
      </c>
      <c r="U82" s="69">
        <v>110092074</v>
      </c>
      <c r="V82" s="77">
        <f>U82/T82</f>
        <v>9.3761240262210152E-2</v>
      </c>
      <c r="W82" s="1" t="s">
        <v>365</v>
      </c>
    </row>
    <row r="83" spans="2:23" ht="15" customHeight="1">
      <c r="B83" s="143"/>
      <c r="C83" s="132"/>
      <c r="D83" s="132"/>
      <c r="E83" s="132"/>
      <c r="F83" s="138" t="s">
        <v>14</v>
      </c>
      <c r="G83" s="138" t="s">
        <v>14</v>
      </c>
      <c r="H83" s="133"/>
      <c r="I83" s="99" t="s">
        <v>106</v>
      </c>
      <c r="J83" s="132"/>
      <c r="K83" s="99" t="s">
        <v>280</v>
      </c>
      <c r="L83" s="99" t="s">
        <v>283</v>
      </c>
      <c r="M83" s="99" t="s">
        <v>284</v>
      </c>
      <c r="N83" s="115">
        <v>160182368</v>
      </c>
      <c r="O83" s="115">
        <v>150315135</v>
      </c>
      <c r="P83" s="115">
        <f>N83-O83</f>
        <v>9867233</v>
      </c>
      <c r="Q83" s="101">
        <v>1</v>
      </c>
      <c r="R83" s="103">
        <v>1</v>
      </c>
      <c r="S83" s="148">
        <f>(R83/Q83)*1</f>
        <v>1</v>
      </c>
      <c r="T83" s="188">
        <v>420107384</v>
      </c>
      <c r="U83" s="189">
        <v>366421084</v>
      </c>
      <c r="V83" s="105">
        <f>U83/T83</f>
        <v>0.87220814952397985</v>
      </c>
      <c r="W83" s="187" t="s">
        <v>366</v>
      </c>
    </row>
    <row r="84" spans="2:23" ht="58.5" customHeight="1">
      <c r="B84" s="143"/>
      <c r="C84" s="132"/>
      <c r="D84" s="132"/>
      <c r="E84" s="132"/>
      <c r="F84" s="138"/>
      <c r="G84" s="138"/>
      <c r="H84" s="133"/>
      <c r="I84" s="100"/>
      <c r="J84" s="132"/>
      <c r="K84" s="100"/>
      <c r="L84" s="100"/>
      <c r="M84" s="100"/>
      <c r="N84" s="116"/>
      <c r="O84" s="116"/>
      <c r="P84" s="116"/>
      <c r="Q84" s="102"/>
      <c r="R84" s="104"/>
      <c r="S84" s="149"/>
      <c r="T84" s="188"/>
      <c r="U84" s="190"/>
      <c r="V84" s="106"/>
      <c r="W84" s="187"/>
    </row>
    <row r="85" spans="2:23" ht="38.25" customHeight="1">
      <c r="B85" s="143"/>
      <c r="C85" s="132"/>
      <c r="D85" s="132"/>
      <c r="E85" s="22"/>
      <c r="F85" s="22"/>
      <c r="G85" s="50" t="s">
        <v>14</v>
      </c>
      <c r="H85" s="133"/>
      <c r="I85" s="24" t="s">
        <v>107</v>
      </c>
      <c r="J85" s="132"/>
      <c r="K85" s="99" t="s">
        <v>280</v>
      </c>
      <c r="L85" s="99" t="s">
        <v>285</v>
      </c>
      <c r="M85" s="99" t="s">
        <v>286</v>
      </c>
      <c r="N85" s="115">
        <v>30000000</v>
      </c>
      <c r="O85" s="115">
        <v>8000000</v>
      </c>
      <c r="P85" s="115">
        <f>N85-O85</f>
        <v>22000000</v>
      </c>
      <c r="Q85" s="101">
        <v>13</v>
      </c>
      <c r="R85" s="103">
        <v>13</v>
      </c>
      <c r="S85" s="43">
        <f>(R85/Q85)*1</f>
        <v>1</v>
      </c>
      <c r="T85" s="145">
        <v>170200000</v>
      </c>
      <c r="U85" s="119">
        <v>149731343</v>
      </c>
      <c r="V85" s="131">
        <f>U85/T85</f>
        <v>0.87973762044653347</v>
      </c>
      <c r="W85" s="187" t="s">
        <v>397</v>
      </c>
    </row>
    <row r="86" spans="2:23" ht="51">
      <c r="B86" s="143"/>
      <c r="C86" s="132"/>
      <c r="D86" s="132"/>
      <c r="E86" s="32"/>
      <c r="F86" s="22"/>
      <c r="G86" s="50" t="s">
        <v>14</v>
      </c>
      <c r="H86" s="133"/>
      <c r="I86" s="24" t="s">
        <v>108</v>
      </c>
      <c r="J86" s="132"/>
      <c r="K86" s="100"/>
      <c r="L86" s="100"/>
      <c r="M86" s="100"/>
      <c r="N86" s="116"/>
      <c r="O86" s="116"/>
      <c r="P86" s="116"/>
      <c r="Q86" s="102"/>
      <c r="R86" s="104"/>
      <c r="S86" s="43">
        <f>R85/Q85*1</f>
        <v>1</v>
      </c>
      <c r="T86" s="145"/>
      <c r="U86" s="121"/>
      <c r="V86" s="131"/>
      <c r="W86" s="187"/>
    </row>
    <row r="87" spans="2:23" ht="409.5">
      <c r="B87" s="143"/>
      <c r="C87" s="132"/>
      <c r="D87" s="132"/>
      <c r="E87" s="32"/>
      <c r="F87" s="50" t="s">
        <v>14</v>
      </c>
      <c r="G87" s="50" t="s">
        <v>14</v>
      </c>
      <c r="H87" s="133"/>
      <c r="I87" s="24" t="s">
        <v>109</v>
      </c>
      <c r="J87" s="132"/>
      <c r="K87" s="24" t="s">
        <v>287</v>
      </c>
      <c r="L87" s="24" t="s">
        <v>288</v>
      </c>
      <c r="M87" s="24" t="s">
        <v>289</v>
      </c>
      <c r="N87" s="33">
        <v>18520000</v>
      </c>
      <c r="O87" s="33">
        <v>18520000</v>
      </c>
      <c r="P87" s="33">
        <f>N87-O87</f>
        <v>0</v>
      </c>
      <c r="Q87" s="25">
        <v>1</v>
      </c>
      <c r="R87" s="26">
        <v>1</v>
      </c>
      <c r="S87" s="43">
        <f>(R87/Q87)*1</f>
        <v>1</v>
      </c>
      <c r="T87" s="14">
        <v>59100000</v>
      </c>
      <c r="U87" s="69">
        <v>49100000</v>
      </c>
      <c r="V87" s="77">
        <f t="shared" ref="V87:V96" si="5">U87/T87</f>
        <v>0.83079526226734346</v>
      </c>
      <c r="W87" s="1" t="s">
        <v>367</v>
      </c>
    </row>
    <row r="88" spans="2:23" ht="165.75">
      <c r="B88" s="143"/>
      <c r="C88" s="132"/>
      <c r="D88" s="132"/>
      <c r="E88" s="22" t="s">
        <v>29</v>
      </c>
      <c r="F88" s="22" t="s">
        <v>29</v>
      </c>
      <c r="G88" s="22" t="s">
        <v>29</v>
      </c>
      <c r="H88" s="133"/>
      <c r="I88" s="24" t="s">
        <v>110</v>
      </c>
      <c r="J88" s="132" t="s">
        <v>79</v>
      </c>
      <c r="K88" s="99" t="s">
        <v>290</v>
      </c>
      <c r="L88" s="99" t="s">
        <v>291</v>
      </c>
      <c r="M88" s="32" t="s">
        <v>292</v>
      </c>
      <c r="N88" s="115">
        <v>130916000</v>
      </c>
      <c r="O88" s="115">
        <v>130916000</v>
      </c>
      <c r="P88" s="115">
        <f>N88-O88</f>
        <v>0</v>
      </c>
      <c r="Q88" s="25">
        <v>20</v>
      </c>
      <c r="R88" s="26">
        <v>50</v>
      </c>
      <c r="S88" s="43">
        <f>(R88/Q88)*1</f>
        <v>2.5</v>
      </c>
      <c r="T88" s="33">
        <v>311346000</v>
      </c>
      <c r="U88" s="33">
        <v>311346000</v>
      </c>
      <c r="V88" s="76">
        <f t="shared" si="5"/>
        <v>1</v>
      </c>
      <c r="W88" s="1" t="s">
        <v>398</v>
      </c>
    </row>
    <row r="89" spans="2:23" ht="204">
      <c r="B89" s="143"/>
      <c r="C89" s="132"/>
      <c r="D89" s="132"/>
      <c r="E89" s="60"/>
      <c r="F89" s="22" t="s">
        <v>14</v>
      </c>
      <c r="G89" s="22" t="s">
        <v>14</v>
      </c>
      <c r="H89" s="133"/>
      <c r="I89" s="24" t="s">
        <v>111</v>
      </c>
      <c r="J89" s="132"/>
      <c r="K89" s="100"/>
      <c r="L89" s="100"/>
      <c r="M89" s="32" t="s">
        <v>346</v>
      </c>
      <c r="N89" s="116"/>
      <c r="O89" s="116"/>
      <c r="P89" s="116"/>
      <c r="Q89" s="25">
        <v>12</v>
      </c>
      <c r="R89" s="26">
        <v>7</v>
      </c>
      <c r="S89" s="43">
        <f>(R89/Q89)*1</f>
        <v>0.58333333333333337</v>
      </c>
      <c r="T89" s="33">
        <v>171300000</v>
      </c>
      <c r="U89" s="33">
        <v>61000000</v>
      </c>
      <c r="V89" s="77">
        <f t="shared" si="5"/>
        <v>0.35610040863981318</v>
      </c>
      <c r="W89" s="1" t="s">
        <v>430</v>
      </c>
    </row>
    <row r="90" spans="2:23" ht="382.5">
      <c r="B90" s="143"/>
      <c r="C90" s="132"/>
      <c r="D90" s="132"/>
      <c r="E90" s="23"/>
      <c r="F90" s="22" t="s">
        <v>14</v>
      </c>
      <c r="G90" s="22" t="s">
        <v>14</v>
      </c>
      <c r="H90" s="133" t="s">
        <v>112</v>
      </c>
      <c r="I90" s="24" t="s">
        <v>113</v>
      </c>
      <c r="J90" s="132" t="s">
        <v>114</v>
      </c>
      <c r="K90" s="99" t="s">
        <v>263</v>
      </c>
      <c r="L90" s="99" t="s">
        <v>264</v>
      </c>
      <c r="M90" s="24" t="s">
        <v>278</v>
      </c>
      <c r="N90" s="33">
        <f>3478780888+232791807.42</f>
        <v>3711572695.4200001</v>
      </c>
      <c r="O90" s="33">
        <f>1676312977+232791807.42</f>
        <v>1909104784.4200001</v>
      </c>
      <c r="P90" s="33">
        <f>N90-O90</f>
        <v>1802467911</v>
      </c>
      <c r="Q90" s="25">
        <v>66</v>
      </c>
      <c r="R90" s="26" t="s">
        <v>368</v>
      </c>
      <c r="S90" s="43">
        <f>(27/Q90)*1</f>
        <v>0.40909090909090912</v>
      </c>
      <c r="T90" s="33">
        <f>1200000000 + 4733843149</f>
        <v>5933843149</v>
      </c>
      <c r="U90" s="33">
        <f>1198900459+920753345</f>
        <v>2119653804</v>
      </c>
      <c r="V90" s="89">
        <f t="shared" si="5"/>
        <v>0.35721432986600166</v>
      </c>
      <c r="W90" s="35" t="s">
        <v>399</v>
      </c>
    </row>
    <row r="91" spans="2:23" ht="76.5">
      <c r="B91" s="143"/>
      <c r="C91" s="132"/>
      <c r="D91" s="132"/>
      <c r="E91" s="22"/>
      <c r="F91" s="22" t="s">
        <v>14</v>
      </c>
      <c r="G91" s="22" t="s">
        <v>14</v>
      </c>
      <c r="H91" s="133"/>
      <c r="I91" s="24" t="s">
        <v>75</v>
      </c>
      <c r="J91" s="132"/>
      <c r="K91" s="100"/>
      <c r="L91" s="100"/>
      <c r="M91" s="24" t="s">
        <v>293</v>
      </c>
      <c r="N91" s="33">
        <f>438000000+856040000</f>
        <v>1294040000</v>
      </c>
      <c r="O91" s="33">
        <f>77426192+848956768.38</f>
        <v>926382960.38</v>
      </c>
      <c r="P91" s="33">
        <f>N91-O91</f>
        <v>367657039.62</v>
      </c>
      <c r="Q91" s="25">
        <v>20</v>
      </c>
      <c r="R91" s="26">
        <v>12</v>
      </c>
      <c r="S91" s="43">
        <f t="shared" ref="S91:S96" si="6">(R91/Q91)*1</f>
        <v>0.6</v>
      </c>
      <c r="T91" s="33">
        <v>300000000</v>
      </c>
      <c r="U91" s="61">
        <v>195038666.66999999</v>
      </c>
      <c r="V91" s="74">
        <f t="shared" si="5"/>
        <v>0.65012888889999998</v>
      </c>
      <c r="W91" s="87" t="s">
        <v>401</v>
      </c>
    </row>
    <row r="92" spans="2:23" ht="178.5">
      <c r="B92" s="143"/>
      <c r="C92" s="132" t="s">
        <v>115</v>
      </c>
      <c r="D92" s="132" t="s">
        <v>116</v>
      </c>
      <c r="E92" s="23"/>
      <c r="F92" s="22" t="s">
        <v>14</v>
      </c>
      <c r="G92" s="22" t="s">
        <v>14</v>
      </c>
      <c r="H92" s="24" t="s">
        <v>117</v>
      </c>
      <c r="I92" s="24" t="s">
        <v>118</v>
      </c>
      <c r="J92" s="132" t="s">
        <v>23</v>
      </c>
      <c r="K92" s="24" t="s">
        <v>225</v>
      </c>
      <c r="L92" s="24" t="s">
        <v>250</v>
      </c>
      <c r="M92" s="24" t="s">
        <v>261</v>
      </c>
      <c r="N92" s="33">
        <v>50000000</v>
      </c>
      <c r="O92" s="33">
        <v>7986000</v>
      </c>
      <c r="P92" s="33">
        <f>N92-O92</f>
        <v>42014000</v>
      </c>
      <c r="Q92" s="25">
        <v>1</v>
      </c>
      <c r="R92" s="26">
        <v>1</v>
      </c>
      <c r="S92" s="31">
        <f t="shared" si="6"/>
        <v>1</v>
      </c>
      <c r="T92" s="33">
        <v>7200000</v>
      </c>
      <c r="U92" s="33">
        <v>0</v>
      </c>
      <c r="V92" s="77">
        <f t="shared" si="5"/>
        <v>0</v>
      </c>
      <c r="W92" s="1" t="s">
        <v>400</v>
      </c>
    </row>
    <row r="93" spans="2:23" ht="255">
      <c r="B93" s="143"/>
      <c r="C93" s="132"/>
      <c r="D93" s="132"/>
      <c r="E93" s="23"/>
      <c r="F93" s="22" t="s">
        <v>14</v>
      </c>
      <c r="G93" s="22" t="s">
        <v>14</v>
      </c>
      <c r="H93" s="24" t="s">
        <v>119</v>
      </c>
      <c r="I93" s="24" t="s">
        <v>333</v>
      </c>
      <c r="J93" s="132"/>
      <c r="K93" s="24" t="s">
        <v>225</v>
      </c>
      <c r="L93" s="24" t="s">
        <v>226</v>
      </c>
      <c r="M93" s="24" t="s">
        <v>252</v>
      </c>
      <c r="N93" s="33">
        <v>1020000000</v>
      </c>
      <c r="O93" s="33">
        <v>994920199</v>
      </c>
      <c r="P93" s="33">
        <f>N93-O93</f>
        <v>25079801</v>
      </c>
      <c r="Q93" s="26">
        <v>2697</v>
      </c>
      <c r="R93" s="26">
        <v>3013</v>
      </c>
      <c r="S93" s="31">
        <f t="shared" si="6"/>
        <v>1.1171672228401928</v>
      </c>
      <c r="T93" s="33">
        <v>1090800000</v>
      </c>
      <c r="U93" s="33">
        <v>981509456</v>
      </c>
      <c r="V93" s="77">
        <f t="shared" si="5"/>
        <v>0.89980698203153653</v>
      </c>
      <c r="W93" s="1" t="s">
        <v>386</v>
      </c>
    </row>
    <row r="94" spans="2:23" ht="102">
      <c r="B94" s="143"/>
      <c r="C94" s="132"/>
      <c r="D94" s="132"/>
      <c r="E94" s="23"/>
      <c r="F94" s="22" t="s">
        <v>14</v>
      </c>
      <c r="G94" s="22" t="s">
        <v>14</v>
      </c>
      <c r="H94" s="133" t="s">
        <v>120</v>
      </c>
      <c r="I94" s="24" t="s">
        <v>121</v>
      </c>
      <c r="J94" s="132"/>
      <c r="K94" s="24" t="s">
        <v>225</v>
      </c>
      <c r="L94" s="24" t="s">
        <v>250</v>
      </c>
      <c r="M94" s="24" t="s">
        <v>253</v>
      </c>
      <c r="N94" s="12" t="s">
        <v>238</v>
      </c>
      <c r="O94" s="12" t="s">
        <v>238</v>
      </c>
      <c r="P94" s="12" t="s">
        <v>238</v>
      </c>
      <c r="Q94" s="26">
        <v>1</v>
      </c>
      <c r="R94" s="26">
        <v>1</v>
      </c>
      <c r="S94" s="31">
        <f t="shared" si="6"/>
        <v>1</v>
      </c>
      <c r="T94" s="33">
        <v>14400000</v>
      </c>
      <c r="U94" s="33">
        <v>0</v>
      </c>
      <c r="V94" s="77">
        <f t="shared" si="5"/>
        <v>0</v>
      </c>
      <c r="W94" s="1" t="s">
        <v>388</v>
      </c>
    </row>
    <row r="95" spans="2:23" ht="89.25">
      <c r="B95" s="143"/>
      <c r="C95" s="132"/>
      <c r="D95" s="132"/>
      <c r="E95" s="50" t="s">
        <v>14</v>
      </c>
      <c r="F95" s="50" t="s">
        <v>14</v>
      </c>
      <c r="G95" s="50" t="s">
        <v>14</v>
      </c>
      <c r="H95" s="133"/>
      <c r="I95" s="24" t="s">
        <v>122</v>
      </c>
      <c r="J95" s="132"/>
      <c r="K95" s="24" t="s">
        <v>246</v>
      </c>
      <c r="L95" s="24" t="s">
        <v>247</v>
      </c>
      <c r="M95" s="24" t="s">
        <v>256</v>
      </c>
      <c r="N95" s="33">
        <v>130000000</v>
      </c>
      <c r="O95" s="33">
        <v>104123000</v>
      </c>
      <c r="P95" s="33">
        <f>N95-O95</f>
        <v>25877000</v>
      </c>
      <c r="Q95" s="25">
        <v>1</v>
      </c>
      <c r="R95" s="39">
        <v>1</v>
      </c>
      <c r="S95" s="31">
        <f t="shared" si="6"/>
        <v>1</v>
      </c>
      <c r="T95" s="33">
        <v>232365345</v>
      </c>
      <c r="U95" s="33">
        <v>180200000</v>
      </c>
      <c r="V95" s="77">
        <f t="shared" si="5"/>
        <v>0.77550290470379735</v>
      </c>
      <c r="W95" s="1" t="s">
        <v>402</v>
      </c>
    </row>
    <row r="96" spans="2:23" ht="76.5" customHeight="1">
      <c r="B96" s="143"/>
      <c r="C96" s="132" t="s">
        <v>123</v>
      </c>
      <c r="D96" s="132" t="s">
        <v>124</v>
      </c>
      <c r="E96" s="132" t="s">
        <v>29</v>
      </c>
      <c r="F96" s="132" t="s">
        <v>29</v>
      </c>
      <c r="G96" s="132" t="s">
        <v>29</v>
      </c>
      <c r="H96" s="133" t="s">
        <v>125</v>
      </c>
      <c r="I96" s="24" t="s">
        <v>294</v>
      </c>
      <c r="J96" s="132" t="s">
        <v>45</v>
      </c>
      <c r="K96" s="99" t="s">
        <v>234</v>
      </c>
      <c r="L96" s="99" t="s">
        <v>271</v>
      </c>
      <c r="M96" s="99" t="s">
        <v>295</v>
      </c>
      <c r="N96" s="90">
        <v>18007407</v>
      </c>
      <c r="O96" s="90">
        <v>14673224</v>
      </c>
      <c r="P96" s="90">
        <f>N96-O96</f>
        <v>3334183</v>
      </c>
      <c r="Q96" s="101">
        <v>1</v>
      </c>
      <c r="R96" s="144">
        <v>1</v>
      </c>
      <c r="S96" s="68">
        <f t="shared" si="6"/>
        <v>1</v>
      </c>
      <c r="T96" s="90">
        <v>40000000</v>
      </c>
      <c r="U96" s="90">
        <v>39989600</v>
      </c>
      <c r="V96" s="105">
        <f t="shared" si="5"/>
        <v>0.99973999999999996</v>
      </c>
      <c r="W96" s="94" t="s">
        <v>414</v>
      </c>
    </row>
    <row r="97" spans="2:23" ht="63.75">
      <c r="B97" s="143"/>
      <c r="C97" s="132"/>
      <c r="D97" s="132"/>
      <c r="E97" s="132"/>
      <c r="F97" s="132"/>
      <c r="G97" s="132"/>
      <c r="H97" s="133"/>
      <c r="I97" s="24" t="s">
        <v>296</v>
      </c>
      <c r="J97" s="132"/>
      <c r="K97" s="113"/>
      <c r="L97" s="113"/>
      <c r="M97" s="113"/>
      <c r="N97" s="110"/>
      <c r="O97" s="110"/>
      <c r="P97" s="110"/>
      <c r="Q97" s="114"/>
      <c r="R97" s="144"/>
      <c r="S97" s="68">
        <v>1</v>
      </c>
      <c r="T97" s="110"/>
      <c r="U97" s="110"/>
      <c r="V97" s="111"/>
      <c r="W97" s="112"/>
    </row>
    <row r="98" spans="2:23" ht="63.75">
      <c r="B98" s="143"/>
      <c r="C98" s="132"/>
      <c r="D98" s="132"/>
      <c r="E98" s="132"/>
      <c r="F98" s="132"/>
      <c r="G98" s="132"/>
      <c r="H98" s="24" t="s">
        <v>126</v>
      </c>
      <c r="I98" s="24" t="s">
        <v>297</v>
      </c>
      <c r="J98" s="132"/>
      <c r="K98" s="113"/>
      <c r="L98" s="113"/>
      <c r="M98" s="113"/>
      <c r="N98" s="110"/>
      <c r="O98" s="110"/>
      <c r="P98" s="110"/>
      <c r="Q98" s="114"/>
      <c r="R98" s="144"/>
      <c r="S98" s="68">
        <v>1</v>
      </c>
      <c r="T98" s="110"/>
      <c r="U98" s="110"/>
      <c r="V98" s="111"/>
      <c r="W98" s="112"/>
    </row>
    <row r="99" spans="2:23" ht="63.75">
      <c r="B99" s="143"/>
      <c r="C99" s="132"/>
      <c r="D99" s="132"/>
      <c r="E99" s="132"/>
      <c r="F99" s="132"/>
      <c r="G99" s="132"/>
      <c r="H99" s="133" t="s">
        <v>127</v>
      </c>
      <c r="I99" s="24" t="s">
        <v>298</v>
      </c>
      <c r="J99" s="132"/>
      <c r="K99" s="113"/>
      <c r="L99" s="113"/>
      <c r="M99" s="113"/>
      <c r="N99" s="110"/>
      <c r="O99" s="110"/>
      <c r="P99" s="110"/>
      <c r="Q99" s="114"/>
      <c r="R99" s="144"/>
      <c r="S99" s="68">
        <v>1</v>
      </c>
      <c r="T99" s="110"/>
      <c r="U99" s="110"/>
      <c r="V99" s="111"/>
      <c r="W99" s="112"/>
    </row>
    <row r="100" spans="2:23" ht="63.75">
      <c r="B100" s="143"/>
      <c r="C100" s="132"/>
      <c r="D100" s="132"/>
      <c r="E100" s="132"/>
      <c r="F100" s="132"/>
      <c r="G100" s="132"/>
      <c r="H100" s="133"/>
      <c r="I100" s="24" t="s">
        <v>128</v>
      </c>
      <c r="J100" s="132"/>
      <c r="K100" s="100"/>
      <c r="L100" s="100"/>
      <c r="M100" s="100"/>
      <c r="N100" s="91"/>
      <c r="O100" s="91"/>
      <c r="P100" s="91"/>
      <c r="Q100" s="102"/>
      <c r="R100" s="144"/>
      <c r="S100" s="68">
        <v>1</v>
      </c>
      <c r="T100" s="91"/>
      <c r="U100" s="91"/>
      <c r="V100" s="106"/>
      <c r="W100" s="95"/>
    </row>
    <row r="101" spans="2:23" ht="102">
      <c r="B101" s="143" t="s">
        <v>129</v>
      </c>
      <c r="C101" s="132" t="s">
        <v>130</v>
      </c>
      <c r="D101" s="132" t="s">
        <v>131</v>
      </c>
      <c r="E101" s="23" t="s">
        <v>14</v>
      </c>
      <c r="F101" s="23" t="s">
        <v>14</v>
      </c>
      <c r="G101" s="23" t="s">
        <v>14</v>
      </c>
      <c r="H101" s="24" t="s">
        <v>132</v>
      </c>
      <c r="I101" s="24" t="s">
        <v>133</v>
      </c>
      <c r="J101" s="22" t="s">
        <v>134</v>
      </c>
      <c r="K101" s="96" t="s">
        <v>237</v>
      </c>
      <c r="L101" s="97"/>
      <c r="M101" s="98"/>
      <c r="N101" s="12" t="s">
        <v>238</v>
      </c>
      <c r="O101" s="12" t="s">
        <v>238</v>
      </c>
      <c r="P101" s="12" t="s">
        <v>238</v>
      </c>
      <c r="Q101" s="25">
        <v>1</v>
      </c>
      <c r="R101" s="26">
        <v>1</v>
      </c>
      <c r="S101" s="56">
        <f>R101/Q101</f>
        <v>1</v>
      </c>
      <c r="T101" s="14">
        <v>0</v>
      </c>
      <c r="U101" s="14">
        <v>0</v>
      </c>
      <c r="V101" s="14">
        <v>0</v>
      </c>
      <c r="W101" s="13" t="s">
        <v>369</v>
      </c>
    </row>
    <row r="102" spans="2:23" ht="89.25">
      <c r="B102" s="143"/>
      <c r="C102" s="132"/>
      <c r="D102" s="132"/>
      <c r="E102" s="23" t="s">
        <v>14</v>
      </c>
      <c r="F102" s="23"/>
      <c r="G102" s="23"/>
      <c r="H102" s="133" t="s">
        <v>197</v>
      </c>
      <c r="I102" s="133" t="s">
        <v>50</v>
      </c>
      <c r="J102" s="22" t="s">
        <v>134</v>
      </c>
      <c r="K102" s="96" t="s">
        <v>237</v>
      </c>
      <c r="L102" s="97"/>
      <c r="M102" s="98"/>
      <c r="N102" s="12" t="s">
        <v>238</v>
      </c>
      <c r="O102" s="12" t="s">
        <v>238</v>
      </c>
      <c r="P102" s="12" t="s">
        <v>238</v>
      </c>
      <c r="Q102" s="25" t="s">
        <v>370</v>
      </c>
      <c r="R102" s="26">
        <v>15956</v>
      </c>
      <c r="S102" s="139">
        <f>R102/15222*1</f>
        <v>1.0482196820391538</v>
      </c>
      <c r="T102" s="12">
        <v>31283765286</v>
      </c>
      <c r="U102" s="12">
        <v>31074343655</v>
      </c>
      <c r="V102" s="79">
        <f>U102/T102</f>
        <v>0.99330574088235724</v>
      </c>
      <c r="W102" s="13" t="s">
        <v>353</v>
      </c>
    </row>
    <row r="103" spans="2:23" ht="51">
      <c r="B103" s="143"/>
      <c r="C103" s="132"/>
      <c r="D103" s="132"/>
      <c r="E103" s="22" t="s">
        <v>14</v>
      </c>
      <c r="F103" s="23"/>
      <c r="G103" s="23"/>
      <c r="H103" s="133"/>
      <c r="I103" s="133"/>
      <c r="J103" s="132" t="s">
        <v>23</v>
      </c>
      <c r="K103" s="24" t="s">
        <v>240</v>
      </c>
      <c r="L103" s="24" t="s">
        <v>241</v>
      </c>
      <c r="M103" s="24" t="s">
        <v>242</v>
      </c>
      <c r="N103" s="12">
        <v>40000000</v>
      </c>
      <c r="O103" s="12">
        <v>0</v>
      </c>
      <c r="P103" s="12">
        <f t="shared" ref="P103:P108" si="7">N103-O103</f>
        <v>40000000</v>
      </c>
      <c r="Q103" s="37">
        <v>710</v>
      </c>
      <c r="R103" s="26">
        <v>1231</v>
      </c>
      <c r="S103" s="140"/>
      <c r="T103" s="14">
        <v>29000000</v>
      </c>
      <c r="U103" s="14">
        <v>0</v>
      </c>
      <c r="V103" s="84">
        <f>U103/T103</f>
        <v>0</v>
      </c>
      <c r="W103" s="13" t="s">
        <v>371</v>
      </c>
    </row>
    <row r="104" spans="2:23" ht="204">
      <c r="B104" s="143"/>
      <c r="C104" s="132"/>
      <c r="D104" s="132"/>
      <c r="E104" s="22" t="s">
        <v>14</v>
      </c>
      <c r="F104" s="32"/>
      <c r="G104" s="23"/>
      <c r="H104" s="133"/>
      <c r="I104" s="24" t="s">
        <v>135</v>
      </c>
      <c r="J104" s="132"/>
      <c r="K104" s="24" t="s">
        <v>240</v>
      </c>
      <c r="L104" s="24" t="s">
        <v>241</v>
      </c>
      <c r="M104" s="24" t="s">
        <v>242</v>
      </c>
      <c r="N104" s="12">
        <v>40000000</v>
      </c>
      <c r="O104" s="12">
        <v>0</v>
      </c>
      <c r="P104" s="12">
        <f t="shared" si="7"/>
        <v>40000000</v>
      </c>
      <c r="Q104" s="25">
        <v>1</v>
      </c>
      <c r="R104" s="26">
        <v>1</v>
      </c>
      <c r="S104" s="56">
        <f>R104/Q104</f>
        <v>1</v>
      </c>
      <c r="T104" s="14">
        <v>29000000</v>
      </c>
      <c r="U104" s="14">
        <v>0</v>
      </c>
      <c r="V104" s="84">
        <f>U104/T104</f>
        <v>0</v>
      </c>
      <c r="W104" s="13" t="s">
        <v>403</v>
      </c>
    </row>
    <row r="105" spans="2:23" ht="63.75">
      <c r="B105" s="143"/>
      <c r="C105" s="132"/>
      <c r="D105" s="132"/>
      <c r="E105" s="22" t="s">
        <v>14</v>
      </c>
      <c r="F105" s="22" t="s">
        <v>14</v>
      </c>
      <c r="G105" s="22"/>
      <c r="H105" s="133"/>
      <c r="I105" s="24" t="s">
        <v>136</v>
      </c>
      <c r="J105" s="132"/>
      <c r="K105" s="24" t="s">
        <v>243</v>
      </c>
      <c r="L105" s="24" t="s">
        <v>244</v>
      </c>
      <c r="M105" s="24" t="s">
        <v>260</v>
      </c>
      <c r="N105" s="12">
        <v>17500000</v>
      </c>
      <c r="O105" s="12">
        <v>17500000</v>
      </c>
      <c r="P105" s="12">
        <f t="shared" si="7"/>
        <v>0</v>
      </c>
      <c r="Q105" s="25">
        <v>55</v>
      </c>
      <c r="R105" s="26">
        <v>96</v>
      </c>
      <c r="S105" s="56">
        <f>R105/Q105</f>
        <v>1.7454545454545454</v>
      </c>
      <c r="T105" s="14" t="s">
        <v>228</v>
      </c>
      <c r="U105" s="14" t="s">
        <v>228</v>
      </c>
      <c r="V105" s="14" t="s">
        <v>228</v>
      </c>
      <c r="W105" s="13" t="s">
        <v>362</v>
      </c>
    </row>
    <row r="106" spans="2:23" ht="204">
      <c r="B106" s="143"/>
      <c r="C106" s="132"/>
      <c r="D106" s="132"/>
      <c r="E106" s="32" t="s">
        <v>29</v>
      </c>
      <c r="F106" s="32" t="s">
        <v>29</v>
      </c>
      <c r="G106" s="32" t="s">
        <v>29</v>
      </c>
      <c r="H106" s="133"/>
      <c r="I106" s="24" t="s">
        <v>137</v>
      </c>
      <c r="J106" s="141" t="s">
        <v>45</v>
      </c>
      <c r="K106" s="24" t="s">
        <v>234</v>
      </c>
      <c r="L106" s="24" t="s">
        <v>269</v>
      </c>
      <c r="M106" s="24" t="s">
        <v>270</v>
      </c>
      <c r="N106" s="12">
        <v>60000000</v>
      </c>
      <c r="O106" s="12">
        <v>51070635</v>
      </c>
      <c r="P106" s="12">
        <f t="shared" si="7"/>
        <v>8929365</v>
      </c>
      <c r="Q106" s="25">
        <v>1</v>
      </c>
      <c r="R106" s="58">
        <v>1</v>
      </c>
      <c r="S106" s="43">
        <f>(R106/Q106)*1</f>
        <v>1</v>
      </c>
      <c r="T106" s="59">
        <v>45000000</v>
      </c>
      <c r="U106" s="59">
        <v>45000000</v>
      </c>
      <c r="V106" s="80">
        <f>U106/T106</f>
        <v>1</v>
      </c>
      <c r="W106" s="13" t="s">
        <v>415</v>
      </c>
    </row>
    <row r="107" spans="2:23" ht="306">
      <c r="B107" s="143"/>
      <c r="C107" s="132"/>
      <c r="D107" s="132"/>
      <c r="E107" s="23"/>
      <c r="F107" s="23" t="s">
        <v>29</v>
      </c>
      <c r="G107" s="23" t="s">
        <v>29</v>
      </c>
      <c r="H107" s="133" t="s">
        <v>138</v>
      </c>
      <c r="I107" s="24" t="s">
        <v>299</v>
      </c>
      <c r="J107" s="141"/>
      <c r="K107" s="24" t="s">
        <v>234</v>
      </c>
      <c r="L107" s="24" t="s">
        <v>271</v>
      </c>
      <c r="M107" s="24" t="s">
        <v>300</v>
      </c>
      <c r="N107" s="12">
        <v>245942593</v>
      </c>
      <c r="O107" s="12">
        <v>245942593</v>
      </c>
      <c r="P107" s="12">
        <f t="shared" si="7"/>
        <v>0</v>
      </c>
      <c r="Q107" s="25">
        <v>1</v>
      </c>
      <c r="R107" s="58">
        <v>1</v>
      </c>
      <c r="S107" s="43">
        <f>(R107/Q107)*1</f>
        <v>1</v>
      </c>
      <c r="T107" s="59">
        <v>440000000</v>
      </c>
      <c r="U107" s="59">
        <v>438921995</v>
      </c>
      <c r="V107" s="84">
        <f>U107/T107</f>
        <v>0.99754998863636368</v>
      </c>
      <c r="W107" s="13" t="s">
        <v>416</v>
      </c>
    </row>
    <row r="108" spans="2:23" ht="140.25">
      <c r="B108" s="143"/>
      <c r="C108" s="132"/>
      <c r="D108" s="132"/>
      <c r="E108" s="23"/>
      <c r="F108" s="22" t="s">
        <v>14</v>
      </c>
      <c r="G108" s="22" t="s">
        <v>14</v>
      </c>
      <c r="H108" s="133"/>
      <c r="I108" s="99" t="s">
        <v>139</v>
      </c>
      <c r="J108" s="108" t="s">
        <v>301</v>
      </c>
      <c r="K108" s="24" t="s">
        <v>290</v>
      </c>
      <c r="L108" s="24" t="s">
        <v>291</v>
      </c>
      <c r="M108" s="24" t="s">
        <v>292</v>
      </c>
      <c r="N108" s="12">
        <v>130916000</v>
      </c>
      <c r="O108" s="12">
        <v>130916000</v>
      </c>
      <c r="P108" s="12">
        <f t="shared" si="7"/>
        <v>0</v>
      </c>
      <c r="Q108" s="25">
        <v>1</v>
      </c>
      <c r="R108" s="26">
        <v>1</v>
      </c>
      <c r="S108" s="135">
        <f>(R108/Q108)*1</f>
        <v>1</v>
      </c>
      <c r="T108" s="59" t="s">
        <v>228</v>
      </c>
      <c r="U108" s="59" t="s">
        <v>228</v>
      </c>
      <c r="V108" s="59" t="s">
        <v>228</v>
      </c>
      <c r="W108" s="13" t="s">
        <v>372</v>
      </c>
    </row>
    <row r="109" spans="2:23" ht="229.5">
      <c r="B109" s="143"/>
      <c r="C109" s="132"/>
      <c r="D109" s="132"/>
      <c r="E109" s="23"/>
      <c r="F109" s="22"/>
      <c r="G109" s="22"/>
      <c r="H109" s="133"/>
      <c r="I109" s="100"/>
      <c r="J109" s="109"/>
      <c r="K109" s="24" t="s">
        <v>246</v>
      </c>
      <c r="L109" s="24" t="s">
        <v>302</v>
      </c>
      <c r="M109" s="24" t="s">
        <v>303</v>
      </c>
      <c r="N109" s="12" t="s">
        <v>238</v>
      </c>
      <c r="O109" s="12" t="s">
        <v>238</v>
      </c>
      <c r="P109" s="12" t="s">
        <v>238</v>
      </c>
      <c r="Q109" s="25">
        <v>5</v>
      </c>
      <c r="R109" s="26">
        <v>11</v>
      </c>
      <c r="S109" s="136"/>
      <c r="T109" s="59">
        <v>21100000</v>
      </c>
      <c r="U109" s="59">
        <v>20000000</v>
      </c>
      <c r="V109" s="84">
        <f>U109/T109</f>
        <v>0.94786729857819907</v>
      </c>
      <c r="W109" s="13" t="s">
        <v>404</v>
      </c>
    </row>
    <row r="110" spans="2:23" ht="114.75">
      <c r="B110" s="143"/>
      <c r="C110" s="132"/>
      <c r="D110" s="132"/>
      <c r="E110" s="50" t="s">
        <v>14</v>
      </c>
      <c r="F110" s="50" t="s">
        <v>14</v>
      </c>
      <c r="G110" s="50" t="s">
        <v>14</v>
      </c>
      <c r="H110" s="133"/>
      <c r="I110" s="24" t="s">
        <v>140</v>
      </c>
      <c r="J110" s="22" t="s">
        <v>23</v>
      </c>
      <c r="K110" s="24" t="s">
        <v>225</v>
      </c>
      <c r="L110" s="24" t="s">
        <v>304</v>
      </c>
      <c r="M110" s="24" t="s">
        <v>305</v>
      </c>
      <c r="N110" s="12">
        <v>97552309857</v>
      </c>
      <c r="O110" s="12">
        <v>96619452585</v>
      </c>
      <c r="P110" s="12">
        <f>N110-O110</f>
        <v>932857272</v>
      </c>
      <c r="Q110" s="26">
        <v>1820</v>
      </c>
      <c r="R110" s="26">
        <v>2232</v>
      </c>
      <c r="S110" s="43">
        <f>(R110/Q110)*1</f>
        <v>1.2263736263736265</v>
      </c>
      <c r="T110" s="59">
        <v>117064364955</v>
      </c>
      <c r="U110" s="59">
        <v>117002378125</v>
      </c>
      <c r="V110" s="84">
        <f>U110/T110</f>
        <v>0.9994704893327373</v>
      </c>
      <c r="W110" s="13" t="s">
        <v>373</v>
      </c>
    </row>
    <row r="111" spans="2:23" ht="306">
      <c r="B111" s="143"/>
      <c r="C111" s="132"/>
      <c r="D111" s="132"/>
      <c r="E111" s="23"/>
      <c r="F111" s="23" t="s">
        <v>29</v>
      </c>
      <c r="G111" s="23" t="s">
        <v>29</v>
      </c>
      <c r="H111" s="133" t="s">
        <v>141</v>
      </c>
      <c r="I111" s="24" t="s">
        <v>142</v>
      </c>
      <c r="J111" s="22" t="s">
        <v>273</v>
      </c>
      <c r="K111" s="24" t="s">
        <v>234</v>
      </c>
      <c r="L111" s="24" t="s">
        <v>271</v>
      </c>
      <c r="M111" s="24" t="s">
        <v>300</v>
      </c>
      <c r="N111" s="12">
        <v>245942593</v>
      </c>
      <c r="O111" s="12">
        <v>245942593</v>
      </c>
      <c r="P111" s="12">
        <f>N111-O111</f>
        <v>0</v>
      </c>
      <c r="Q111" s="25">
        <v>1</v>
      </c>
      <c r="R111" s="58">
        <v>1</v>
      </c>
      <c r="S111" s="43">
        <f>(R111/Q111)*1</f>
        <v>1</v>
      </c>
      <c r="T111" s="59">
        <v>440000000</v>
      </c>
      <c r="U111" s="59">
        <v>439921995</v>
      </c>
      <c r="V111" s="84">
        <f>U111/T111</f>
        <v>0.99982271590909089</v>
      </c>
      <c r="W111" s="13" t="s">
        <v>416</v>
      </c>
    </row>
    <row r="112" spans="2:23" ht="51" customHeight="1">
      <c r="B112" s="143"/>
      <c r="C112" s="132"/>
      <c r="D112" s="132"/>
      <c r="E112" s="23"/>
      <c r="F112" s="22" t="s">
        <v>14</v>
      </c>
      <c r="G112" s="22" t="s">
        <v>14</v>
      </c>
      <c r="H112" s="133"/>
      <c r="I112" s="24" t="s">
        <v>143</v>
      </c>
      <c r="J112" s="22" t="s">
        <v>23</v>
      </c>
      <c r="K112" s="108" t="s">
        <v>246</v>
      </c>
      <c r="L112" s="108" t="s">
        <v>254</v>
      </c>
      <c r="M112" s="108" t="s">
        <v>255</v>
      </c>
      <c r="N112" s="90">
        <v>15000000</v>
      </c>
      <c r="O112" s="90">
        <v>0</v>
      </c>
      <c r="P112" s="90">
        <f>N112-O112</f>
        <v>15000000</v>
      </c>
      <c r="Q112" s="101">
        <v>54</v>
      </c>
      <c r="R112" s="103">
        <v>54</v>
      </c>
      <c r="S112" s="70">
        <f>(R112/Q112)*1</f>
        <v>1</v>
      </c>
      <c r="T112" s="115">
        <v>112100000</v>
      </c>
      <c r="U112" s="115">
        <v>107638100</v>
      </c>
      <c r="V112" s="105">
        <f>U112/T112</f>
        <v>0.96019714540588763</v>
      </c>
      <c r="W112" s="186" t="s">
        <v>405</v>
      </c>
    </row>
    <row r="113" spans="2:23" ht="51">
      <c r="B113" s="143"/>
      <c r="C113" s="132"/>
      <c r="D113" s="132"/>
      <c r="E113" s="32" t="s">
        <v>29</v>
      </c>
      <c r="F113" s="32" t="s">
        <v>29</v>
      </c>
      <c r="G113" s="32" t="s">
        <v>29</v>
      </c>
      <c r="H113" s="133"/>
      <c r="I113" s="24" t="s">
        <v>144</v>
      </c>
      <c r="J113" s="22" t="s">
        <v>273</v>
      </c>
      <c r="K113" s="109"/>
      <c r="L113" s="109"/>
      <c r="M113" s="109"/>
      <c r="N113" s="91"/>
      <c r="O113" s="91"/>
      <c r="P113" s="91"/>
      <c r="Q113" s="102"/>
      <c r="R113" s="104"/>
      <c r="S113" s="70">
        <v>1</v>
      </c>
      <c r="T113" s="116"/>
      <c r="U113" s="116"/>
      <c r="V113" s="106"/>
      <c r="W113" s="107"/>
    </row>
    <row r="114" spans="2:23" ht="92.25" customHeight="1">
      <c r="B114" s="143"/>
      <c r="C114" s="132"/>
      <c r="D114" s="132"/>
      <c r="E114" s="32" t="s">
        <v>29</v>
      </c>
      <c r="F114" s="32" t="s">
        <v>29</v>
      </c>
      <c r="G114" s="32" t="s">
        <v>29</v>
      </c>
      <c r="H114" s="133" t="s">
        <v>145</v>
      </c>
      <c r="I114" s="24" t="s">
        <v>334</v>
      </c>
      <c r="J114" s="132" t="s">
        <v>96</v>
      </c>
      <c r="K114" s="99" t="s">
        <v>275</v>
      </c>
      <c r="L114" s="99" t="s">
        <v>276</v>
      </c>
      <c r="M114" s="99" t="s">
        <v>277</v>
      </c>
      <c r="N114" s="90">
        <v>51750000</v>
      </c>
      <c r="O114" s="90">
        <v>47228333</v>
      </c>
      <c r="P114" s="90">
        <f>N114-O114</f>
        <v>4521667</v>
      </c>
      <c r="Q114" s="101">
        <v>3</v>
      </c>
      <c r="R114" s="103">
        <v>3</v>
      </c>
      <c r="S114" s="43">
        <f>(R114/Q114)*1</f>
        <v>1</v>
      </c>
      <c r="T114" s="115">
        <v>36450000</v>
      </c>
      <c r="U114" s="115">
        <v>186049737</v>
      </c>
      <c r="V114" s="105">
        <f>U114/T114</f>
        <v>5.1042451851851851</v>
      </c>
      <c r="W114" s="94" t="s">
        <v>417</v>
      </c>
    </row>
    <row r="115" spans="2:23" ht="92.25" customHeight="1">
      <c r="B115" s="143"/>
      <c r="C115" s="132"/>
      <c r="D115" s="132"/>
      <c r="E115" s="32"/>
      <c r="F115" s="22" t="s">
        <v>14</v>
      </c>
      <c r="G115" s="22" t="s">
        <v>14</v>
      </c>
      <c r="H115" s="133"/>
      <c r="I115" s="24" t="s">
        <v>146</v>
      </c>
      <c r="J115" s="132"/>
      <c r="K115" s="100"/>
      <c r="L115" s="100"/>
      <c r="M115" s="100"/>
      <c r="N115" s="91"/>
      <c r="O115" s="91"/>
      <c r="P115" s="91"/>
      <c r="Q115" s="102"/>
      <c r="R115" s="104"/>
      <c r="S115" s="43">
        <f>(R114/Q114)*1</f>
        <v>1</v>
      </c>
      <c r="T115" s="116"/>
      <c r="U115" s="116"/>
      <c r="V115" s="106"/>
      <c r="W115" s="95"/>
    </row>
    <row r="116" spans="2:23" ht="408">
      <c r="B116" s="137" t="s">
        <v>147</v>
      </c>
      <c r="C116" s="132" t="s">
        <v>335</v>
      </c>
      <c r="D116" s="132" t="s">
        <v>148</v>
      </c>
      <c r="E116" s="23"/>
      <c r="F116" s="23"/>
      <c r="G116" s="23" t="s">
        <v>29</v>
      </c>
      <c r="H116" s="133" t="s">
        <v>149</v>
      </c>
      <c r="I116" s="133" t="s">
        <v>306</v>
      </c>
      <c r="J116" s="46" t="s">
        <v>45</v>
      </c>
      <c r="K116" s="24" t="s">
        <v>234</v>
      </c>
      <c r="L116" s="24" t="s">
        <v>307</v>
      </c>
      <c r="M116" s="24" t="s">
        <v>308</v>
      </c>
      <c r="N116" s="33">
        <v>42150050</v>
      </c>
      <c r="O116" s="33">
        <v>41352325</v>
      </c>
      <c r="P116" s="33">
        <f>N116-O116</f>
        <v>797725</v>
      </c>
      <c r="Q116" s="101">
        <v>1</v>
      </c>
      <c r="R116" s="26">
        <v>2</v>
      </c>
      <c r="S116" s="135">
        <f>(R116/Q116)*1</f>
        <v>2</v>
      </c>
      <c r="T116" s="33">
        <v>38000000</v>
      </c>
      <c r="U116" s="33">
        <v>35101442</v>
      </c>
      <c r="V116" s="77">
        <f>U116/T116</f>
        <v>0.92372215789473688</v>
      </c>
      <c r="W116" s="13" t="s">
        <v>418</v>
      </c>
    </row>
    <row r="117" spans="2:23" ht="127.5">
      <c r="B117" s="137"/>
      <c r="C117" s="132"/>
      <c r="D117" s="132"/>
      <c r="E117" s="23"/>
      <c r="F117" s="23"/>
      <c r="G117" s="23" t="s">
        <v>14</v>
      </c>
      <c r="H117" s="133"/>
      <c r="I117" s="133"/>
      <c r="J117" s="46" t="s">
        <v>134</v>
      </c>
      <c r="K117" s="96" t="s">
        <v>237</v>
      </c>
      <c r="L117" s="97"/>
      <c r="M117" s="98"/>
      <c r="N117" s="12" t="s">
        <v>238</v>
      </c>
      <c r="O117" s="12" t="s">
        <v>238</v>
      </c>
      <c r="P117" s="12" t="s">
        <v>238</v>
      </c>
      <c r="Q117" s="102"/>
      <c r="R117" s="42">
        <v>1</v>
      </c>
      <c r="S117" s="136"/>
      <c r="T117" s="57">
        <v>4276138378</v>
      </c>
      <c r="U117" s="57">
        <v>3887975945</v>
      </c>
      <c r="V117" s="88">
        <f>U117/T117</f>
        <v>0.90922594203287965</v>
      </c>
      <c r="W117" s="71" t="s">
        <v>406</v>
      </c>
    </row>
    <row r="118" spans="2:23" ht="408">
      <c r="B118" s="137"/>
      <c r="C118" s="132"/>
      <c r="D118" s="132"/>
      <c r="E118" s="32"/>
      <c r="F118" s="32"/>
      <c r="G118" s="23" t="s">
        <v>29</v>
      </c>
      <c r="H118" s="133" t="s">
        <v>150</v>
      </c>
      <c r="I118" s="133" t="s">
        <v>151</v>
      </c>
      <c r="J118" s="46" t="s">
        <v>45</v>
      </c>
      <c r="K118" s="24" t="s">
        <v>234</v>
      </c>
      <c r="L118" s="24" t="s">
        <v>307</v>
      </c>
      <c r="M118" s="24" t="s">
        <v>308</v>
      </c>
      <c r="N118" s="33">
        <v>42150050</v>
      </c>
      <c r="O118" s="33">
        <v>41352325</v>
      </c>
      <c r="P118" s="33">
        <f>N118-O118</f>
        <v>797725</v>
      </c>
      <c r="Q118" s="101">
        <v>1</v>
      </c>
      <c r="R118" s="26">
        <v>2</v>
      </c>
      <c r="S118" s="135">
        <f>(R118/Q118)*1</f>
        <v>2</v>
      </c>
      <c r="T118" s="33">
        <v>38000000</v>
      </c>
      <c r="U118" s="33">
        <v>35101442</v>
      </c>
      <c r="V118" s="77">
        <f>U118/T118</f>
        <v>0.92372215789473688</v>
      </c>
      <c r="W118" s="13" t="s">
        <v>418</v>
      </c>
    </row>
    <row r="119" spans="2:23" ht="89.25">
      <c r="B119" s="137"/>
      <c r="C119" s="132"/>
      <c r="D119" s="132"/>
      <c r="E119" s="32"/>
      <c r="F119" s="32"/>
      <c r="G119" s="23"/>
      <c r="H119" s="133"/>
      <c r="I119" s="133"/>
      <c r="J119" s="46" t="s">
        <v>134</v>
      </c>
      <c r="K119" s="96" t="s">
        <v>237</v>
      </c>
      <c r="L119" s="97"/>
      <c r="M119" s="98"/>
      <c r="N119" s="12" t="s">
        <v>238</v>
      </c>
      <c r="O119" s="12" t="s">
        <v>238</v>
      </c>
      <c r="P119" s="12" t="s">
        <v>238</v>
      </c>
      <c r="Q119" s="102"/>
      <c r="R119" s="26">
        <v>1</v>
      </c>
      <c r="S119" s="136"/>
      <c r="T119" s="14">
        <v>0</v>
      </c>
      <c r="U119" s="14">
        <v>0</v>
      </c>
      <c r="V119" s="14">
        <v>0</v>
      </c>
      <c r="W119" s="1" t="s">
        <v>407</v>
      </c>
    </row>
    <row r="120" spans="2:23" ht="408">
      <c r="B120" s="137"/>
      <c r="C120" s="132"/>
      <c r="D120" s="132"/>
      <c r="E120" s="32" t="s">
        <v>29</v>
      </c>
      <c r="F120" s="32" t="s">
        <v>29</v>
      </c>
      <c r="G120" s="23" t="s">
        <v>29</v>
      </c>
      <c r="H120" s="24" t="s">
        <v>152</v>
      </c>
      <c r="I120" s="24" t="s">
        <v>153</v>
      </c>
      <c r="J120" s="46" t="s">
        <v>45</v>
      </c>
      <c r="K120" s="24" t="s">
        <v>234</v>
      </c>
      <c r="L120" s="24" t="s">
        <v>307</v>
      </c>
      <c r="M120" s="24" t="s">
        <v>308</v>
      </c>
      <c r="N120" s="33">
        <v>42150050</v>
      </c>
      <c r="O120" s="33">
        <v>41352325</v>
      </c>
      <c r="P120" s="33">
        <f>N120-O120</f>
        <v>797725</v>
      </c>
      <c r="Q120" s="25">
        <v>1</v>
      </c>
      <c r="R120" s="26">
        <v>2</v>
      </c>
      <c r="S120" s="43">
        <f>(R120/Q120)*1</f>
        <v>2</v>
      </c>
      <c r="T120" s="33">
        <v>38000000</v>
      </c>
      <c r="U120" s="33">
        <v>35101442</v>
      </c>
      <c r="V120" s="77">
        <f>U120/T120</f>
        <v>0.92372215789473688</v>
      </c>
      <c r="W120" s="13" t="s">
        <v>418</v>
      </c>
    </row>
    <row r="121" spans="2:23" ht="76.5">
      <c r="B121" s="137"/>
      <c r="C121" s="132"/>
      <c r="D121" s="132"/>
      <c r="E121" s="32" t="s">
        <v>29</v>
      </c>
      <c r="F121" s="32" t="s">
        <v>29</v>
      </c>
      <c r="G121" s="23" t="s">
        <v>29</v>
      </c>
      <c r="H121" s="133" t="s">
        <v>154</v>
      </c>
      <c r="I121" s="24" t="s">
        <v>155</v>
      </c>
      <c r="J121" s="46" t="s">
        <v>134</v>
      </c>
      <c r="K121" s="96" t="s">
        <v>237</v>
      </c>
      <c r="L121" s="97"/>
      <c r="M121" s="98"/>
      <c r="N121" s="12" t="s">
        <v>238</v>
      </c>
      <c r="O121" s="12" t="s">
        <v>238</v>
      </c>
      <c r="P121" s="12" t="s">
        <v>238</v>
      </c>
      <c r="Q121" s="38">
        <v>1</v>
      </c>
      <c r="R121" s="26">
        <v>1</v>
      </c>
      <c r="S121" s="43">
        <f>R121/Q121</f>
        <v>1</v>
      </c>
      <c r="T121" s="12">
        <v>15282295074</v>
      </c>
      <c r="U121" s="12">
        <v>13798758920</v>
      </c>
      <c r="V121" s="79">
        <f>U121/T121</f>
        <v>0.90292451841713472</v>
      </c>
      <c r="W121" s="1" t="s">
        <v>374</v>
      </c>
    </row>
    <row r="122" spans="2:23" ht="153">
      <c r="B122" s="137"/>
      <c r="C122" s="132"/>
      <c r="D122" s="132"/>
      <c r="E122" s="32" t="s">
        <v>14</v>
      </c>
      <c r="F122" s="32" t="s">
        <v>14</v>
      </c>
      <c r="G122" s="23" t="s">
        <v>14</v>
      </c>
      <c r="H122" s="133"/>
      <c r="I122" s="24" t="s">
        <v>156</v>
      </c>
      <c r="J122" s="46" t="s">
        <v>134</v>
      </c>
      <c r="K122" s="96" t="s">
        <v>237</v>
      </c>
      <c r="L122" s="97"/>
      <c r="M122" s="98"/>
      <c r="N122" s="12" t="s">
        <v>238</v>
      </c>
      <c r="O122" s="12" t="s">
        <v>238</v>
      </c>
      <c r="P122" s="12" t="s">
        <v>238</v>
      </c>
      <c r="Q122" s="38">
        <v>1</v>
      </c>
      <c r="R122" s="26">
        <v>1</v>
      </c>
      <c r="S122" s="43">
        <f>R122/Q122</f>
        <v>1</v>
      </c>
      <c r="T122" s="12">
        <v>18905535382</v>
      </c>
      <c r="U122" s="12">
        <v>17048719506</v>
      </c>
      <c r="V122" s="79">
        <f>U122/T122</f>
        <v>0.9017845388410487</v>
      </c>
      <c r="W122" s="1" t="s">
        <v>408</v>
      </c>
    </row>
    <row r="123" spans="2:23" ht="165.75">
      <c r="B123" s="137"/>
      <c r="C123" s="132"/>
      <c r="D123" s="132"/>
      <c r="E123" s="22" t="s">
        <v>14</v>
      </c>
      <c r="F123" s="22" t="s">
        <v>14</v>
      </c>
      <c r="G123" s="22" t="s">
        <v>14</v>
      </c>
      <c r="H123" s="24" t="s">
        <v>157</v>
      </c>
      <c r="I123" s="24" t="s">
        <v>431</v>
      </c>
      <c r="J123" s="46" t="s">
        <v>96</v>
      </c>
      <c r="K123" s="24" t="s">
        <v>309</v>
      </c>
      <c r="L123" s="24" t="s">
        <v>310</v>
      </c>
      <c r="M123" s="24" t="s">
        <v>311</v>
      </c>
      <c r="N123" s="33">
        <v>7500000</v>
      </c>
      <c r="O123" s="33">
        <v>4499630</v>
      </c>
      <c r="P123" s="33">
        <f>N123-O123</f>
        <v>3000370</v>
      </c>
      <c r="Q123" s="25">
        <v>1</v>
      </c>
      <c r="R123" s="62">
        <v>1</v>
      </c>
      <c r="S123" s="43">
        <f>(R123/Q123)*1</f>
        <v>1</v>
      </c>
      <c r="T123" s="59">
        <v>31050000</v>
      </c>
      <c r="U123" s="59">
        <v>28033659</v>
      </c>
      <c r="V123" s="84">
        <f>U123/T123</f>
        <v>0.90285536231884056</v>
      </c>
      <c r="W123" s="1" t="s">
        <v>375</v>
      </c>
    </row>
    <row r="124" spans="2:23" ht="51" customHeight="1">
      <c r="B124" s="137"/>
      <c r="C124" s="132" t="s">
        <v>158</v>
      </c>
      <c r="D124" s="132" t="s">
        <v>159</v>
      </c>
      <c r="E124" s="23"/>
      <c r="F124" s="23" t="s">
        <v>29</v>
      </c>
      <c r="G124" s="23" t="s">
        <v>29</v>
      </c>
      <c r="H124" s="24" t="s">
        <v>160</v>
      </c>
      <c r="I124" s="24" t="s">
        <v>312</v>
      </c>
      <c r="J124" s="132" t="s">
        <v>45</v>
      </c>
      <c r="K124" s="99" t="s">
        <v>234</v>
      </c>
      <c r="L124" s="99" t="s">
        <v>271</v>
      </c>
      <c r="M124" s="99" t="s">
        <v>272</v>
      </c>
      <c r="N124" s="90">
        <v>16500000</v>
      </c>
      <c r="O124" s="90">
        <v>16500000</v>
      </c>
      <c r="P124" s="90">
        <f>N124-O124</f>
        <v>0</v>
      </c>
      <c r="Q124" s="25">
        <v>1</v>
      </c>
      <c r="R124" s="72">
        <v>1</v>
      </c>
      <c r="S124" s="43">
        <f>(R124/Q124)*1</f>
        <v>1</v>
      </c>
      <c r="T124" s="90">
        <v>40000000</v>
      </c>
      <c r="U124" s="90">
        <v>40000000</v>
      </c>
      <c r="V124" s="92">
        <f>U124/T124</f>
        <v>1</v>
      </c>
      <c r="W124" s="94" t="s">
        <v>419</v>
      </c>
    </row>
    <row r="125" spans="2:23" ht="63.75">
      <c r="B125" s="137"/>
      <c r="C125" s="132"/>
      <c r="D125" s="132"/>
      <c r="E125" s="23"/>
      <c r="F125" s="23" t="s">
        <v>29</v>
      </c>
      <c r="G125" s="23" t="s">
        <v>29</v>
      </c>
      <c r="H125" s="24" t="s">
        <v>161</v>
      </c>
      <c r="I125" s="24" t="s">
        <v>336</v>
      </c>
      <c r="J125" s="132"/>
      <c r="K125" s="100"/>
      <c r="L125" s="100"/>
      <c r="M125" s="100"/>
      <c r="N125" s="91"/>
      <c r="O125" s="91"/>
      <c r="P125" s="91"/>
      <c r="Q125" s="73">
        <v>0.02</v>
      </c>
      <c r="R125" s="72">
        <v>1</v>
      </c>
      <c r="S125" s="43">
        <f>(R125/Q125)*1</f>
        <v>50</v>
      </c>
      <c r="T125" s="110"/>
      <c r="U125" s="110"/>
      <c r="V125" s="130"/>
      <c r="W125" s="112"/>
    </row>
    <row r="126" spans="2:23" ht="25.5" customHeight="1">
      <c r="B126" s="137"/>
      <c r="C126" s="132"/>
      <c r="D126" s="132"/>
      <c r="E126" s="23"/>
      <c r="F126" s="23" t="s">
        <v>29</v>
      </c>
      <c r="G126" s="23" t="s">
        <v>29</v>
      </c>
      <c r="H126" s="133" t="s">
        <v>162</v>
      </c>
      <c r="I126" s="24" t="s">
        <v>163</v>
      </c>
      <c r="J126" s="132"/>
      <c r="K126" s="99" t="s">
        <v>234</v>
      </c>
      <c r="L126" s="99" t="s">
        <v>271</v>
      </c>
      <c r="M126" s="99" t="s">
        <v>272</v>
      </c>
      <c r="N126" s="90">
        <v>16500000</v>
      </c>
      <c r="O126" s="90">
        <v>16500000</v>
      </c>
      <c r="P126" s="90">
        <f>N126-O126</f>
        <v>0</v>
      </c>
      <c r="Q126" s="101">
        <v>1</v>
      </c>
      <c r="R126" s="183">
        <v>1</v>
      </c>
      <c r="S126" s="43">
        <f>(R126/Q126)*1</f>
        <v>1</v>
      </c>
      <c r="T126" s="110"/>
      <c r="U126" s="110"/>
      <c r="V126" s="130"/>
      <c r="W126" s="112"/>
    </row>
    <row r="127" spans="2:23" ht="76.5">
      <c r="B127" s="137"/>
      <c r="C127" s="132"/>
      <c r="D127" s="132"/>
      <c r="E127" s="23"/>
      <c r="F127" s="23" t="s">
        <v>29</v>
      </c>
      <c r="G127" s="23" t="s">
        <v>29</v>
      </c>
      <c r="H127" s="133"/>
      <c r="I127" s="24" t="s">
        <v>164</v>
      </c>
      <c r="J127" s="132"/>
      <c r="K127" s="100"/>
      <c r="L127" s="100"/>
      <c r="M127" s="100"/>
      <c r="N127" s="91"/>
      <c r="O127" s="91"/>
      <c r="P127" s="91"/>
      <c r="Q127" s="102"/>
      <c r="R127" s="184"/>
      <c r="S127" s="43">
        <f>R126/Q126*1</f>
        <v>1</v>
      </c>
      <c r="T127" s="110"/>
      <c r="U127" s="110"/>
      <c r="V127" s="130"/>
      <c r="W127" s="112"/>
    </row>
    <row r="128" spans="2:23" ht="25.5" customHeight="1">
      <c r="B128" s="137"/>
      <c r="C128" s="132"/>
      <c r="D128" s="132"/>
      <c r="E128" s="23"/>
      <c r="F128" s="23"/>
      <c r="G128" s="23"/>
      <c r="H128" s="133" t="s">
        <v>165</v>
      </c>
      <c r="I128" s="24" t="s">
        <v>166</v>
      </c>
      <c r="J128" s="132"/>
      <c r="K128" s="99" t="s">
        <v>234</v>
      </c>
      <c r="L128" s="99" t="s">
        <v>271</v>
      </c>
      <c r="M128" s="99" t="s">
        <v>272</v>
      </c>
      <c r="N128" s="90">
        <v>16500000</v>
      </c>
      <c r="O128" s="90">
        <v>16500000</v>
      </c>
      <c r="P128" s="90">
        <f>N128-O128</f>
        <v>0</v>
      </c>
      <c r="Q128" s="101">
        <v>1</v>
      </c>
      <c r="R128" s="183">
        <v>1</v>
      </c>
      <c r="S128" s="31">
        <f>(R128/Q128)*1</f>
        <v>1</v>
      </c>
      <c r="T128" s="110"/>
      <c r="U128" s="110"/>
      <c r="V128" s="130"/>
      <c r="W128" s="112"/>
    </row>
    <row r="129" spans="2:23" ht="76.5">
      <c r="B129" s="137"/>
      <c r="C129" s="132"/>
      <c r="D129" s="132"/>
      <c r="E129" s="23"/>
      <c r="F129" s="23" t="s">
        <v>29</v>
      </c>
      <c r="G129" s="23" t="s">
        <v>29</v>
      </c>
      <c r="H129" s="133"/>
      <c r="I129" s="24" t="s">
        <v>167</v>
      </c>
      <c r="J129" s="132"/>
      <c r="K129" s="100"/>
      <c r="L129" s="100"/>
      <c r="M129" s="100"/>
      <c r="N129" s="91"/>
      <c r="O129" s="91"/>
      <c r="P129" s="91"/>
      <c r="Q129" s="102"/>
      <c r="R129" s="184"/>
      <c r="S129" s="31">
        <f>R128/Q128*1</f>
        <v>1</v>
      </c>
      <c r="T129" s="110"/>
      <c r="U129" s="110"/>
      <c r="V129" s="130"/>
      <c r="W129" s="112"/>
    </row>
    <row r="130" spans="2:23" ht="102">
      <c r="B130" s="137"/>
      <c r="C130" s="132"/>
      <c r="D130" s="132"/>
      <c r="E130" s="23"/>
      <c r="F130" s="23"/>
      <c r="G130" s="23"/>
      <c r="H130" s="24" t="s">
        <v>168</v>
      </c>
      <c r="I130" s="24" t="s">
        <v>169</v>
      </c>
      <c r="J130" s="132"/>
      <c r="K130" s="24" t="s">
        <v>234</v>
      </c>
      <c r="L130" s="24" t="s">
        <v>271</v>
      </c>
      <c r="M130" s="24" t="s">
        <v>272</v>
      </c>
      <c r="N130" s="12" t="s">
        <v>238</v>
      </c>
      <c r="O130" s="12" t="s">
        <v>238</v>
      </c>
      <c r="P130" s="12" t="s">
        <v>238</v>
      </c>
      <c r="Q130" s="25">
        <v>1</v>
      </c>
      <c r="R130" s="72">
        <v>1</v>
      </c>
      <c r="S130" s="43">
        <f>(R130/Q130)*1</f>
        <v>1</v>
      </c>
      <c r="T130" s="91"/>
      <c r="U130" s="91"/>
      <c r="V130" s="93"/>
      <c r="W130" s="95"/>
    </row>
    <row r="131" spans="2:23" ht="85.5" customHeight="1">
      <c r="B131" s="137"/>
      <c r="C131" s="132"/>
      <c r="D131" s="132"/>
      <c r="E131" s="32" t="s">
        <v>14</v>
      </c>
      <c r="F131" s="32" t="s">
        <v>14</v>
      </c>
      <c r="G131" s="23" t="s">
        <v>14</v>
      </c>
      <c r="H131" s="24" t="s">
        <v>170</v>
      </c>
      <c r="I131" s="24" t="s">
        <v>171</v>
      </c>
      <c r="J131" s="46" t="s">
        <v>134</v>
      </c>
      <c r="K131" s="96" t="s">
        <v>237</v>
      </c>
      <c r="L131" s="97"/>
      <c r="M131" s="98"/>
      <c r="N131" s="12" t="s">
        <v>238</v>
      </c>
      <c r="O131" s="12" t="s">
        <v>238</v>
      </c>
      <c r="P131" s="12" t="s">
        <v>238</v>
      </c>
      <c r="Q131" s="38">
        <v>1</v>
      </c>
      <c r="R131" s="26">
        <v>1</v>
      </c>
      <c r="S131" s="43">
        <f>R131/Q131</f>
        <v>1</v>
      </c>
      <c r="T131" s="12">
        <v>130200000</v>
      </c>
      <c r="U131" s="12">
        <v>111600000</v>
      </c>
      <c r="V131" s="79">
        <f>U131/T131</f>
        <v>0.8571428571428571</v>
      </c>
      <c r="W131" s="1" t="s">
        <v>409</v>
      </c>
    </row>
    <row r="132" spans="2:23" ht="86.25" customHeight="1">
      <c r="B132" s="137"/>
      <c r="C132" s="132"/>
      <c r="D132" s="132"/>
      <c r="E132" s="32"/>
      <c r="F132" s="32"/>
      <c r="G132" s="23"/>
      <c r="H132" s="133" t="s">
        <v>172</v>
      </c>
      <c r="I132" s="24" t="s">
        <v>173</v>
      </c>
      <c r="J132" s="46" t="s">
        <v>134</v>
      </c>
      <c r="K132" s="96" t="s">
        <v>237</v>
      </c>
      <c r="L132" s="97"/>
      <c r="M132" s="98"/>
      <c r="N132" s="12" t="s">
        <v>238</v>
      </c>
      <c r="O132" s="12" t="s">
        <v>238</v>
      </c>
      <c r="P132" s="12" t="s">
        <v>238</v>
      </c>
      <c r="Q132" s="38">
        <v>1</v>
      </c>
      <c r="R132" s="26">
        <v>1</v>
      </c>
      <c r="S132" s="43">
        <f>R132/Q132</f>
        <v>1</v>
      </c>
      <c r="T132" s="14">
        <v>0</v>
      </c>
      <c r="U132" s="14">
        <v>0</v>
      </c>
      <c r="V132" s="14">
        <v>0</v>
      </c>
      <c r="W132" s="1" t="s">
        <v>410</v>
      </c>
    </row>
    <row r="133" spans="2:23" ht="242.25">
      <c r="B133" s="137"/>
      <c r="C133" s="132"/>
      <c r="D133" s="132"/>
      <c r="E133" s="32"/>
      <c r="F133" s="32"/>
      <c r="G133" s="23"/>
      <c r="H133" s="133"/>
      <c r="I133" s="24" t="s">
        <v>174</v>
      </c>
      <c r="J133" s="46" t="s">
        <v>175</v>
      </c>
      <c r="K133" s="24" t="s">
        <v>313</v>
      </c>
      <c r="L133" s="24" t="s">
        <v>314</v>
      </c>
      <c r="M133" s="24" t="s">
        <v>315</v>
      </c>
      <c r="N133" s="33">
        <f>16500000+6800000</f>
        <v>23300000</v>
      </c>
      <c r="O133" s="33">
        <f>16500000+6800000</f>
        <v>23300000</v>
      </c>
      <c r="P133" s="33">
        <f>N133-O133</f>
        <v>0</v>
      </c>
      <c r="Q133" s="25">
        <v>1</v>
      </c>
      <c r="R133" s="58">
        <v>1</v>
      </c>
      <c r="S133" s="43">
        <f>(R133/Q133)*1</f>
        <v>1</v>
      </c>
      <c r="T133" s="69">
        <f>99896000+
40000000</f>
        <v>139896000</v>
      </c>
      <c r="U133" s="69">
        <f>99896000+
40000000</f>
        <v>139896000</v>
      </c>
      <c r="V133" s="75">
        <f>U133/T133</f>
        <v>1</v>
      </c>
      <c r="W133" s="28" t="s">
        <v>411</v>
      </c>
    </row>
    <row r="134" spans="2:23" ht="382.5">
      <c r="B134" s="137"/>
      <c r="C134" s="132" t="s">
        <v>176</v>
      </c>
      <c r="D134" s="132" t="s">
        <v>177</v>
      </c>
      <c r="E134" s="23"/>
      <c r="F134" s="23" t="s">
        <v>29</v>
      </c>
      <c r="G134" s="23" t="s">
        <v>29</v>
      </c>
      <c r="H134" s="133" t="s">
        <v>178</v>
      </c>
      <c r="I134" s="24" t="s">
        <v>153</v>
      </c>
      <c r="J134" s="132" t="s">
        <v>316</v>
      </c>
      <c r="K134" s="24" t="s">
        <v>234</v>
      </c>
      <c r="L134" s="24" t="s">
        <v>271</v>
      </c>
      <c r="M134" s="24" t="s">
        <v>272</v>
      </c>
      <c r="N134" s="33">
        <v>16500000</v>
      </c>
      <c r="O134" s="33">
        <v>16500000</v>
      </c>
      <c r="P134" s="33">
        <f>N134-O134</f>
        <v>0</v>
      </c>
      <c r="Q134" s="25">
        <v>1</v>
      </c>
      <c r="R134" s="58">
        <v>1</v>
      </c>
      <c r="S134" s="43">
        <f>(R134/Q134)*1</f>
        <v>1</v>
      </c>
      <c r="T134" s="33">
        <v>40000000</v>
      </c>
      <c r="U134" s="33">
        <v>40000000</v>
      </c>
      <c r="V134" s="78">
        <f>U134/T134</f>
        <v>1</v>
      </c>
      <c r="W134" s="13" t="s">
        <v>420</v>
      </c>
    </row>
    <row r="135" spans="2:23" ht="382.5">
      <c r="B135" s="137"/>
      <c r="C135" s="132"/>
      <c r="D135" s="132"/>
      <c r="E135" s="23" t="s">
        <v>29</v>
      </c>
      <c r="F135" s="23" t="s">
        <v>29</v>
      </c>
      <c r="G135" s="23"/>
      <c r="H135" s="133"/>
      <c r="I135" s="24" t="s">
        <v>179</v>
      </c>
      <c r="J135" s="132"/>
      <c r="K135" s="24" t="s">
        <v>234</v>
      </c>
      <c r="L135" s="24" t="s">
        <v>271</v>
      </c>
      <c r="M135" s="24" t="s">
        <v>300</v>
      </c>
      <c r="N135" s="12" t="s">
        <v>238</v>
      </c>
      <c r="O135" s="12" t="s">
        <v>238</v>
      </c>
      <c r="P135" s="12" t="s">
        <v>238</v>
      </c>
      <c r="Q135" s="25">
        <v>1</v>
      </c>
      <c r="R135" s="58">
        <v>1</v>
      </c>
      <c r="S135" s="43">
        <f>(R135/Q135)*1</f>
        <v>1</v>
      </c>
      <c r="T135" s="59">
        <v>440000000</v>
      </c>
      <c r="U135" s="59">
        <v>438921995</v>
      </c>
      <c r="V135" s="84">
        <f>U135/T135</f>
        <v>0.99754998863636368</v>
      </c>
      <c r="W135" s="13" t="s">
        <v>421</v>
      </c>
    </row>
    <row r="136" spans="2:23" ht="96" customHeight="1">
      <c r="B136" s="137"/>
      <c r="C136" s="132"/>
      <c r="D136" s="132"/>
      <c r="E136" s="132"/>
      <c r="F136" s="132" t="s">
        <v>29</v>
      </c>
      <c r="G136" s="132" t="s">
        <v>29</v>
      </c>
      <c r="H136" s="24" t="s">
        <v>180</v>
      </c>
      <c r="I136" s="24" t="s">
        <v>337</v>
      </c>
      <c r="J136" s="132"/>
      <c r="K136" s="99" t="s">
        <v>234</v>
      </c>
      <c r="L136" s="99" t="s">
        <v>271</v>
      </c>
      <c r="M136" s="99" t="s">
        <v>300</v>
      </c>
      <c r="N136" s="90">
        <v>245942593</v>
      </c>
      <c r="O136" s="90">
        <v>245942593</v>
      </c>
      <c r="P136" s="90">
        <f>N136-O136</f>
        <v>0</v>
      </c>
      <c r="Q136" s="101">
        <v>1</v>
      </c>
      <c r="R136" s="144">
        <v>1</v>
      </c>
      <c r="S136" s="31">
        <f>(R136/Q136)*1</f>
        <v>1</v>
      </c>
      <c r="T136" s="145">
        <v>440000000</v>
      </c>
      <c r="U136" s="145">
        <v>438921995</v>
      </c>
      <c r="V136" s="131">
        <f>U136/T136</f>
        <v>0.99754998863636368</v>
      </c>
      <c r="W136" s="185" t="s">
        <v>422</v>
      </c>
    </row>
    <row r="137" spans="2:23" ht="108" customHeight="1">
      <c r="B137" s="137"/>
      <c r="C137" s="132"/>
      <c r="D137" s="132"/>
      <c r="E137" s="132"/>
      <c r="F137" s="132"/>
      <c r="G137" s="132"/>
      <c r="H137" s="24" t="s">
        <v>181</v>
      </c>
      <c r="I137" s="24" t="s">
        <v>182</v>
      </c>
      <c r="J137" s="132"/>
      <c r="K137" s="100"/>
      <c r="L137" s="100"/>
      <c r="M137" s="100"/>
      <c r="N137" s="91"/>
      <c r="O137" s="91"/>
      <c r="P137" s="91"/>
      <c r="Q137" s="102"/>
      <c r="R137" s="144"/>
      <c r="S137" s="31">
        <f>R136/Q136*1</f>
        <v>1</v>
      </c>
      <c r="T137" s="145"/>
      <c r="U137" s="145"/>
      <c r="V137" s="131"/>
      <c r="W137" s="185"/>
    </row>
    <row r="138" spans="2:23" ht="102">
      <c r="B138" s="137"/>
      <c r="C138" s="132" t="s">
        <v>183</v>
      </c>
      <c r="D138" s="132" t="s">
        <v>184</v>
      </c>
      <c r="E138" s="23"/>
      <c r="F138" s="23"/>
      <c r="G138" s="23"/>
      <c r="H138" s="24" t="s">
        <v>185</v>
      </c>
      <c r="I138" s="24" t="s">
        <v>186</v>
      </c>
      <c r="J138" s="22" t="s">
        <v>134</v>
      </c>
      <c r="K138" s="96" t="s">
        <v>237</v>
      </c>
      <c r="L138" s="97"/>
      <c r="M138" s="98"/>
      <c r="N138" s="12" t="s">
        <v>238</v>
      </c>
      <c r="O138" s="12" t="s">
        <v>238</v>
      </c>
      <c r="P138" s="12" t="s">
        <v>238</v>
      </c>
      <c r="Q138" s="38">
        <v>1</v>
      </c>
      <c r="R138" s="26">
        <v>4</v>
      </c>
      <c r="S138" s="31">
        <f>R138/Q138</f>
        <v>4</v>
      </c>
      <c r="T138" s="59">
        <v>0</v>
      </c>
      <c r="U138" s="59">
        <v>0</v>
      </c>
      <c r="V138" s="59">
        <v>0</v>
      </c>
      <c r="W138" s="36" t="s">
        <v>412</v>
      </c>
    </row>
    <row r="139" spans="2:23" ht="306">
      <c r="B139" s="137"/>
      <c r="C139" s="132"/>
      <c r="D139" s="132"/>
      <c r="E139" s="22"/>
      <c r="F139" s="22" t="s">
        <v>29</v>
      </c>
      <c r="G139" s="22" t="s">
        <v>29</v>
      </c>
      <c r="H139" s="24" t="s">
        <v>187</v>
      </c>
      <c r="I139" s="24" t="s">
        <v>188</v>
      </c>
      <c r="J139" s="21" t="s">
        <v>45</v>
      </c>
      <c r="K139" s="24" t="s">
        <v>234</v>
      </c>
      <c r="L139" s="24" t="s">
        <v>271</v>
      </c>
      <c r="M139" s="24" t="s">
        <v>300</v>
      </c>
      <c r="N139" s="33">
        <v>245942593</v>
      </c>
      <c r="O139" s="33">
        <v>245942593</v>
      </c>
      <c r="P139" s="33">
        <f>N139-O139</f>
        <v>0</v>
      </c>
      <c r="Q139" s="25">
        <v>1</v>
      </c>
      <c r="R139" s="58">
        <v>1</v>
      </c>
      <c r="S139" s="31">
        <f>R139/Q139</f>
        <v>1</v>
      </c>
      <c r="T139" s="33">
        <v>440000000</v>
      </c>
      <c r="U139" s="33">
        <v>438921995</v>
      </c>
      <c r="V139" s="77">
        <f>U139/T139</f>
        <v>0.99754998863636368</v>
      </c>
      <c r="W139" s="1" t="s">
        <v>416</v>
      </c>
    </row>
    <row r="140" spans="2:23" ht="98.25" customHeight="1">
      <c r="B140" s="137"/>
      <c r="C140" s="132"/>
      <c r="D140" s="132"/>
      <c r="E140" s="22"/>
      <c r="F140" s="22"/>
      <c r="G140" s="22"/>
      <c r="H140" s="24" t="s">
        <v>189</v>
      </c>
      <c r="I140" s="24" t="s">
        <v>190</v>
      </c>
      <c r="J140" s="22" t="s">
        <v>134</v>
      </c>
      <c r="K140" s="96" t="s">
        <v>237</v>
      </c>
      <c r="L140" s="97"/>
      <c r="M140" s="98"/>
      <c r="N140" s="12" t="s">
        <v>317</v>
      </c>
      <c r="O140" s="12" t="s">
        <v>238</v>
      </c>
      <c r="P140" s="12" t="s">
        <v>238</v>
      </c>
      <c r="Q140" s="38">
        <v>1</v>
      </c>
      <c r="R140" s="26">
        <v>1</v>
      </c>
      <c r="S140" s="31">
        <f>R140/Q140</f>
        <v>1</v>
      </c>
      <c r="T140" s="59">
        <v>0</v>
      </c>
      <c r="U140" s="59">
        <v>0</v>
      </c>
      <c r="V140" s="59">
        <v>0</v>
      </c>
      <c r="W140" s="1" t="s">
        <v>376</v>
      </c>
    </row>
  </sheetData>
  <mergeCells count="388">
    <mergeCell ref="B1:W1"/>
    <mergeCell ref="B2:B3"/>
    <mergeCell ref="C2:C3"/>
    <mergeCell ref="D2:D3"/>
    <mergeCell ref="E2:G2"/>
    <mergeCell ref="H2:H3"/>
    <mergeCell ref="I2:I3"/>
    <mergeCell ref="J2:J3"/>
    <mergeCell ref="K2:M2"/>
    <mergeCell ref="N2:P2"/>
    <mergeCell ref="H7:H8"/>
    <mergeCell ref="W7:W8"/>
    <mergeCell ref="Q2:S2"/>
    <mergeCell ref="T2:V2"/>
    <mergeCell ref="W2:W3"/>
    <mergeCell ref="B4:B32"/>
    <mergeCell ref="C4:C16"/>
    <mergeCell ref="D4:D16"/>
    <mergeCell ref="J4:J8"/>
    <mergeCell ref="N4:N5"/>
    <mergeCell ref="O4:O5"/>
    <mergeCell ref="P4:P5"/>
    <mergeCell ref="T17:T23"/>
    <mergeCell ref="U17:U23"/>
    <mergeCell ref="V17:V23"/>
    <mergeCell ref="J10:J12"/>
    <mergeCell ref="K10:K12"/>
    <mergeCell ref="L10:L12"/>
    <mergeCell ref="M11:M12"/>
    <mergeCell ref="N11:N12"/>
    <mergeCell ref="T4:T5"/>
    <mergeCell ref="U4:U5"/>
    <mergeCell ref="V4:V5"/>
    <mergeCell ref="W4:W5"/>
    <mergeCell ref="W14:W15"/>
    <mergeCell ref="C17:C19"/>
    <mergeCell ref="D17:D19"/>
    <mergeCell ref="J17:J23"/>
    <mergeCell ref="N17:N19"/>
    <mergeCell ref="O17:O19"/>
    <mergeCell ref="P17:P19"/>
    <mergeCell ref="V11:V12"/>
    <mergeCell ref="W11:W12"/>
    <mergeCell ref="H14:H15"/>
    <mergeCell ref="J14:J15"/>
    <mergeCell ref="K14:K15"/>
    <mergeCell ref="L14:L15"/>
    <mergeCell ref="M14:M15"/>
    <mergeCell ref="N14:N15"/>
    <mergeCell ref="O14:O15"/>
    <mergeCell ref="P14:P15"/>
    <mergeCell ref="O11:O12"/>
    <mergeCell ref="P11:P12"/>
    <mergeCell ref="Q11:Q12"/>
    <mergeCell ref="R11:R12"/>
    <mergeCell ref="T11:T12"/>
    <mergeCell ref="U11:U12"/>
    <mergeCell ref="H9:H12"/>
    <mergeCell ref="C20:C23"/>
    <mergeCell ref="D20:D23"/>
    <mergeCell ref="K20:K23"/>
    <mergeCell ref="L20:L23"/>
    <mergeCell ref="M20:M23"/>
    <mergeCell ref="N20:N23"/>
    <mergeCell ref="T14:T15"/>
    <mergeCell ref="U14:U15"/>
    <mergeCell ref="V14:V15"/>
    <mergeCell ref="W20:W23"/>
    <mergeCell ref="H22:H23"/>
    <mergeCell ref="W17:W19"/>
    <mergeCell ref="H24:H26"/>
    <mergeCell ref="I24:I26"/>
    <mergeCell ref="S24:S26"/>
    <mergeCell ref="K26:M26"/>
    <mergeCell ref="H27:H32"/>
    <mergeCell ref="I27:I30"/>
    <mergeCell ref="K27:M27"/>
    <mergeCell ref="S27:S30"/>
    <mergeCell ref="O20:O23"/>
    <mergeCell ref="P20:P23"/>
    <mergeCell ref="W28:W30"/>
    <mergeCell ref="I31:I32"/>
    <mergeCell ref="S31:S32"/>
    <mergeCell ref="K32:M32"/>
    <mergeCell ref="T28:T30"/>
    <mergeCell ref="U28:U30"/>
    <mergeCell ref="V28:V30"/>
    <mergeCell ref="B33:B100"/>
    <mergeCell ref="C33:C69"/>
    <mergeCell ref="D33:D69"/>
    <mergeCell ref="H33:H35"/>
    <mergeCell ref="I33:I34"/>
    <mergeCell ref="K33:M33"/>
    <mergeCell ref="P28:P30"/>
    <mergeCell ref="Q28:Q30"/>
    <mergeCell ref="R28:R30"/>
    <mergeCell ref="J28:J31"/>
    <mergeCell ref="K28:K30"/>
    <mergeCell ref="L28:L30"/>
    <mergeCell ref="M28:M30"/>
    <mergeCell ref="N28:N30"/>
    <mergeCell ref="O28:O30"/>
    <mergeCell ref="C24:C32"/>
    <mergeCell ref="D24:D32"/>
    <mergeCell ref="O45:O46"/>
    <mergeCell ref="P45:P46"/>
    <mergeCell ref="H68:H69"/>
    <mergeCell ref="J68:J69"/>
    <mergeCell ref="K68:K69"/>
    <mergeCell ref="L68:L69"/>
    <mergeCell ref="M68:M69"/>
    <mergeCell ref="T45:T46"/>
    <mergeCell ref="U45:U46"/>
    <mergeCell ref="V45:V46"/>
    <mergeCell ref="W45:W46"/>
    <mergeCell ref="S33:S34"/>
    <mergeCell ref="J34:J35"/>
    <mergeCell ref="H36:H44"/>
    <mergeCell ref="J36:J44"/>
    <mergeCell ref="H45:H46"/>
    <mergeCell ref="J45:J46"/>
    <mergeCell ref="K45:K46"/>
    <mergeCell ref="L45:L46"/>
    <mergeCell ref="M45:M46"/>
    <mergeCell ref="N45:N46"/>
    <mergeCell ref="N56:N65"/>
    <mergeCell ref="O56:O65"/>
    <mergeCell ref="P56:P65"/>
    <mergeCell ref="Q56:Q65"/>
    <mergeCell ref="H47:H50"/>
    <mergeCell ref="H52:H53"/>
    <mergeCell ref="J52:J54"/>
    <mergeCell ref="H54:H55"/>
    <mergeCell ref="J55:J67"/>
    <mergeCell ref="K55:K67"/>
    <mergeCell ref="H56:H67"/>
    <mergeCell ref="I56:I65"/>
    <mergeCell ref="L55:L67"/>
    <mergeCell ref="M55:M67"/>
    <mergeCell ref="Q70:Q72"/>
    <mergeCell ref="R70:R72"/>
    <mergeCell ref="T70:T72"/>
    <mergeCell ref="U70:U72"/>
    <mergeCell ref="T55:T67"/>
    <mergeCell ref="U55:U67"/>
    <mergeCell ref="V55:V67"/>
    <mergeCell ref="V70:V72"/>
    <mergeCell ref="W70:W72"/>
    <mergeCell ref="W68:W69"/>
    <mergeCell ref="W55:W67"/>
    <mergeCell ref="R56:R65"/>
    <mergeCell ref="S56:S65"/>
    <mergeCell ref="C70:C74"/>
    <mergeCell ref="D70:D74"/>
    <mergeCell ref="J70:J72"/>
    <mergeCell ref="K70:K72"/>
    <mergeCell ref="L70:L72"/>
    <mergeCell ref="M70:M72"/>
    <mergeCell ref="N70:N72"/>
    <mergeCell ref="O70:O72"/>
    <mergeCell ref="P70:P72"/>
    <mergeCell ref="M73:M74"/>
    <mergeCell ref="N73:N74"/>
    <mergeCell ref="N68:N69"/>
    <mergeCell ref="O68:O69"/>
    <mergeCell ref="P68:P69"/>
    <mergeCell ref="W76:W77"/>
    <mergeCell ref="V73:V74"/>
    <mergeCell ref="W73:W74"/>
    <mergeCell ref="C75:C79"/>
    <mergeCell ref="D75:D79"/>
    <mergeCell ref="H76:H77"/>
    <mergeCell ref="J76:J77"/>
    <mergeCell ref="K76:K77"/>
    <mergeCell ref="L76:L77"/>
    <mergeCell ref="M76:M77"/>
    <mergeCell ref="N76:N77"/>
    <mergeCell ref="O73:O74"/>
    <mergeCell ref="P73:P74"/>
    <mergeCell ref="Q73:Q74"/>
    <mergeCell ref="R73:R74"/>
    <mergeCell ref="T73:T74"/>
    <mergeCell ref="U73:U74"/>
    <mergeCell ref="H73:H74"/>
    <mergeCell ref="J73:J74"/>
    <mergeCell ref="K73:K74"/>
    <mergeCell ref="L73:L74"/>
    <mergeCell ref="O76:O77"/>
    <mergeCell ref="P76:P77"/>
    <mergeCell ref="T76:T77"/>
    <mergeCell ref="U76:U77"/>
    <mergeCell ref="V76:V77"/>
    <mergeCell ref="I83:I84"/>
    <mergeCell ref="K83:K84"/>
    <mergeCell ref="L83:L84"/>
    <mergeCell ref="M83:M84"/>
    <mergeCell ref="N83:N84"/>
    <mergeCell ref="O83:O84"/>
    <mergeCell ref="V78:V79"/>
    <mergeCell ref="V83:V84"/>
    <mergeCell ref="W83:W84"/>
    <mergeCell ref="K85:K86"/>
    <mergeCell ref="L85:L86"/>
    <mergeCell ref="M85:M86"/>
    <mergeCell ref="N85:N86"/>
    <mergeCell ref="O85:O86"/>
    <mergeCell ref="L78:L79"/>
    <mergeCell ref="M78:M79"/>
    <mergeCell ref="N78:N79"/>
    <mergeCell ref="P83:P84"/>
    <mergeCell ref="Q83:Q84"/>
    <mergeCell ref="R83:R84"/>
    <mergeCell ref="S83:S84"/>
    <mergeCell ref="T83:T84"/>
    <mergeCell ref="U83:U84"/>
    <mergeCell ref="U85:U86"/>
    <mergeCell ref="W78:W79"/>
    <mergeCell ref="P78:P79"/>
    <mergeCell ref="Q78:Q79"/>
    <mergeCell ref="R78:R79"/>
    <mergeCell ref="T78:T79"/>
    <mergeCell ref="U78:U79"/>
    <mergeCell ref="V85:V86"/>
    <mergeCell ref="W85:W86"/>
    <mergeCell ref="D80:D91"/>
    <mergeCell ref="H80:H81"/>
    <mergeCell ref="H82:H89"/>
    <mergeCell ref="J82:J87"/>
    <mergeCell ref="E83:E84"/>
    <mergeCell ref="F83:F84"/>
    <mergeCell ref="G83:G84"/>
    <mergeCell ref="O78:O79"/>
    <mergeCell ref="H78:H79"/>
    <mergeCell ref="J78:J79"/>
    <mergeCell ref="J88:J89"/>
    <mergeCell ref="K88:K89"/>
    <mergeCell ref="L88:L89"/>
    <mergeCell ref="N88:N89"/>
    <mergeCell ref="O88:O89"/>
    <mergeCell ref="K78:K79"/>
    <mergeCell ref="T85:T86"/>
    <mergeCell ref="L96:L100"/>
    <mergeCell ref="M96:M100"/>
    <mergeCell ref="N96:N100"/>
    <mergeCell ref="O96:O100"/>
    <mergeCell ref="C96:C100"/>
    <mergeCell ref="D96:D100"/>
    <mergeCell ref="E96:E100"/>
    <mergeCell ref="F96:F100"/>
    <mergeCell ref="G96:G100"/>
    <mergeCell ref="H96:H97"/>
    <mergeCell ref="P88:P89"/>
    <mergeCell ref="H90:H91"/>
    <mergeCell ref="J90:J91"/>
    <mergeCell ref="K90:K91"/>
    <mergeCell ref="L90:L91"/>
    <mergeCell ref="P85:P86"/>
    <mergeCell ref="Q85:Q86"/>
    <mergeCell ref="R85:R86"/>
    <mergeCell ref="C92:C95"/>
    <mergeCell ref="D92:D95"/>
    <mergeCell ref="J92:J95"/>
    <mergeCell ref="H94:H95"/>
    <mergeCell ref="C80:C91"/>
    <mergeCell ref="J103:J105"/>
    <mergeCell ref="J106:J107"/>
    <mergeCell ref="H107:H110"/>
    <mergeCell ref="I108:I109"/>
    <mergeCell ref="J108:J109"/>
    <mergeCell ref="S108:S109"/>
    <mergeCell ref="W96:W100"/>
    <mergeCell ref="H99:H100"/>
    <mergeCell ref="B101:B115"/>
    <mergeCell ref="C101:C115"/>
    <mergeCell ref="D101:D115"/>
    <mergeCell ref="K101:M101"/>
    <mergeCell ref="H102:H106"/>
    <mergeCell ref="I102:I103"/>
    <mergeCell ref="K102:M102"/>
    <mergeCell ref="S102:S103"/>
    <mergeCell ref="P96:P100"/>
    <mergeCell ref="Q96:Q100"/>
    <mergeCell ref="R96:R100"/>
    <mergeCell ref="T96:T100"/>
    <mergeCell ref="U96:U100"/>
    <mergeCell ref="V96:V100"/>
    <mergeCell ref="J96:J100"/>
    <mergeCell ref="K96:K100"/>
    <mergeCell ref="W112:W113"/>
    <mergeCell ref="H114:H115"/>
    <mergeCell ref="J114:J115"/>
    <mergeCell ref="K114:K115"/>
    <mergeCell ref="L114:L115"/>
    <mergeCell ref="M114:M115"/>
    <mergeCell ref="N114:N115"/>
    <mergeCell ref="O114:O115"/>
    <mergeCell ref="P114:P115"/>
    <mergeCell ref="Q114:Q115"/>
    <mergeCell ref="P112:P113"/>
    <mergeCell ref="Q112:Q113"/>
    <mergeCell ref="R112:R113"/>
    <mergeCell ref="T112:T113"/>
    <mergeCell ref="U112:U113"/>
    <mergeCell ref="V112:V113"/>
    <mergeCell ref="H111:H113"/>
    <mergeCell ref="K112:K113"/>
    <mergeCell ref="L112:L113"/>
    <mergeCell ref="M112:M113"/>
    <mergeCell ref="N112:N113"/>
    <mergeCell ref="O112:O113"/>
    <mergeCell ref="T114:T115"/>
    <mergeCell ref="U114:U115"/>
    <mergeCell ref="V114:V115"/>
    <mergeCell ref="W114:W115"/>
    <mergeCell ref="B116:B140"/>
    <mergeCell ref="C116:C123"/>
    <mergeCell ref="D116:D123"/>
    <mergeCell ref="H116:H117"/>
    <mergeCell ref="I116:I117"/>
    <mergeCell ref="Q116:Q117"/>
    <mergeCell ref="S116:S117"/>
    <mergeCell ref="K117:M117"/>
    <mergeCell ref="H118:H119"/>
    <mergeCell ref="I118:I119"/>
    <mergeCell ref="Q118:Q119"/>
    <mergeCell ref="S118:S119"/>
    <mergeCell ref="K119:M119"/>
    <mergeCell ref="R114:R115"/>
    <mergeCell ref="H121:H122"/>
    <mergeCell ref="K121:M121"/>
    <mergeCell ref="K122:M122"/>
    <mergeCell ref="C124:C133"/>
    <mergeCell ref="D124:D133"/>
    <mergeCell ref="J124:J130"/>
    <mergeCell ref="K124:K125"/>
    <mergeCell ref="L124:L125"/>
    <mergeCell ref="M124:M125"/>
    <mergeCell ref="H128:H129"/>
    <mergeCell ref="K128:K129"/>
    <mergeCell ref="L128:L129"/>
    <mergeCell ref="M128:M129"/>
    <mergeCell ref="N128:N129"/>
    <mergeCell ref="O128:O129"/>
    <mergeCell ref="P128:P129"/>
    <mergeCell ref="W124:W130"/>
    <mergeCell ref="H126:H127"/>
    <mergeCell ref="K126:K127"/>
    <mergeCell ref="L126:L127"/>
    <mergeCell ref="M126:M127"/>
    <mergeCell ref="N126:N127"/>
    <mergeCell ref="O126:O127"/>
    <mergeCell ref="P126:P127"/>
    <mergeCell ref="Q126:Q127"/>
    <mergeCell ref="R126:R127"/>
    <mergeCell ref="N124:N125"/>
    <mergeCell ref="O124:O125"/>
    <mergeCell ref="P124:P125"/>
    <mergeCell ref="T124:T130"/>
    <mergeCell ref="U124:U130"/>
    <mergeCell ref="V124:V130"/>
    <mergeCell ref="Q128:Q129"/>
    <mergeCell ref="R128:R129"/>
    <mergeCell ref="W136:W137"/>
    <mergeCell ref="K136:K137"/>
    <mergeCell ref="L136:L137"/>
    <mergeCell ref="M136:M137"/>
    <mergeCell ref="N136:N137"/>
    <mergeCell ref="O136:O137"/>
    <mergeCell ref="P136:P137"/>
    <mergeCell ref="K131:M131"/>
    <mergeCell ref="R136:R137"/>
    <mergeCell ref="T136:T137"/>
    <mergeCell ref="U136:U137"/>
    <mergeCell ref="V136:V137"/>
    <mergeCell ref="H132:H133"/>
    <mergeCell ref="K132:M132"/>
    <mergeCell ref="H134:H135"/>
    <mergeCell ref="J134:J137"/>
    <mergeCell ref="C138:C140"/>
    <mergeCell ref="D138:D140"/>
    <mergeCell ref="K138:M138"/>
    <mergeCell ref="K140:M140"/>
    <mergeCell ref="Q136:Q137"/>
    <mergeCell ref="C134:C137"/>
    <mergeCell ref="D134:D137"/>
    <mergeCell ref="E136:E137"/>
    <mergeCell ref="F136:F137"/>
    <mergeCell ref="G136:G137"/>
  </mergeCells>
  <conditionalFormatting sqref="S2 S31 S70 S4:S24 S35:S68 S101:S102 S73:S96 S27 S104:S108 S118 S120:S140 S110:S116">
    <cfRule type="containsText" dxfId="5" priority="1" operator="containsText" text="PD">
      <formula>NOT(ISERROR(SEARCH("PD",S2)))</formula>
    </cfRule>
    <cfRule type="cellIs" dxfId="4" priority="2" operator="between">
      <formula>0.7</formula>
      <formula>0.79</formula>
    </cfRule>
    <cfRule type="cellIs" dxfId="3" priority="3" operator="between">
      <formula>0.6</formula>
      <formula>0.69</formula>
    </cfRule>
    <cfRule type="cellIs" dxfId="2" priority="4" operator="between">
      <formula>0.4</formula>
      <formula>0.59</formula>
    </cfRule>
    <cfRule type="cellIs" dxfId="1" priority="5" operator="lessThanOrEqual">
      <formula>0.39</formula>
    </cfRule>
    <cfRule type="cellIs" dxfId="0" priority="6" operator="greaterThanOrEqual">
      <formula>0.8</formula>
    </cfRule>
  </conditionalFormatting>
  <pageMargins left="0.7" right="0.7" top="0.75" bottom="0.75" header="0.3" footer="0.3"/>
  <pageSetup paperSize="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2019-09-23T13:11:54Z</dcterms:modified>
</cp:coreProperties>
</file>