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Otros ordenadores\HP\Jefatura_de_Familia\2024\INFORMES\STO_PP\2023\IV_TRIMESTRE_PPPIIA\PLANEACION V2\"/>
    </mc:Choice>
  </mc:AlternateContent>
  <xr:revisionPtr revIDLastSave="0" documentId="13_ncr:1_{EC1F80A9-6AB2-4C2E-8469-63194B74CC20}" xr6:coauthVersionLast="47" xr6:coauthVersionMax="47" xr10:uidLastSave="{00000000-0000-0000-0000-000000000000}"/>
  <bookViews>
    <workbookView xWindow="-110" yWindow="-110" windowWidth="19420" windowHeight="10300" xr2:uid="{00000000-000D-0000-FFFF-FFFF00000000}"/>
  </bookViews>
  <sheets>
    <sheet name="Matriz_justificación Decenio" sheetId="1" r:id="rId1"/>
    <sheet name="ANALISIS" sheetId="2" r:id="rId2"/>
  </sheets>
  <definedNames>
    <definedName name="_xlnm._FilterDatabase" localSheetId="0" hidden="1">'Matriz_justificación Decenio'!$A$7:$CM$144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80" i="1" l="1"/>
  <c r="CB81" i="1"/>
  <c r="CB82" i="1"/>
  <c r="CB83" i="1"/>
  <c r="BY44" i="1"/>
  <c r="CK43" i="1" l="1"/>
  <c r="CK25" i="1"/>
  <c r="CK19" i="1"/>
  <c r="BY10" i="1"/>
  <c r="CK113" i="1"/>
  <c r="CK109" i="1"/>
  <c r="CK64" i="1"/>
  <c r="CK50" i="1" l="1"/>
  <c r="CK143" i="1"/>
  <c r="CL113" i="1"/>
  <c r="CK60" i="1"/>
  <c r="BY13" i="1"/>
  <c r="CB32" i="1" l="1"/>
  <c r="CB33" i="1"/>
  <c r="CB17" i="1"/>
  <c r="CB13" i="1"/>
  <c r="CB14" i="1"/>
  <c r="CB15" i="1"/>
  <c r="CB16" i="1"/>
  <c r="CB22" i="1"/>
  <c r="CB31" i="1"/>
  <c r="CB34" i="1"/>
  <c r="CB35" i="1"/>
  <c r="CB36" i="1"/>
  <c r="CB37" i="1"/>
  <c r="CB38" i="1"/>
  <c r="CB39" i="1"/>
  <c r="CB40" i="1"/>
  <c r="CB41" i="1"/>
  <c r="CB42" i="1"/>
  <c r="CB43" i="1"/>
  <c r="CB44" i="1"/>
  <c r="CB45" i="1"/>
  <c r="CB46" i="1"/>
  <c r="CB47" i="1"/>
  <c r="CB48" i="1"/>
  <c r="CB49" i="1"/>
  <c r="CB52" i="1"/>
  <c r="CB53" i="1"/>
  <c r="CB54" i="1"/>
  <c r="CB56" i="1"/>
  <c r="CB57" i="1"/>
  <c r="CB58" i="1"/>
  <c r="CB59" i="1"/>
  <c r="CB60" i="1"/>
  <c r="CB61" i="1"/>
  <c r="CB62" i="1"/>
  <c r="CB63" i="1"/>
  <c r="CB64" i="1"/>
  <c r="CB65" i="1"/>
  <c r="CB66" i="1"/>
  <c r="CB67" i="1"/>
  <c r="CB68" i="1"/>
  <c r="CB69" i="1"/>
  <c r="CB70" i="1"/>
  <c r="CB71" i="1"/>
  <c r="CB72" i="1"/>
  <c r="CB73" i="1"/>
  <c r="CB74" i="1"/>
  <c r="CB75" i="1"/>
  <c r="CB76" i="1"/>
  <c r="CB77" i="1"/>
  <c r="CB79" i="1"/>
  <c r="CB84" i="1"/>
  <c r="CB85" i="1"/>
  <c r="CB86" i="1"/>
  <c r="CB87" i="1"/>
  <c r="CB88" i="1"/>
  <c r="CB89" i="1"/>
  <c r="CB90" i="1"/>
  <c r="CB91" i="1"/>
  <c r="CB92" i="1"/>
  <c r="CB93" i="1"/>
  <c r="CB94" i="1"/>
  <c r="CB95" i="1"/>
  <c r="CB96" i="1"/>
  <c r="CB97" i="1"/>
  <c r="CB98" i="1"/>
  <c r="CB99" i="1"/>
  <c r="CB100" i="1"/>
  <c r="CB101" i="1"/>
  <c r="CB103" i="1"/>
  <c r="CB104" i="1"/>
  <c r="CB107" i="1"/>
  <c r="CB108" i="1"/>
  <c r="CB109" i="1"/>
  <c r="CB111" i="1"/>
  <c r="CB112" i="1"/>
  <c r="CB113" i="1"/>
  <c r="CB114" i="1"/>
  <c r="CB115" i="1"/>
  <c r="CB116" i="1"/>
  <c r="CB117" i="1"/>
  <c r="CB118" i="1"/>
  <c r="CB119" i="1"/>
  <c r="CB120" i="1"/>
  <c r="CB122" i="1"/>
  <c r="CB123" i="1"/>
  <c r="CB124" i="1"/>
  <c r="CB125" i="1"/>
  <c r="CB126" i="1"/>
  <c r="CB127" i="1"/>
  <c r="CB128" i="1"/>
  <c r="CB129" i="1"/>
  <c r="CB130" i="1"/>
  <c r="CB131" i="1"/>
  <c r="CB132" i="1"/>
  <c r="CB133" i="1"/>
  <c r="CB134" i="1"/>
  <c r="CB135" i="1"/>
  <c r="CB136" i="1"/>
  <c r="CB137" i="1"/>
  <c r="CB138" i="1"/>
  <c r="CB139" i="1"/>
  <c r="CB140" i="1"/>
  <c r="CB141" i="1"/>
  <c r="CB142" i="1"/>
  <c r="BY8" i="1"/>
  <c r="CK144" i="1"/>
  <c r="CF144" i="1"/>
  <c r="CF143" i="1"/>
  <c r="CK140" i="1"/>
  <c r="CL140" i="1" s="1"/>
  <c r="CF140" i="1"/>
  <c r="CK131" i="1"/>
  <c r="CL131" i="1" s="1"/>
  <c r="CF131" i="1"/>
  <c r="CK130" i="1"/>
  <c r="CL130" i="1" s="1"/>
  <c r="CF130" i="1"/>
  <c r="CK129" i="1"/>
  <c r="CF129" i="1"/>
  <c r="CK128" i="1"/>
  <c r="CF128" i="1"/>
  <c r="CK127" i="1"/>
  <c r="CL127" i="1" s="1"/>
  <c r="CF127" i="1"/>
  <c r="CK126" i="1"/>
  <c r="CF126" i="1"/>
  <c r="CK125" i="1"/>
  <c r="CL125" i="1" s="1"/>
  <c r="CF125" i="1"/>
  <c r="CK124" i="1"/>
  <c r="CL124" i="1" s="1"/>
  <c r="CF124" i="1"/>
  <c r="CK123" i="1"/>
  <c r="CF123" i="1"/>
  <c r="CK122" i="1"/>
  <c r="CF122" i="1"/>
  <c r="CK121" i="1"/>
  <c r="CL121" i="1" s="1"/>
  <c r="CF121" i="1"/>
  <c r="CK120" i="1"/>
  <c r="CL120" i="1" s="1"/>
  <c r="CF120" i="1"/>
  <c r="CK119" i="1"/>
  <c r="CF119" i="1"/>
  <c r="CK114" i="1"/>
  <c r="CF114" i="1"/>
  <c r="CF113" i="1"/>
  <c r="CK112" i="1"/>
  <c r="CL112" i="1" s="1"/>
  <c r="CF112" i="1"/>
  <c r="CK111" i="1"/>
  <c r="CF111" i="1"/>
  <c r="CK110" i="1"/>
  <c r="CF110" i="1"/>
  <c r="CL109" i="1"/>
  <c r="CF109" i="1"/>
  <c r="CK106" i="1"/>
  <c r="CF106" i="1"/>
  <c r="CK105" i="1"/>
  <c r="CF105" i="1"/>
  <c r="CK104" i="1"/>
  <c r="CL104" i="1" s="1"/>
  <c r="CF104" i="1"/>
  <c r="CK103" i="1"/>
  <c r="CF103" i="1"/>
  <c r="CK100" i="1"/>
  <c r="CL100" i="1" s="1"/>
  <c r="CF100" i="1"/>
  <c r="CK99" i="1"/>
  <c r="CF99" i="1"/>
  <c r="CK98" i="1"/>
  <c r="CF98" i="1"/>
  <c r="CK97" i="1"/>
  <c r="CF97" i="1"/>
  <c r="CK96" i="1"/>
  <c r="CF96" i="1"/>
  <c r="CK95" i="1"/>
  <c r="CF95" i="1"/>
  <c r="CK94" i="1"/>
  <c r="CF94" i="1"/>
  <c r="CK93" i="1"/>
  <c r="CF93" i="1"/>
  <c r="CK92" i="1"/>
  <c r="CL92" i="1" s="1"/>
  <c r="CF92" i="1"/>
  <c r="CK91" i="1"/>
  <c r="CF91" i="1"/>
  <c r="CK86" i="1"/>
  <c r="CF86" i="1"/>
  <c r="CK85" i="1"/>
  <c r="CF85" i="1"/>
  <c r="CK84" i="1"/>
  <c r="CF84" i="1"/>
  <c r="CK83" i="1"/>
  <c r="CF83" i="1"/>
  <c r="CK82" i="1"/>
  <c r="CF82" i="1"/>
  <c r="CK81" i="1"/>
  <c r="CF81" i="1"/>
  <c r="CK80" i="1"/>
  <c r="CF80" i="1"/>
  <c r="CK79" i="1"/>
  <c r="CF79" i="1"/>
  <c r="CK78" i="1"/>
  <c r="CF78" i="1"/>
  <c r="CK77" i="1"/>
  <c r="CF77" i="1"/>
  <c r="CK76" i="1"/>
  <c r="CF76" i="1"/>
  <c r="CK75" i="1"/>
  <c r="CF75" i="1"/>
  <c r="CK74" i="1"/>
  <c r="CL74" i="1" s="1"/>
  <c r="CF74" i="1"/>
  <c r="CK73" i="1"/>
  <c r="CF73" i="1"/>
  <c r="CK72" i="1"/>
  <c r="CL72" i="1" s="1"/>
  <c r="CF72" i="1"/>
  <c r="CK71" i="1"/>
  <c r="CL71" i="1" s="1"/>
  <c r="CF71" i="1"/>
  <c r="CK70" i="1"/>
  <c r="CF70" i="1"/>
  <c r="CK69" i="1"/>
  <c r="CF69" i="1"/>
  <c r="CK68" i="1"/>
  <c r="CF68" i="1"/>
  <c r="CK67" i="1"/>
  <c r="CF67" i="1"/>
  <c r="CK66" i="1"/>
  <c r="CF66" i="1"/>
  <c r="CK65" i="1"/>
  <c r="CF65" i="1"/>
  <c r="CL64" i="1"/>
  <c r="CF64" i="1"/>
  <c r="CK63" i="1"/>
  <c r="CF63" i="1"/>
  <c r="CK62" i="1"/>
  <c r="CF62" i="1"/>
  <c r="CK61" i="1"/>
  <c r="CF61" i="1"/>
  <c r="CF60" i="1"/>
  <c r="CK59" i="1"/>
  <c r="CF59" i="1"/>
  <c r="CK57" i="1"/>
  <c r="CF57" i="1"/>
  <c r="CK56" i="1"/>
  <c r="CF56" i="1"/>
  <c r="CK55" i="1"/>
  <c r="CF55" i="1"/>
  <c r="CK54" i="1"/>
  <c r="CF54" i="1"/>
  <c r="CK53" i="1"/>
  <c r="CL53" i="1" s="1"/>
  <c r="CF53" i="1"/>
  <c r="CK52" i="1"/>
  <c r="CF52" i="1"/>
  <c r="CK51" i="1"/>
  <c r="CF51" i="1"/>
  <c r="CF50" i="1"/>
  <c r="CK49" i="1"/>
  <c r="CL49" i="1" s="1"/>
  <c r="CF49" i="1"/>
  <c r="CK48" i="1"/>
  <c r="CL48" i="1" s="1"/>
  <c r="CF48" i="1"/>
  <c r="CK47" i="1"/>
  <c r="CF47" i="1"/>
  <c r="CK46" i="1"/>
  <c r="CL46" i="1" s="1"/>
  <c r="CF46" i="1"/>
  <c r="CK45" i="1"/>
  <c r="CF45" i="1"/>
  <c r="CK44" i="1"/>
  <c r="CF44" i="1"/>
  <c r="CL43" i="1"/>
  <c r="CF43" i="1"/>
  <c r="CK42" i="1"/>
  <c r="CF42" i="1"/>
  <c r="CK30" i="1"/>
  <c r="CL30" i="1" s="1"/>
  <c r="CF30" i="1"/>
  <c r="CK29" i="1"/>
  <c r="CL29" i="1" s="1"/>
  <c r="CF29" i="1"/>
  <c r="CK28" i="1"/>
  <c r="CL28" i="1" s="1"/>
  <c r="CF28" i="1"/>
  <c r="CL25" i="1"/>
  <c r="CF25" i="1"/>
  <c r="CK24" i="1"/>
  <c r="CL24" i="1" s="1"/>
  <c r="CF24" i="1"/>
  <c r="CK21" i="1"/>
  <c r="CF21" i="1"/>
  <c r="CK20" i="1"/>
  <c r="CF20" i="1"/>
  <c r="CF19" i="1"/>
  <c r="CK16" i="1"/>
  <c r="CF16" i="1"/>
  <c r="CK15" i="1"/>
  <c r="CF15" i="1"/>
  <c r="CK14" i="1"/>
  <c r="CF14" i="1"/>
  <c r="CK13" i="1"/>
  <c r="CL13" i="1" s="1"/>
  <c r="CF13" i="1"/>
  <c r="CK12" i="1"/>
  <c r="CF12" i="1"/>
  <c r="CK11" i="1"/>
  <c r="CL11" i="1" s="1"/>
  <c r="CF11" i="1"/>
  <c r="CK10" i="1"/>
  <c r="CL10" i="1" s="1"/>
  <c r="CF10" i="1"/>
  <c r="CK9" i="1"/>
  <c r="CL9" i="1" s="1"/>
  <c r="CF9" i="1"/>
  <c r="CK8" i="1"/>
  <c r="CL8" i="1" s="1"/>
  <c r="CF8" i="1"/>
  <c r="J6" i="2" l="1"/>
  <c r="CK141" i="1"/>
  <c r="CK138" i="1"/>
  <c r="CK136" i="1"/>
  <c r="CK134" i="1"/>
  <c r="CK132" i="1"/>
  <c r="CK115" i="1"/>
  <c r="CK107" i="1"/>
  <c r="CK101" i="1"/>
  <c r="CK89" i="1"/>
  <c r="CK87" i="1"/>
  <c r="CK58" i="1"/>
  <c r="CK40" i="1"/>
  <c r="CK37" i="1"/>
  <c r="CK34" i="1"/>
  <c r="CK31" i="1"/>
  <c r="CK26" i="1"/>
  <c r="CK22" i="1"/>
  <c r="CK17" i="1"/>
  <c r="CK117" i="1"/>
  <c r="BY77" i="1"/>
  <c r="BY59" i="1"/>
  <c r="BY81" i="1"/>
  <c r="BY79" i="1"/>
  <c r="BY80" i="1"/>
  <c r="BY76" i="1"/>
  <c r="BY75" i="1"/>
  <c r="BY74" i="1"/>
  <c r="BY70" i="1"/>
  <c r="BY69" i="1"/>
  <c r="BY68" i="1"/>
  <c r="BY66" i="1"/>
  <c r="BY49" i="1"/>
  <c r="BY43" i="1"/>
  <c r="BY46" i="1"/>
  <c r="BY28" i="1"/>
  <c r="BY9" i="1"/>
  <c r="BY24" i="1"/>
  <c r="BY25" i="1"/>
  <c r="BY71" i="1"/>
  <c r="BY72" i="1"/>
  <c r="BY20" i="1"/>
  <c r="BY12" i="1" l="1"/>
  <c r="BY17" i="1" l="1"/>
  <c r="CL17" i="1"/>
  <c r="BY31" i="1" l="1"/>
  <c r="CK38" i="1" l="1"/>
  <c r="CK39" i="1"/>
  <c r="CL26" i="1"/>
  <c r="CL136" i="1" l="1"/>
  <c r="BY144" i="1"/>
  <c r="BY143" i="1"/>
  <c r="BY141" i="1"/>
  <c r="BY140" i="1"/>
  <c r="BY138" i="1"/>
  <c r="BY134" i="1"/>
  <c r="BY132" i="1"/>
  <c r="BY131" i="1"/>
  <c r="BY130" i="1"/>
  <c r="BY129" i="1"/>
  <c r="BY128" i="1"/>
  <c r="BY127" i="1"/>
  <c r="BY126" i="1"/>
  <c r="BY125" i="1"/>
  <c r="BY123" i="1"/>
  <c r="BY122" i="1"/>
  <c r="BY121" i="1"/>
  <c r="BY120" i="1"/>
  <c r="BY119" i="1"/>
  <c r="BY115" i="1"/>
  <c r="BY114" i="1"/>
  <c r="BY112" i="1"/>
  <c r="BY111" i="1"/>
  <c r="BY110" i="1"/>
  <c r="BY109" i="1"/>
  <c r="BY107" i="1"/>
  <c r="BY106" i="1"/>
  <c r="BY105" i="1"/>
  <c r="BY104" i="1"/>
  <c r="BY103" i="1"/>
  <c r="BY100" i="1"/>
  <c r="BY99" i="1"/>
  <c r="BY98" i="1"/>
  <c r="BY97" i="1"/>
  <c r="BY96" i="1"/>
  <c r="BY95" i="1"/>
  <c r="BY94" i="1"/>
  <c r="BY93" i="1"/>
  <c r="BY91" i="1"/>
  <c r="BY86" i="1"/>
  <c r="BY73" i="1"/>
  <c r="BY64" i="1"/>
  <c r="BY60" i="1"/>
  <c r="BY58" i="1"/>
  <c r="BY57" i="1"/>
  <c r="BY56" i="1"/>
  <c r="BY55" i="1"/>
  <c r="BY54" i="1"/>
  <c r="BY53" i="1"/>
  <c r="BY52" i="1"/>
  <c r="BY51" i="1"/>
  <c r="BY50" i="1"/>
  <c r="BY48" i="1"/>
  <c r="BY47" i="1"/>
  <c r="BY42" i="1"/>
  <c r="BY37" i="1"/>
  <c r="BY34" i="1"/>
  <c r="BY30" i="1"/>
  <c r="BY29" i="1"/>
  <c r="BY26" i="1"/>
  <c r="BY22" i="1"/>
  <c r="BY16" i="1"/>
  <c r="BY15" i="1"/>
  <c r="BY14" i="1"/>
  <c r="BY11" i="1"/>
  <c r="BY92" i="1" l="1"/>
  <c r="BR43" i="1"/>
  <c r="BR13" i="1"/>
  <c r="BU120" i="1"/>
  <c r="BR44" i="1" l="1"/>
  <c r="BR124" i="1" l="1"/>
  <c r="BU82" i="1" l="1"/>
  <c r="BR66" i="1"/>
  <c r="CL22" i="1" l="1"/>
  <c r="BR47" i="1" l="1"/>
  <c r="BR46" i="1"/>
  <c r="BR37" i="1"/>
  <c r="BU40" i="1"/>
  <c r="BU33" i="1" l="1"/>
  <c r="BU116" i="1"/>
  <c r="CL138" i="1" l="1"/>
  <c r="CL117" i="1"/>
  <c r="BU45" i="1" l="1"/>
  <c r="BU42" i="1"/>
  <c r="BU19" i="1"/>
  <c r="BU16" i="1"/>
  <c r="BU15" i="1"/>
  <c r="BU14" i="1"/>
  <c r="BU123" i="1"/>
  <c r="BR8" i="1" l="1"/>
  <c r="BU71" i="1" l="1"/>
  <c r="BU68" i="1" l="1"/>
  <c r="BL136" i="1" l="1"/>
  <c r="BL83" i="1"/>
  <c r="BL47" i="1"/>
  <c r="BL46" i="1"/>
  <c r="BL44" i="1"/>
  <c r="BL43" i="1"/>
  <c r="BF76" i="1" l="1"/>
  <c r="BF67" i="1"/>
  <c r="BF60" i="1"/>
  <c r="BF50" i="1"/>
  <c r="BF49" i="1"/>
  <c r="BF46" i="1"/>
  <c r="BF45" i="1"/>
  <c r="BF44" i="1"/>
  <c r="BF43" i="1"/>
  <c r="BU113" i="1" l="1"/>
  <c r="BU134" i="1"/>
  <c r="BU133" i="1"/>
  <c r="BU132" i="1"/>
  <c r="BU122" i="1"/>
  <c r="BU114" i="1"/>
  <c r="BU108" i="1"/>
  <c r="BU107" i="1"/>
  <c r="BU104" i="1"/>
  <c r="BU102" i="1"/>
  <c r="BU101" i="1"/>
  <c r="BU98" i="1"/>
  <c r="BU94" i="1"/>
  <c r="BU92" i="1"/>
  <c r="BU90" i="1"/>
  <c r="BU88" i="1"/>
  <c r="BU86" i="1"/>
  <c r="BU84" i="1"/>
  <c r="BU83" i="1"/>
  <c r="BU81" i="1"/>
  <c r="BU80" i="1"/>
  <c r="BU78" i="1"/>
  <c r="BU77" i="1"/>
  <c r="BU67" i="1"/>
  <c r="BU66" i="1"/>
  <c r="BU57" i="1"/>
  <c r="BU55" i="1"/>
  <c r="BU20" i="1"/>
  <c r="BU13" i="1"/>
  <c r="BU8" i="1"/>
  <c r="BL11" i="1"/>
  <c r="I9" i="2" l="1"/>
  <c r="H9" i="2"/>
  <c r="G9" i="2"/>
  <c r="F9" i="2"/>
  <c r="E9" i="2"/>
  <c r="J8" i="2"/>
  <c r="J7" i="2"/>
  <c r="J5" i="2"/>
  <c r="BR144" i="1"/>
  <c r="BF144" i="1"/>
  <c r="AZ144" i="1"/>
  <c r="AT144" i="1"/>
  <c r="AN144" i="1"/>
  <c r="AH144" i="1"/>
  <c r="AB144" i="1"/>
  <c r="V144" i="1"/>
  <c r="BR143" i="1"/>
  <c r="BF143" i="1"/>
  <c r="AZ143" i="1"/>
  <c r="AT143" i="1"/>
  <c r="AN143" i="1"/>
  <c r="AH143" i="1"/>
  <c r="AB143" i="1"/>
  <c r="V143" i="1"/>
  <c r="AH142" i="1"/>
  <c r="CF141" i="1"/>
  <c r="BR141" i="1"/>
  <c r="BL141" i="1"/>
  <c r="BF141" i="1"/>
  <c r="AZ141" i="1"/>
  <c r="AT141" i="1"/>
  <c r="AN141" i="1"/>
  <c r="AH141" i="1"/>
  <c r="AB141" i="1"/>
  <c r="BR140" i="1"/>
  <c r="BL140" i="1"/>
  <c r="BF140" i="1"/>
  <c r="AZ140" i="1"/>
  <c r="AT140" i="1"/>
  <c r="AN140" i="1"/>
  <c r="AH140" i="1"/>
  <c r="AB140" i="1"/>
  <c r="V140" i="1"/>
  <c r="CF138" i="1"/>
  <c r="BR138" i="1"/>
  <c r="BL138" i="1"/>
  <c r="BF138" i="1"/>
  <c r="AZ138" i="1"/>
  <c r="AT138" i="1"/>
  <c r="AN138" i="1"/>
  <c r="AH138" i="1"/>
  <c r="AB138" i="1"/>
  <c r="V138" i="1"/>
  <c r="CF136" i="1"/>
  <c r="BF136" i="1"/>
  <c r="AZ136" i="1"/>
  <c r="AT136" i="1"/>
  <c r="AN136" i="1"/>
  <c r="AH136" i="1"/>
  <c r="AB136" i="1"/>
  <c r="V136" i="1"/>
  <c r="CF134" i="1"/>
  <c r="BR134" i="1"/>
  <c r="BL134" i="1"/>
  <c r="BH134" i="1"/>
  <c r="BG134" i="1"/>
  <c r="BF134" i="1"/>
  <c r="AZ134" i="1"/>
  <c r="AT134" i="1"/>
  <c r="AN134" i="1"/>
  <c r="AH134" i="1"/>
  <c r="AB134" i="1"/>
  <c r="V134" i="1"/>
  <c r="CF132" i="1"/>
  <c r="BR132" i="1"/>
  <c r="BL132" i="1"/>
  <c r="BF132" i="1"/>
  <c r="AZ132" i="1"/>
  <c r="AT132" i="1"/>
  <c r="AN132" i="1"/>
  <c r="AH132" i="1"/>
  <c r="AB132" i="1"/>
  <c r="V132" i="1"/>
  <c r="BR131" i="1"/>
  <c r="BL131" i="1"/>
  <c r="BF131" i="1"/>
  <c r="AZ131" i="1"/>
  <c r="AT131" i="1"/>
  <c r="AN131" i="1"/>
  <c r="AH131" i="1"/>
  <c r="AB131" i="1"/>
  <c r="V131" i="1"/>
  <c r="BR130" i="1"/>
  <c r="BL130" i="1"/>
  <c r="BF130" i="1"/>
  <c r="AZ130" i="1"/>
  <c r="AT130" i="1"/>
  <c r="AN130" i="1"/>
  <c r="AH130" i="1"/>
  <c r="AB130" i="1"/>
  <c r="V130" i="1"/>
  <c r="BR129" i="1"/>
  <c r="BN129" i="1"/>
  <c r="BM129" i="1"/>
  <c r="BL129" i="1"/>
  <c r="BF129" i="1"/>
  <c r="AZ129" i="1"/>
  <c r="AT129" i="1"/>
  <c r="AN129" i="1"/>
  <c r="AH129" i="1"/>
  <c r="AB129" i="1"/>
  <c r="V129" i="1"/>
  <c r="BR128" i="1"/>
  <c r="BN128" i="1"/>
  <c r="BM128" i="1"/>
  <c r="BL128" i="1"/>
  <c r="BF128" i="1"/>
  <c r="AZ128" i="1"/>
  <c r="AT128" i="1"/>
  <c r="AN128" i="1"/>
  <c r="AH128" i="1"/>
  <c r="AB128" i="1"/>
  <c r="V128" i="1"/>
  <c r="BR127" i="1"/>
  <c r="BL127" i="1"/>
  <c r="BF127" i="1"/>
  <c r="AZ127" i="1"/>
  <c r="AT127" i="1"/>
  <c r="AN127" i="1"/>
  <c r="AH127" i="1"/>
  <c r="AB127" i="1"/>
  <c r="V127" i="1"/>
  <c r="BN126" i="1"/>
  <c r="BM126" i="1"/>
  <c r="BL126" i="1"/>
  <c r="BF126" i="1"/>
  <c r="AZ126" i="1"/>
  <c r="AT126" i="1"/>
  <c r="AN126" i="1"/>
  <c r="AH126" i="1"/>
  <c r="AB126" i="1"/>
  <c r="V126" i="1"/>
  <c r="BR125" i="1"/>
  <c r="BL125" i="1"/>
  <c r="BF125" i="1"/>
  <c r="AZ125" i="1"/>
  <c r="AT125" i="1"/>
  <c r="AN125" i="1"/>
  <c r="AH125" i="1"/>
  <c r="AB125" i="1"/>
  <c r="V125" i="1"/>
  <c r="BN124" i="1"/>
  <c r="BM124" i="1"/>
  <c r="BL124" i="1"/>
  <c r="BF124" i="1"/>
  <c r="AZ124" i="1"/>
  <c r="AT124" i="1"/>
  <c r="AN124" i="1"/>
  <c r="AH124" i="1"/>
  <c r="AB124" i="1"/>
  <c r="V124" i="1"/>
  <c r="BR123" i="1"/>
  <c r="BN123" i="1"/>
  <c r="BM123" i="1"/>
  <c r="BL123" i="1"/>
  <c r="AZ123" i="1"/>
  <c r="AT123" i="1"/>
  <c r="AN123" i="1"/>
  <c r="AH123" i="1"/>
  <c r="AB123" i="1"/>
  <c r="V123" i="1"/>
  <c r="BR122" i="1"/>
  <c r="BL122" i="1"/>
  <c r="BF122" i="1"/>
  <c r="AZ122" i="1"/>
  <c r="AT122" i="1"/>
  <c r="AN122" i="1"/>
  <c r="AH122" i="1"/>
  <c r="AB122" i="1"/>
  <c r="V122" i="1"/>
  <c r="BL121" i="1"/>
  <c r="BF121" i="1"/>
  <c r="AZ121" i="1"/>
  <c r="AT121" i="1"/>
  <c r="AN121" i="1"/>
  <c r="AH121" i="1"/>
  <c r="AB121" i="1"/>
  <c r="V121" i="1"/>
  <c r="BL120" i="1"/>
  <c r="BF120" i="1"/>
  <c r="AZ120" i="1"/>
  <c r="AT120" i="1"/>
  <c r="AN120" i="1"/>
  <c r="AH120" i="1"/>
  <c r="AB120" i="1"/>
  <c r="V120" i="1"/>
  <c r="BR119" i="1"/>
  <c r="BL119" i="1"/>
  <c r="BF119" i="1"/>
  <c r="AZ119" i="1"/>
  <c r="AT119" i="1"/>
  <c r="AN119" i="1"/>
  <c r="AH119" i="1"/>
  <c r="AB119" i="1"/>
  <c r="V119" i="1"/>
  <c r="CF117" i="1"/>
  <c r="BR117" i="1"/>
  <c r="BL117" i="1"/>
  <c r="BF117" i="1"/>
  <c r="AZ117" i="1"/>
  <c r="AT117" i="1"/>
  <c r="AN117" i="1"/>
  <c r="AH117" i="1"/>
  <c r="AB117" i="1"/>
  <c r="V117" i="1"/>
  <c r="CF115" i="1"/>
  <c r="BR115" i="1"/>
  <c r="BL115" i="1"/>
  <c r="BF115" i="1"/>
  <c r="AZ115" i="1"/>
  <c r="AT115" i="1"/>
  <c r="AN115" i="1"/>
  <c r="AH115" i="1"/>
  <c r="AB115" i="1"/>
  <c r="V115" i="1"/>
  <c r="BR114" i="1"/>
  <c r="BL114" i="1"/>
  <c r="BF114" i="1"/>
  <c r="AZ114" i="1"/>
  <c r="AT114" i="1"/>
  <c r="AN114" i="1"/>
  <c r="AH114" i="1"/>
  <c r="AB114" i="1"/>
  <c r="V114" i="1"/>
  <c r="BL113" i="1"/>
  <c r="BF113" i="1"/>
  <c r="AZ113" i="1"/>
  <c r="AT113" i="1"/>
  <c r="AN113" i="1"/>
  <c r="AH113" i="1"/>
  <c r="AB113" i="1"/>
  <c r="V113" i="1"/>
  <c r="BR112" i="1"/>
  <c r="BL112" i="1"/>
  <c r="BF112" i="1"/>
  <c r="AZ112" i="1"/>
  <c r="AT112" i="1"/>
  <c r="AN112" i="1"/>
  <c r="AH112" i="1"/>
  <c r="AB112" i="1"/>
  <c r="V112" i="1"/>
  <c r="BR111" i="1"/>
  <c r="BL111" i="1"/>
  <c r="BF111" i="1"/>
  <c r="AZ111" i="1"/>
  <c r="AT111" i="1"/>
  <c r="AN111" i="1"/>
  <c r="AH111" i="1"/>
  <c r="AB111" i="1"/>
  <c r="V111" i="1"/>
  <c r="BR110" i="1"/>
  <c r="BL110" i="1"/>
  <c r="BF110" i="1"/>
  <c r="AZ110" i="1"/>
  <c r="AT110" i="1"/>
  <c r="AN110" i="1"/>
  <c r="AH110" i="1"/>
  <c r="AB110" i="1"/>
  <c r="V110" i="1"/>
  <c r="BR109" i="1"/>
  <c r="BF109" i="1"/>
  <c r="AZ109" i="1"/>
  <c r="AT109" i="1"/>
  <c r="AN109" i="1"/>
  <c r="AH109" i="1"/>
  <c r="AB109" i="1"/>
  <c r="V109" i="1"/>
  <c r="CF107" i="1"/>
  <c r="BR107" i="1"/>
  <c r="BL107" i="1"/>
  <c r="BF107" i="1"/>
  <c r="AZ107" i="1"/>
  <c r="AT107" i="1"/>
  <c r="AN107" i="1"/>
  <c r="AH107" i="1"/>
  <c r="AB107" i="1"/>
  <c r="V107" i="1"/>
  <c r="BR106" i="1"/>
  <c r="BL106" i="1"/>
  <c r="AZ106" i="1"/>
  <c r="AT106" i="1"/>
  <c r="AN106" i="1"/>
  <c r="AH106" i="1"/>
  <c r="AB106" i="1"/>
  <c r="V106" i="1"/>
  <c r="BR105" i="1"/>
  <c r="BL105" i="1"/>
  <c r="BF105" i="1"/>
  <c r="AZ105" i="1"/>
  <c r="AT105" i="1"/>
  <c r="AN105" i="1"/>
  <c r="AH105" i="1"/>
  <c r="AB105" i="1"/>
  <c r="V105" i="1"/>
  <c r="AZ104" i="1"/>
  <c r="AT104" i="1"/>
  <c r="AN104" i="1"/>
  <c r="AH104" i="1"/>
  <c r="AB104" i="1"/>
  <c r="V104" i="1"/>
  <c r="BR103" i="1"/>
  <c r="BL103" i="1"/>
  <c r="BF103" i="1"/>
  <c r="AZ103" i="1"/>
  <c r="AT103" i="1"/>
  <c r="AN103" i="1"/>
  <c r="AH103" i="1"/>
  <c r="AB103" i="1"/>
  <c r="V103" i="1"/>
  <c r="CF101" i="1"/>
  <c r="AZ101" i="1"/>
  <c r="AT101" i="1"/>
  <c r="AN101" i="1"/>
  <c r="AH101" i="1"/>
  <c r="AB101" i="1"/>
  <c r="V101" i="1"/>
  <c r="BR100" i="1"/>
  <c r="BL100" i="1"/>
  <c r="BF100" i="1"/>
  <c r="AZ100" i="1"/>
  <c r="AT100" i="1"/>
  <c r="AN100" i="1"/>
  <c r="AH100" i="1"/>
  <c r="AB100" i="1"/>
  <c r="V100" i="1"/>
  <c r="BR99" i="1"/>
  <c r="BN99" i="1"/>
  <c r="BM99" i="1"/>
  <c r="BL99" i="1"/>
  <c r="BF99" i="1"/>
  <c r="AZ99" i="1"/>
  <c r="AT99" i="1"/>
  <c r="AN99" i="1"/>
  <c r="AH99" i="1"/>
  <c r="AB99" i="1"/>
  <c r="V99" i="1"/>
  <c r="BR98" i="1"/>
  <c r="BL98" i="1"/>
  <c r="BF98" i="1"/>
  <c r="AZ98" i="1"/>
  <c r="AT98" i="1"/>
  <c r="AN98" i="1"/>
  <c r="AH98" i="1"/>
  <c r="AB98" i="1"/>
  <c r="V98" i="1"/>
  <c r="BR97" i="1"/>
  <c r="BN97" i="1"/>
  <c r="BM97" i="1"/>
  <c r="BL97" i="1"/>
  <c r="BF97" i="1"/>
  <c r="AZ97" i="1"/>
  <c r="AT97" i="1"/>
  <c r="AN97" i="1"/>
  <c r="AH97" i="1"/>
  <c r="AB97" i="1"/>
  <c r="V97" i="1"/>
  <c r="BR96" i="1"/>
  <c r="BN96" i="1"/>
  <c r="BM96" i="1"/>
  <c r="BL96" i="1"/>
  <c r="BF96" i="1"/>
  <c r="AZ96" i="1"/>
  <c r="AT96" i="1"/>
  <c r="AN96" i="1"/>
  <c r="AH96" i="1"/>
  <c r="AB96" i="1"/>
  <c r="V96" i="1"/>
  <c r="BR95" i="1"/>
  <c r="BL95" i="1"/>
  <c r="BF95" i="1"/>
  <c r="AZ95" i="1"/>
  <c r="AT95" i="1"/>
  <c r="AN95" i="1"/>
  <c r="AH95" i="1"/>
  <c r="AB95" i="1"/>
  <c r="V95" i="1"/>
  <c r="BR94" i="1"/>
  <c r="BL94" i="1"/>
  <c r="BF94" i="1"/>
  <c r="AZ94" i="1"/>
  <c r="AT94" i="1"/>
  <c r="AN94" i="1"/>
  <c r="AH94" i="1"/>
  <c r="AB94" i="1"/>
  <c r="V94" i="1"/>
  <c r="BR93" i="1"/>
  <c r="BL93" i="1"/>
  <c r="BF93" i="1"/>
  <c r="AZ93" i="1"/>
  <c r="AT93" i="1"/>
  <c r="AN93" i="1"/>
  <c r="AH93" i="1"/>
  <c r="AB93" i="1"/>
  <c r="V93" i="1"/>
  <c r="BR92" i="1"/>
  <c r="BF92" i="1"/>
  <c r="AZ92" i="1"/>
  <c r="AT92" i="1"/>
  <c r="AN92" i="1"/>
  <c r="AH92" i="1"/>
  <c r="AB92" i="1"/>
  <c r="BR91" i="1"/>
  <c r="BL91" i="1"/>
  <c r="BF91" i="1"/>
  <c r="AZ91" i="1"/>
  <c r="AT91" i="1"/>
  <c r="AN91" i="1"/>
  <c r="AH91" i="1"/>
  <c r="AB91" i="1"/>
  <c r="V91" i="1"/>
  <c r="CF89" i="1"/>
  <c r="AZ89" i="1"/>
  <c r="AT89" i="1"/>
  <c r="AN89" i="1"/>
  <c r="AH89" i="1"/>
  <c r="AB89" i="1"/>
  <c r="V89" i="1"/>
  <c r="CF87" i="1"/>
  <c r="AZ87" i="1"/>
  <c r="AT87" i="1"/>
  <c r="AN87" i="1"/>
  <c r="AH87" i="1"/>
  <c r="AB87" i="1"/>
  <c r="V87" i="1"/>
  <c r="BL86" i="1"/>
  <c r="BF86" i="1"/>
  <c r="AZ86" i="1"/>
  <c r="AT86" i="1"/>
  <c r="AN86" i="1"/>
  <c r="AH86" i="1"/>
  <c r="AB86" i="1"/>
  <c r="V86" i="1"/>
  <c r="BT85" i="1"/>
  <c r="BS85" i="1"/>
  <c r="AZ85" i="1"/>
  <c r="AT85" i="1"/>
  <c r="AN85" i="1"/>
  <c r="AH85" i="1"/>
  <c r="AB85" i="1"/>
  <c r="V85" i="1"/>
  <c r="AZ84" i="1"/>
  <c r="AT84" i="1"/>
  <c r="AN84" i="1"/>
  <c r="AH84" i="1"/>
  <c r="AB84" i="1"/>
  <c r="V84" i="1"/>
  <c r="BF83" i="1"/>
  <c r="AZ83" i="1"/>
  <c r="AT83" i="1"/>
  <c r="AN83" i="1"/>
  <c r="AH83" i="1"/>
  <c r="AB83" i="1"/>
  <c r="V83" i="1"/>
  <c r="BF82" i="1"/>
  <c r="AZ82" i="1"/>
  <c r="AT82" i="1"/>
  <c r="AN82" i="1"/>
  <c r="AH82" i="1"/>
  <c r="AB82" i="1"/>
  <c r="V82" i="1"/>
  <c r="BR81" i="1"/>
  <c r="BL81" i="1"/>
  <c r="BF81" i="1"/>
  <c r="AZ81" i="1"/>
  <c r="AT81" i="1"/>
  <c r="AN81" i="1"/>
  <c r="AH81" i="1"/>
  <c r="AB81" i="1"/>
  <c r="V81" i="1"/>
  <c r="BF80" i="1"/>
  <c r="AZ80" i="1"/>
  <c r="AT80" i="1"/>
  <c r="AN80" i="1"/>
  <c r="AH80" i="1"/>
  <c r="AB80" i="1"/>
  <c r="V80" i="1"/>
  <c r="BR79" i="1"/>
  <c r="AZ79" i="1"/>
  <c r="AT79" i="1"/>
  <c r="AH79" i="1"/>
  <c r="AB79" i="1"/>
  <c r="V79" i="1"/>
  <c r="BF78" i="1"/>
  <c r="AZ78" i="1"/>
  <c r="AT78" i="1"/>
  <c r="AN78" i="1"/>
  <c r="AH78" i="1"/>
  <c r="AB78" i="1"/>
  <c r="V78" i="1"/>
  <c r="BR77" i="1"/>
  <c r="BL77" i="1"/>
  <c r="BF77" i="1"/>
  <c r="AZ77" i="1"/>
  <c r="AT77" i="1"/>
  <c r="AN77" i="1"/>
  <c r="AH77" i="1"/>
  <c r="AB77" i="1"/>
  <c r="V77" i="1"/>
  <c r="BR76" i="1"/>
  <c r="BL76" i="1"/>
  <c r="AZ76" i="1"/>
  <c r="AT76" i="1"/>
  <c r="AN76" i="1"/>
  <c r="AH76" i="1"/>
  <c r="AB76" i="1"/>
  <c r="V76" i="1"/>
  <c r="BR75" i="1"/>
  <c r="BL75" i="1"/>
  <c r="BF75" i="1"/>
  <c r="AZ75" i="1"/>
  <c r="AT75" i="1"/>
  <c r="AN75" i="1"/>
  <c r="AH75" i="1"/>
  <c r="AB75" i="1"/>
  <c r="V75" i="1"/>
  <c r="BR74" i="1"/>
  <c r="BL74" i="1"/>
  <c r="BF74" i="1"/>
  <c r="AZ74" i="1"/>
  <c r="AT74" i="1"/>
  <c r="AN74" i="1"/>
  <c r="AH74" i="1"/>
  <c r="AB74" i="1"/>
  <c r="V74" i="1"/>
  <c r="BR73" i="1"/>
  <c r="BL73" i="1"/>
  <c r="BF73" i="1"/>
  <c r="AZ73" i="1"/>
  <c r="AT73" i="1"/>
  <c r="AN73" i="1"/>
  <c r="AH73" i="1"/>
  <c r="AB73" i="1"/>
  <c r="V73" i="1"/>
  <c r="BR72" i="1"/>
  <c r="BL72" i="1"/>
  <c r="BF72" i="1"/>
  <c r="AZ72" i="1"/>
  <c r="AT72" i="1"/>
  <c r="AN72" i="1"/>
  <c r="AH72" i="1"/>
  <c r="AB72" i="1"/>
  <c r="V72" i="1"/>
  <c r="BR71" i="1"/>
  <c r="BL71" i="1"/>
  <c r="BF71" i="1"/>
  <c r="AZ71" i="1"/>
  <c r="AT71" i="1"/>
  <c r="AN71" i="1"/>
  <c r="AH71" i="1"/>
  <c r="AB71" i="1"/>
  <c r="V71" i="1"/>
  <c r="BR70" i="1"/>
  <c r="BL70" i="1"/>
  <c r="BF70" i="1"/>
  <c r="AZ70" i="1"/>
  <c r="AT70" i="1"/>
  <c r="AN70" i="1"/>
  <c r="AH70" i="1"/>
  <c r="AB70" i="1"/>
  <c r="V70" i="1"/>
  <c r="BR69" i="1"/>
  <c r="BL69" i="1"/>
  <c r="BF69" i="1"/>
  <c r="AZ69" i="1"/>
  <c r="AT69" i="1"/>
  <c r="AN69" i="1"/>
  <c r="AH69" i="1"/>
  <c r="AB69" i="1"/>
  <c r="V69" i="1"/>
  <c r="BR68" i="1"/>
  <c r="BN68" i="1"/>
  <c r="BM68" i="1"/>
  <c r="BL68" i="1"/>
  <c r="BF68" i="1"/>
  <c r="AZ68" i="1"/>
  <c r="AT68" i="1"/>
  <c r="AN68" i="1"/>
  <c r="AH68" i="1"/>
  <c r="AB68" i="1"/>
  <c r="V68" i="1"/>
  <c r="AZ67" i="1"/>
  <c r="AT67" i="1"/>
  <c r="AN67" i="1"/>
  <c r="AH67" i="1"/>
  <c r="AB67" i="1"/>
  <c r="V67" i="1"/>
  <c r="BL66" i="1"/>
  <c r="BF66" i="1"/>
  <c r="AZ66" i="1"/>
  <c r="AT66" i="1"/>
  <c r="AN66" i="1"/>
  <c r="AH66" i="1"/>
  <c r="AB66" i="1"/>
  <c r="V66" i="1"/>
  <c r="BR65" i="1"/>
  <c r="BF65" i="1"/>
  <c r="AZ65" i="1"/>
  <c r="AT65" i="1"/>
  <c r="AN65" i="1"/>
  <c r="AH65" i="1"/>
  <c r="AB65" i="1"/>
  <c r="V65" i="1"/>
  <c r="BR64" i="1"/>
  <c r="AZ64" i="1"/>
  <c r="AT64" i="1"/>
  <c r="AN64" i="1"/>
  <c r="AH64" i="1"/>
  <c r="AB64" i="1"/>
  <c r="V64" i="1"/>
  <c r="BL63" i="1"/>
  <c r="BF63" i="1"/>
  <c r="AZ63" i="1"/>
  <c r="AT63" i="1"/>
  <c r="AN63" i="1"/>
  <c r="AH63" i="1"/>
  <c r="AB63" i="1"/>
  <c r="V63" i="1"/>
  <c r="BF62" i="1"/>
  <c r="AZ62" i="1"/>
  <c r="AT62" i="1"/>
  <c r="AN62" i="1"/>
  <c r="AH62" i="1"/>
  <c r="AB62" i="1"/>
  <c r="V62" i="1"/>
  <c r="BF61" i="1"/>
  <c r="AZ61" i="1"/>
  <c r="AT61" i="1"/>
  <c r="AN61" i="1"/>
  <c r="AH61" i="1"/>
  <c r="AB61" i="1"/>
  <c r="V61" i="1"/>
  <c r="AZ60" i="1"/>
  <c r="AT60" i="1"/>
  <c r="AN60" i="1"/>
  <c r="AH60" i="1"/>
  <c r="AB60" i="1"/>
  <c r="V60" i="1"/>
  <c r="BR59" i="1"/>
  <c r="BL59" i="1"/>
  <c r="BF59" i="1"/>
  <c r="AZ59" i="1"/>
  <c r="AT59" i="1"/>
  <c r="AN59" i="1"/>
  <c r="AH59" i="1"/>
  <c r="AB59" i="1"/>
  <c r="V59" i="1"/>
  <c r="CF58" i="1"/>
  <c r="BR58" i="1"/>
  <c r="BL58" i="1"/>
  <c r="BF58" i="1"/>
  <c r="AZ58" i="1"/>
  <c r="AT58" i="1"/>
  <c r="AN58" i="1"/>
  <c r="AH58" i="1"/>
  <c r="AB58" i="1"/>
  <c r="V58" i="1"/>
  <c r="BR57" i="1"/>
  <c r="BL57" i="1"/>
  <c r="BF57" i="1"/>
  <c r="AZ57" i="1"/>
  <c r="AT57" i="1"/>
  <c r="AN57" i="1"/>
  <c r="AH57" i="1"/>
  <c r="AB57" i="1"/>
  <c r="V57" i="1"/>
  <c r="BR56" i="1"/>
  <c r="BL56" i="1"/>
  <c r="BF56" i="1"/>
  <c r="AZ56" i="1"/>
  <c r="AT56" i="1"/>
  <c r="AN56" i="1"/>
  <c r="AH56" i="1"/>
  <c r="AB56" i="1"/>
  <c r="V56" i="1"/>
  <c r="BR55" i="1"/>
  <c r="BL55" i="1"/>
  <c r="BF55" i="1"/>
  <c r="AZ55" i="1"/>
  <c r="AT55" i="1"/>
  <c r="AN55" i="1"/>
  <c r="AH55" i="1"/>
  <c r="AB55" i="1"/>
  <c r="V55" i="1"/>
  <c r="BU54" i="1"/>
  <c r="BR54" i="1"/>
  <c r="BL54" i="1"/>
  <c r="BF54" i="1"/>
  <c r="AZ54" i="1"/>
  <c r="AT54" i="1"/>
  <c r="AN54" i="1"/>
  <c r="AH54" i="1"/>
  <c r="AB54" i="1"/>
  <c r="V54" i="1"/>
  <c r="BR53" i="1"/>
  <c r="AZ53" i="1"/>
  <c r="AT53" i="1"/>
  <c r="AN53" i="1"/>
  <c r="AH53" i="1"/>
  <c r="AB53" i="1"/>
  <c r="V53" i="1"/>
  <c r="BR52" i="1"/>
  <c r="BL52" i="1"/>
  <c r="BF52" i="1"/>
  <c r="AZ52" i="1"/>
  <c r="AT52" i="1"/>
  <c r="AN52" i="1"/>
  <c r="AH52" i="1"/>
  <c r="AB52" i="1"/>
  <c r="V52" i="1"/>
  <c r="BR51" i="1"/>
  <c r="BL51" i="1"/>
  <c r="BF51" i="1"/>
  <c r="AZ51" i="1"/>
  <c r="AT51" i="1"/>
  <c r="AN51" i="1"/>
  <c r="AH51" i="1"/>
  <c r="AB51" i="1"/>
  <c r="V51" i="1"/>
  <c r="BR50" i="1"/>
  <c r="AZ50" i="1"/>
  <c r="AT50" i="1"/>
  <c r="AN50" i="1"/>
  <c r="AH50" i="1"/>
  <c r="AB50" i="1"/>
  <c r="V50" i="1"/>
  <c r="BR49" i="1"/>
  <c r="AZ49" i="1"/>
  <c r="AT49" i="1"/>
  <c r="AN49" i="1"/>
  <c r="AH49" i="1"/>
  <c r="AB49" i="1"/>
  <c r="V49" i="1"/>
  <c r="BF48" i="1"/>
  <c r="AZ48" i="1"/>
  <c r="AT48" i="1"/>
  <c r="AN48" i="1"/>
  <c r="AH48" i="1"/>
  <c r="AB48" i="1"/>
  <c r="V48" i="1"/>
  <c r="AZ47" i="1"/>
  <c r="AT47" i="1"/>
  <c r="AN47" i="1"/>
  <c r="AH47" i="1"/>
  <c r="AB47" i="1"/>
  <c r="V47" i="1"/>
  <c r="AZ46" i="1"/>
  <c r="AT46" i="1"/>
  <c r="AN46" i="1"/>
  <c r="AH46" i="1"/>
  <c r="AB46" i="1"/>
  <c r="V46" i="1"/>
  <c r="AZ45" i="1"/>
  <c r="AT45" i="1"/>
  <c r="AN45" i="1"/>
  <c r="AH45" i="1"/>
  <c r="AB45" i="1"/>
  <c r="V45" i="1"/>
  <c r="AZ44" i="1"/>
  <c r="AT44" i="1"/>
  <c r="AN44" i="1"/>
  <c r="AH44" i="1"/>
  <c r="AB44" i="1"/>
  <c r="V44" i="1"/>
  <c r="AZ43" i="1"/>
  <c r="AT43" i="1"/>
  <c r="AN43" i="1"/>
  <c r="AH43" i="1"/>
  <c r="AB43" i="1"/>
  <c r="V43" i="1"/>
  <c r="AZ42" i="1"/>
  <c r="AT42" i="1"/>
  <c r="AN42" i="1"/>
  <c r="AH42" i="1"/>
  <c r="AB42" i="1"/>
  <c r="V42" i="1"/>
  <c r="CF40" i="1"/>
  <c r="AZ40" i="1"/>
  <c r="AT40" i="1"/>
  <c r="AN40" i="1"/>
  <c r="AH40" i="1"/>
  <c r="AB40" i="1"/>
  <c r="V40" i="1"/>
  <c r="CF37" i="1"/>
  <c r="BL37" i="1"/>
  <c r="BF37" i="1"/>
  <c r="AZ37" i="1"/>
  <c r="AT37" i="1"/>
  <c r="AN37" i="1"/>
  <c r="AH37" i="1"/>
  <c r="AB37" i="1"/>
  <c r="V37" i="1"/>
  <c r="CK36" i="1"/>
  <c r="CK35" i="1"/>
  <c r="CF34" i="1"/>
  <c r="BR34" i="1"/>
  <c r="BL34" i="1"/>
  <c r="BF34" i="1"/>
  <c r="AZ34" i="1"/>
  <c r="AT34" i="1"/>
  <c r="AN34" i="1"/>
  <c r="AH34" i="1"/>
  <c r="AB34" i="1"/>
  <c r="V34" i="1"/>
  <c r="CK33" i="1"/>
  <c r="CK32" i="1"/>
  <c r="CF31" i="1"/>
  <c r="BR31" i="1"/>
  <c r="BL31" i="1"/>
  <c r="BF31" i="1"/>
  <c r="AZ31" i="1"/>
  <c r="AT31" i="1"/>
  <c r="AN31" i="1"/>
  <c r="AH31" i="1"/>
  <c r="AB31" i="1"/>
  <c r="V31" i="1"/>
  <c r="BR30" i="1"/>
  <c r="BL30" i="1"/>
  <c r="BF30" i="1"/>
  <c r="AZ30" i="1"/>
  <c r="AT30" i="1"/>
  <c r="AN30" i="1"/>
  <c r="AH30" i="1"/>
  <c r="AB30" i="1"/>
  <c r="V30" i="1"/>
  <c r="BR29" i="1"/>
  <c r="BL29" i="1"/>
  <c r="BF29" i="1"/>
  <c r="AZ29" i="1"/>
  <c r="AT29" i="1"/>
  <c r="AN29" i="1"/>
  <c r="AH29" i="1"/>
  <c r="AB29" i="1"/>
  <c r="V29" i="1"/>
  <c r="BR28" i="1"/>
  <c r="BL28" i="1"/>
  <c r="BF28" i="1"/>
  <c r="AZ28" i="1"/>
  <c r="AT28" i="1"/>
  <c r="AN28" i="1"/>
  <c r="AH28" i="1"/>
  <c r="AB28" i="1"/>
  <c r="V28" i="1"/>
  <c r="CF26" i="1"/>
  <c r="BR26" i="1"/>
  <c r="BL26" i="1"/>
  <c r="BF26" i="1"/>
  <c r="AZ26" i="1"/>
  <c r="AT26" i="1"/>
  <c r="AN26" i="1"/>
  <c r="AH26" i="1"/>
  <c r="AB26" i="1"/>
  <c r="V26" i="1"/>
  <c r="BR25" i="1"/>
  <c r="BL25" i="1"/>
  <c r="BF25" i="1"/>
  <c r="AZ25" i="1"/>
  <c r="AT25" i="1"/>
  <c r="AN25" i="1"/>
  <c r="AH25" i="1"/>
  <c r="AB25" i="1"/>
  <c r="V25" i="1"/>
  <c r="BR24" i="1"/>
  <c r="BL24" i="1"/>
  <c r="BF24" i="1"/>
  <c r="AZ24" i="1"/>
  <c r="AT24" i="1"/>
  <c r="AN24" i="1"/>
  <c r="AH24" i="1"/>
  <c r="AB24" i="1"/>
  <c r="V24" i="1"/>
  <c r="CK23" i="1"/>
  <c r="CF22" i="1"/>
  <c r="BR22" i="1"/>
  <c r="BL22" i="1"/>
  <c r="BF22" i="1"/>
  <c r="AZ22" i="1"/>
  <c r="AT22" i="1"/>
  <c r="AN22" i="1"/>
  <c r="AH22" i="1"/>
  <c r="AB22" i="1"/>
  <c r="V22" i="1"/>
  <c r="BL21" i="1"/>
  <c r="BF21" i="1"/>
  <c r="AZ21" i="1"/>
  <c r="AT21" i="1"/>
  <c r="AN21" i="1"/>
  <c r="AH21" i="1"/>
  <c r="AB21" i="1"/>
  <c r="V21" i="1"/>
  <c r="BR20" i="1"/>
  <c r="BL20" i="1"/>
  <c r="BF20" i="1"/>
  <c r="AZ20" i="1"/>
  <c r="AT20" i="1"/>
  <c r="AN20" i="1"/>
  <c r="AH20" i="1"/>
  <c r="AB20" i="1"/>
  <c r="V20" i="1"/>
  <c r="AZ19" i="1"/>
  <c r="AT19" i="1"/>
  <c r="AN19" i="1"/>
  <c r="AJ19" i="1"/>
  <c r="AI19" i="1"/>
  <c r="AH19" i="1"/>
  <c r="AB19" i="1"/>
  <c r="V19" i="1"/>
  <c r="CF17" i="1"/>
  <c r="BR17" i="1"/>
  <c r="BL17" i="1"/>
  <c r="AZ17" i="1"/>
  <c r="AT17" i="1"/>
  <c r="AN17" i="1"/>
  <c r="AH17" i="1"/>
  <c r="AB17" i="1"/>
  <c r="V17" i="1"/>
  <c r="BR16" i="1"/>
  <c r="BL16" i="1"/>
  <c r="BF16" i="1"/>
  <c r="AZ16" i="1"/>
  <c r="AT16" i="1"/>
  <c r="AN16" i="1"/>
  <c r="AH16" i="1"/>
  <c r="AB16" i="1"/>
  <c r="V16" i="1"/>
  <c r="BF15" i="1"/>
  <c r="AT15" i="1"/>
  <c r="AN15" i="1"/>
  <c r="AH15" i="1"/>
  <c r="AB15" i="1"/>
  <c r="V15" i="1"/>
  <c r="BR14" i="1"/>
  <c r="BL14" i="1"/>
  <c r="AZ14" i="1"/>
  <c r="AT14" i="1"/>
  <c r="AN14" i="1"/>
  <c r="AH14" i="1"/>
  <c r="AB14" i="1"/>
  <c r="V14" i="1"/>
  <c r="BL13" i="1"/>
  <c r="BF13" i="1"/>
  <c r="AZ13" i="1"/>
  <c r="AT13" i="1"/>
  <c r="AN13" i="1"/>
  <c r="AH13" i="1"/>
  <c r="AB13" i="1"/>
  <c r="V13" i="1"/>
  <c r="BR12" i="1"/>
  <c r="BL12" i="1"/>
  <c r="BF12" i="1"/>
  <c r="AZ12" i="1"/>
  <c r="AT12" i="1"/>
  <c r="AN12" i="1"/>
  <c r="AH12" i="1"/>
  <c r="AB12" i="1"/>
  <c r="V12" i="1"/>
  <c r="BR11" i="1"/>
  <c r="BF11" i="1"/>
  <c r="AZ11" i="1"/>
  <c r="AT11" i="1"/>
  <c r="AN11" i="1"/>
  <c r="AH11" i="1"/>
  <c r="AB11" i="1"/>
  <c r="V11" i="1"/>
  <c r="BR10" i="1"/>
  <c r="BL10" i="1"/>
  <c r="BF10" i="1"/>
  <c r="AZ10" i="1"/>
  <c r="AT10" i="1"/>
  <c r="AN10" i="1"/>
  <c r="AH10" i="1"/>
  <c r="AB10" i="1"/>
  <c r="V10" i="1"/>
  <c r="BR9" i="1"/>
  <c r="BL9" i="1"/>
  <c r="BF9" i="1"/>
  <c r="AZ9" i="1"/>
  <c r="AT9" i="1"/>
  <c r="AN9" i="1"/>
  <c r="AH9" i="1"/>
  <c r="AB9" i="1"/>
  <c r="V9" i="1"/>
  <c r="BL8" i="1"/>
  <c r="BF8" i="1"/>
  <c r="AZ8" i="1"/>
  <c r="AT8" i="1"/>
  <c r="AN8" i="1"/>
  <c r="AH8" i="1"/>
  <c r="AB8" i="1"/>
  <c r="V8" i="1"/>
  <c r="BU85" i="1" l="1"/>
  <c r="BU61" i="1"/>
  <c r="J9" i="2"/>
  <c r="I10" i="2" s="1"/>
  <c r="E10" i="2" l="1"/>
  <c r="F10" i="2"/>
  <c r="J10" i="2"/>
  <c r="G10" i="2"/>
  <c r="H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X19" authorId="0" shapeId="0" xr:uid="{00000000-0006-0000-0000-000001000000}">
      <text>
        <r>
          <rPr>
            <b/>
            <sz val="18"/>
            <color indexed="81"/>
            <rFont val="Tahoma"/>
            <family val="2"/>
          </rPr>
          <t>Laura:</t>
        </r>
        <r>
          <rPr>
            <sz val="18"/>
            <color indexed="81"/>
            <rFont val="Tahoma"/>
            <family val="2"/>
          </rPr>
          <t xml:space="preserve">
revisar en correspondencia a lo descrito en las observacioes  </t>
        </r>
      </text>
    </comment>
    <comment ref="BZ22" authorId="0" shapeId="0" xr:uid="{00000000-0006-0000-0000-000002000000}">
      <text>
        <r>
          <rPr>
            <b/>
            <sz val="16"/>
            <color indexed="81"/>
            <rFont val="Tahoma"/>
            <family val="2"/>
          </rPr>
          <t>Laura:</t>
        </r>
        <r>
          <rPr>
            <sz val="16"/>
            <color indexed="81"/>
            <rFont val="Tahoma"/>
            <family val="2"/>
          </rPr>
          <t xml:space="preserve">
revisar, no es claro que se reporte recurso ejecutado y NO programada </t>
        </r>
      </text>
    </comment>
    <comment ref="CM22" authorId="0" shapeId="0" xr:uid="{00000000-0006-0000-0000-000003000000}">
      <text>
        <r>
          <rPr>
            <b/>
            <sz val="18"/>
            <color indexed="81"/>
            <rFont val="Tahoma"/>
            <family val="2"/>
          </rPr>
          <t>Laura:</t>
        </r>
        <r>
          <rPr>
            <sz val="18"/>
            <color indexed="81"/>
            <rFont val="Tahoma"/>
            <family val="2"/>
          </rPr>
          <t xml:space="preserve">
actualizar a 2023</t>
        </r>
      </text>
    </comment>
    <comment ref="BX29" authorId="0" shapeId="0" xr:uid="{00000000-0006-0000-0000-000004000000}">
      <text>
        <r>
          <rPr>
            <b/>
            <sz val="16"/>
            <color indexed="81"/>
            <rFont val="Tahoma"/>
            <family val="2"/>
          </rPr>
          <t>Laura:</t>
        </r>
        <r>
          <rPr>
            <sz val="16"/>
            <color indexed="81"/>
            <rFont val="Tahoma"/>
            <family val="2"/>
          </rPr>
          <t xml:space="preserve">
ajustar conforme a las observaciones , 11 o 12??</t>
        </r>
      </text>
    </comment>
    <comment ref="BX43" authorId="0" shapeId="0" xr:uid="{00000000-0006-0000-0000-000005000000}">
      <text>
        <r>
          <rPr>
            <b/>
            <sz val="14"/>
            <color indexed="81"/>
            <rFont val="Tahoma"/>
            <family val="2"/>
          </rPr>
          <t>Laura:</t>
        </r>
        <r>
          <rPr>
            <sz val="14"/>
            <color indexed="81"/>
            <rFont val="Tahoma"/>
            <family val="2"/>
          </rPr>
          <t xml:space="preserve">
Revisar y ajustar conforme a las observaciones </t>
        </r>
      </text>
    </comment>
    <comment ref="BX44" authorId="0" shapeId="0" xr:uid="{00000000-0006-0000-0000-000006000000}">
      <text>
        <r>
          <rPr>
            <b/>
            <sz val="14"/>
            <color indexed="81"/>
            <rFont val="Tahoma"/>
            <family val="2"/>
          </rPr>
          <t>Laura:</t>
        </r>
        <r>
          <rPr>
            <sz val="14"/>
            <color indexed="81"/>
            <rFont val="Tahoma"/>
            <family val="2"/>
          </rPr>
          <t xml:space="preserve">
Revisar y ajustar conforme a las observaciones </t>
        </r>
      </text>
    </comment>
    <comment ref="BX45" authorId="0" shapeId="0" xr:uid="{00000000-0006-0000-0000-000007000000}">
      <text>
        <r>
          <rPr>
            <b/>
            <sz val="14"/>
            <color indexed="81"/>
            <rFont val="Tahoma"/>
            <family val="2"/>
          </rPr>
          <t>Laura:</t>
        </r>
        <r>
          <rPr>
            <sz val="14"/>
            <color indexed="81"/>
            <rFont val="Tahoma"/>
            <family val="2"/>
          </rPr>
          <t xml:space="preserve">
Revisar y ajustar conforme a las observaciones </t>
        </r>
      </text>
    </comment>
    <comment ref="BX46" authorId="0" shapeId="0" xr:uid="{00000000-0006-0000-0000-000008000000}">
      <text>
        <r>
          <rPr>
            <b/>
            <sz val="14"/>
            <color indexed="81"/>
            <rFont val="Tahoma"/>
            <family val="2"/>
          </rPr>
          <t>Laura:</t>
        </r>
        <r>
          <rPr>
            <sz val="14"/>
            <color indexed="81"/>
            <rFont val="Tahoma"/>
            <family val="2"/>
          </rPr>
          <t xml:space="preserve">
Revisar y ajustar conforme a las observaciones </t>
        </r>
      </text>
    </comment>
    <comment ref="BX47" authorId="0" shapeId="0" xr:uid="{00000000-0006-0000-0000-000009000000}">
      <text>
        <r>
          <rPr>
            <b/>
            <sz val="14"/>
            <color indexed="81"/>
            <rFont val="Tahoma"/>
            <family val="2"/>
          </rPr>
          <t>Laura:</t>
        </r>
        <r>
          <rPr>
            <sz val="14"/>
            <color indexed="81"/>
            <rFont val="Tahoma"/>
            <family val="2"/>
          </rPr>
          <t xml:space="preserve">
Revisar y ajustar conforme a las observaciones </t>
        </r>
      </text>
    </comment>
    <comment ref="BX51" authorId="0" shapeId="0" xr:uid="{00000000-0006-0000-0000-00000A000000}">
      <text>
        <r>
          <rPr>
            <b/>
            <sz val="18"/>
            <color indexed="81"/>
            <rFont val="Tahoma"/>
            <family val="2"/>
          </rPr>
          <t>Laura:</t>
        </r>
        <r>
          <rPr>
            <sz val="18"/>
            <color indexed="81"/>
            <rFont val="Tahoma"/>
            <family val="2"/>
          </rPr>
          <t xml:space="preserve">
revisar, en las observaciones descritas en seguimiento DECENIO , menciona que el programa etnoeducacion se implementa cada año ???</t>
        </r>
      </text>
    </comment>
    <comment ref="CA80" authorId="0" shapeId="0" xr:uid="{00000000-0006-0000-0000-00000B000000}">
      <text>
        <r>
          <rPr>
            <b/>
            <sz val="16"/>
            <color indexed="81"/>
            <rFont val="Tahoma"/>
            <family val="2"/>
          </rPr>
          <t>Laura:</t>
        </r>
        <r>
          <rPr>
            <sz val="16"/>
            <color indexed="81"/>
            <rFont val="Tahoma"/>
            <family val="2"/>
          </rPr>
          <t xml:space="preserve">
AJUSTAR EL %  DE AVANCE </t>
        </r>
      </text>
    </comment>
    <comment ref="CA81" authorId="0" shapeId="0" xr:uid="{00000000-0006-0000-0000-00000C000000}">
      <text>
        <r>
          <rPr>
            <b/>
            <sz val="14"/>
            <color indexed="81"/>
            <rFont val="Tahoma"/>
            <family val="2"/>
          </rPr>
          <t>Laura:</t>
        </r>
        <r>
          <rPr>
            <sz val="14"/>
            <color indexed="81"/>
            <rFont val="Tahoma"/>
            <family val="2"/>
          </rPr>
          <t xml:space="preserve">
AJUSTAR EL %  DE AVANCE </t>
        </r>
      </text>
    </comment>
    <comment ref="CA82" authorId="0" shapeId="0" xr:uid="{00000000-0006-0000-0000-00000D000000}">
      <text>
        <r>
          <rPr>
            <b/>
            <sz val="12"/>
            <color indexed="81"/>
            <rFont val="Tahoma"/>
            <family val="2"/>
          </rPr>
          <t>Laura:</t>
        </r>
        <r>
          <rPr>
            <sz val="12"/>
            <color indexed="81"/>
            <rFont val="Tahoma"/>
            <family val="2"/>
          </rPr>
          <t xml:space="preserve">
AJUSTAR EL %  DE AVANCE </t>
        </r>
      </text>
    </comment>
    <comment ref="CA83" authorId="0" shapeId="0" xr:uid="{00000000-0006-0000-0000-00000E000000}">
      <text>
        <r>
          <rPr>
            <b/>
            <sz val="12"/>
            <color indexed="81"/>
            <rFont val="Tahoma"/>
            <family val="2"/>
          </rPr>
          <t>Laura:</t>
        </r>
        <r>
          <rPr>
            <sz val="12"/>
            <color indexed="81"/>
            <rFont val="Tahoma"/>
            <family val="2"/>
          </rPr>
          <t xml:space="preserve">
AJUSTAR EL %  DE AVANCE </t>
        </r>
      </text>
    </comment>
    <comment ref="BX94" authorId="0" shapeId="0" xr:uid="{00000000-0006-0000-0000-00000F000000}">
      <text>
        <r>
          <rPr>
            <b/>
            <sz val="16"/>
            <color indexed="81"/>
            <rFont val="Tahoma"/>
            <family val="2"/>
          </rPr>
          <t>Laura:</t>
        </r>
        <r>
          <rPr>
            <sz val="16"/>
            <color indexed="81"/>
            <rFont val="Tahoma"/>
            <family val="2"/>
          </rPr>
          <t xml:space="preserve">
Revisar, toda vez que se relaciona avance presupuestal y acciones descritas en el campo de observaciones </t>
        </r>
      </text>
    </comment>
    <comment ref="BX100" authorId="0" shapeId="0" xr:uid="{00000000-0006-0000-0000-000010000000}">
      <text>
        <r>
          <rPr>
            <b/>
            <sz val="14"/>
            <color indexed="81"/>
            <rFont val="Tahoma"/>
            <family val="2"/>
          </rPr>
          <t>Laura:</t>
        </r>
        <r>
          <rPr>
            <sz val="14"/>
            <color indexed="81"/>
            <rFont val="Tahoma"/>
            <family val="2"/>
          </rPr>
          <t xml:space="preserve">
Revisar , en correspondencia con las observaciones</t>
        </r>
      </text>
    </comment>
    <comment ref="CC110" authorId="0" shapeId="0" xr:uid="{00000000-0006-0000-0000-000011000000}">
      <text>
        <r>
          <rPr>
            <b/>
            <sz val="16"/>
            <color indexed="81"/>
            <rFont val="Tahoma"/>
            <family val="2"/>
          </rPr>
          <t>Laura:</t>
        </r>
        <r>
          <rPr>
            <sz val="16"/>
            <color indexed="81"/>
            <rFont val="Tahoma"/>
            <family val="2"/>
          </rPr>
          <t xml:space="preserve">
actualizar al iv trimestre 2023</t>
        </r>
      </text>
    </comment>
    <comment ref="CC112" authorId="0" shapeId="0" xr:uid="{00000000-0006-0000-0000-000012000000}">
      <text>
        <r>
          <rPr>
            <b/>
            <sz val="9"/>
            <color indexed="81"/>
            <rFont val="Tahoma"/>
            <family val="2"/>
          </rPr>
          <t>Laura:</t>
        </r>
        <r>
          <rPr>
            <sz val="9"/>
            <color indexed="81"/>
            <rFont val="Tahoma"/>
            <family val="2"/>
          </rPr>
          <t xml:space="preserve">
actualizar al iv trimestre 2023</t>
        </r>
      </text>
    </comment>
    <comment ref="BX120" authorId="0" shapeId="0" xr:uid="{00000000-0006-0000-0000-000013000000}">
      <text>
        <r>
          <rPr>
            <b/>
            <sz val="18"/>
            <color indexed="81"/>
            <rFont val="Tahoma"/>
            <family val="2"/>
          </rPr>
          <t>Laura:</t>
        </r>
        <r>
          <rPr>
            <sz val="18"/>
            <color indexed="81"/>
            <rFont val="Tahoma"/>
            <family val="2"/>
          </rPr>
          <t xml:space="preserve">
revisar, se describen acciones en el campo de observaciones pero no reporta avance en la meta</t>
        </r>
      </text>
    </comment>
    <comment ref="BX122" authorId="0" shapeId="0" xr:uid="{00000000-0006-0000-0000-000014000000}">
      <text>
        <r>
          <rPr>
            <b/>
            <sz val="20"/>
            <color indexed="81"/>
            <rFont val="Tahoma"/>
            <family val="2"/>
          </rPr>
          <t>Laura:</t>
        </r>
        <r>
          <rPr>
            <sz val="20"/>
            <color indexed="81"/>
            <rFont val="Tahoma"/>
            <family val="2"/>
          </rPr>
          <t xml:space="preserve">
debe reflejar el  avance según las observaciones </t>
        </r>
      </text>
    </comment>
    <comment ref="CC122" authorId="0" shapeId="0" xr:uid="{00000000-0006-0000-0000-000015000000}">
      <text>
        <r>
          <rPr>
            <b/>
            <sz val="18"/>
            <color indexed="81"/>
            <rFont val="Tahoma"/>
            <family val="2"/>
          </rPr>
          <t>Laura:</t>
        </r>
        <r>
          <rPr>
            <sz val="18"/>
            <color indexed="81"/>
            <rFont val="Tahoma"/>
            <family val="2"/>
          </rPr>
          <t xml:space="preserve">
Se aclara nuevamente que el reprote se realiza de manera acumulada</t>
        </r>
      </text>
    </comment>
    <comment ref="BX144" authorId="0" shapeId="0" xr:uid="{00000000-0006-0000-0000-000016000000}">
      <text>
        <r>
          <rPr>
            <b/>
            <sz val="20"/>
            <color indexed="81"/>
            <rFont val="Tahoma"/>
            <family val="2"/>
          </rPr>
          <t>Laura:</t>
        </r>
        <r>
          <rPr>
            <sz val="20"/>
            <color indexed="81"/>
            <rFont val="Tahoma"/>
            <family val="2"/>
          </rPr>
          <t xml:space="preserve">
revisar, se reporta acciones en el campo de observaciones </t>
        </r>
      </text>
    </comment>
    <comment ref="CM144" authorId="0" shapeId="0" xr:uid="{00000000-0006-0000-0000-000017000000}">
      <text>
        <r>
          <rPr>
            <b/>
            <sz val="14"/>
            <color indexed="81"/>
            <rFont val="Tahoma"/>
            <family val="2"/>
          </rPr>
          <t>Laura:</t>
        </r>
        <r>
          <rPr>
            <sz val="14"/>
            <color indexed="81"/>
            <rFont val="Tahoma"/>
            <family val="2"/>
          </rPr>
          <t xml:space="preserve">
actualizar a 2023</t>
        </r>
      </text>
    </comment>
  </commentList>
</comments>
</file>

<file path=xl/sharedStrings.xml><?xml version="1.0" encoding="utf-8"?>
<sst xmlns="http://schemas.openxmlformats.org/spreadsheetml/2006/main" count="1991" uniqueCount="1308">
  <si>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</si>
  <si>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</si>
  <si>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</si>
  <si>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</si>
  <si>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</si>
  <si>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</si>
  <si>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</si>
  <si>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</si>
  <si>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</si>
  <si>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</si>
  <si>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</si>
  <si>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</si>
  <si>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</si>
  <si>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</si>
  <si>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</si>
  <si>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</si>
  <si>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</si>
  <si>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</si>
  <si>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</si>
  <si>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</si>
  <si>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</si>
  <si>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</si>
  <si>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</si>
  <si>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</si>
  <si>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</si>
  <si>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</si>
  <si>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</si>
  <si>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</si>
  <si>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</si>
  <si>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</si>
  <si>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</si>
  <si>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</si>
  <si>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</si>
  <si>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</si>
  <si>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</si>
  <si>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</si>
  <si>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</si>
  <si>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</si>
  <si>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</si>
  <si>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</si>
  <si>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</si>
  <si>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</si>
  <si>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</si>
  <si>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</si>
  <si>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</si>
  <si>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</si>
  <si>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</si>
  <si>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</si>
  <si>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</si>
  <si>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</si>
  <si>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</si>
  <si>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</si>
  <si>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</si>
  <si>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</si>
  <si>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</si>
  <si>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</si>
  <si>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</si>
  <si>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</si>
  <si>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</si>
  <si>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</si>
  <si>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</si>
  <si>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</si>
  <si>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</si>
  <si>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</si>
  <si>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</si>
  <si>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</si>
  <si>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</si>
  <si>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</si>
  <si>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</si>
  <si>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</si>
  <si>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</si>
  <si>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</si>
  <si>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</si>
  <si>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</si>
  <si>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</si>
  <si>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</si>
  <si>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</si>
  <si>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</si>
  <si>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</si>
  <si>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</si>
  <si>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</si>
  <si>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</si>
  <si>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</si>
  <si>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</si>
  <si>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</si>
  <si>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</si>
  <si>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</si>
  <si>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</si>
  <si>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</si>
  <si>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</si>
  <si>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</si>
  <si>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</si>
  <si>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</si>
  <si>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</si>
  <si>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</si>
  <si>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</si>
  <si>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</si>
  <si>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</si>
  <si>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</si>
  <si>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</si>
  <si>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</si>
  <si>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</si>
  <si>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</si>
  <si>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</si>
  <si>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</si>
  <si>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</si>
  <si>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</si>
  <si>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</si>
  <si>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</si>
  <si>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</si>
  <si>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</si>
  <si>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</si>
  <si>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</si>
  <si>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</si>
  <si>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</si>
  <si>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</si>
  <si>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</si>
  <si>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</si>
  <si>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</si>
  <si>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</si>
  <si>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</si>
  <si>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</si>
  <si>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</si>
  <si>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</si>
  <si>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</si>
  <si>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</si>
  <si>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</si>
  <si>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</si>
  <si>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</si>
  <si>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</si>
  <si>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</si>
  <si>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</si>
  <si>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</si>
  <si>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</si>
  <si>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</si>
  <si>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</si>
  <si>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</si>
  <si>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</si>
  <si>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</si>
  <si>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</si>
  <si>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</si>
  <si>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</si>
  <si>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</si>
  <si>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</si>
  <si>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</si>
  <si>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</si>
  <si>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</si>
  <si>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</si>
  <si>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</si>
  <si>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</si>
  <si>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</si>
  <si>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</si>
  <si>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</si>
  <si>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</si>
  <si>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</si>
  <si>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</si>
  <si>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</si>
  <si>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</si>
  <si>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</si>
  <si>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</si>
  <si>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</si>
  <si>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</si>
  <si>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</si>
  <si>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</si>
  <si>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</si>
  <si>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</si>
  <si>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</si>
  <si>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</si>
  <si>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</si>
  <si>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</si>
  <si>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</si>
  <si>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</si>
  <si>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</si>
  <si>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</si>
  <si>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</si>
  <si>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</si>
  <si>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</si>
  <si>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</si>
  <si>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</si>
  <si>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</si>
  <si>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</si>
  <si>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</si>
  <si>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</si>
  <si>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</si>
  <si>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</si>
  <si>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</si>
  <si>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</si>
  <si>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</si>
  <si>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</si>
  <si>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</si>
  <si>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</si>
  <si>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</si>
  <si>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</si>
  <si>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</si>
  <si>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</si>
  <si>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</si>
  <si>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</si>
  <si>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</si>
  <si>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</si>
  <si>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</si>
  <si>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</si>
  <si>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</si>
  <si>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</si>
  <si>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</si>
  <si>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</si>
  <si>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</si>
  <si>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</si>
  <si>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</si>
  <si>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</si>
  <si>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</si>
  <si>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</si>
  <si>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</si>
  <si>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</si>
  <si>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</si>
  <si>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</si>
  <si>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</si>
  <si>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</si>
  <si>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</si>
  <si>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</si>
  <si>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</si>
  <si>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</si>
  <si>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</si>
  <si>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</si>
  <si>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</si>
  <si>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</si>
  <si>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</si>
  <si>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</si>
  <si>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</si>
  <si>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</si>
  <si>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</si>
  <si>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</si>
  <si>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</si>
  <si>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</si>
  <si>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</si>
  <si>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</si>
  <si>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</si>
  <si>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</si>
  <si>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</si>
  <si>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</si>
  <si>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</si>
  <si>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</si>
  <si>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</si>
  <si>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</si>
  <si>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</si>
  <si>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</si>
  <si>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</si>
  <si>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</si>
  <si>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</si>
  <si>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</si>
  <si>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</si>
  <si>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</si>
  <si>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</si>
  <si>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</si>
  <si>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</si>
  <si>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</si>
  <si>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</si>
  <si>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</si>
  <si>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</si>
  <si>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</si>
  <si>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</si>
  <si>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</si>
  <si>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</si>
  <si>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</si>
  <si>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</si>
  <si>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</si>
  <si>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</si>
  <si>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</si>
  <si>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</si>
  <si>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</si>
  <si>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</si>
  <si>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</si>
  <si>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</si>
  <si>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</si>
  <si>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</si>
  <si>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</si>
  <si>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</si>
  <si>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</si>
  <si>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</si>
  <si>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</si>
  <si>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</si>
  <si>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</si>
  <si>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</si>
  <si>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</si>
  <si>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</si>
  <si>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</si>
  <si>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</si>
  <si>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</si>
  <si>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</si>
  <si>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</si>
  <si>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</si>
  <si>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</si>
  <si>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</si>
  <si>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</si>
  <si>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</si>
  <si>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</si>
  <si>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</si>
  <si>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</si>
  <si>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</si>
  <si>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</si>
  <si>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</si>
  <si>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</si>
  <si>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</si>
  <si>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</si>
  <si>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</si>
  <si>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</si>
  <si>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</si>
  <si>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</si>
  <si>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</si>
  <si>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</si>
  <si>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</si>
  <si>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</si>
  <si>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</si>
  <si>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</si>
  <si>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</si>
  <si>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</si>
  <si>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</si>
  <si>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</si>
  <si>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</si>
  <si>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</si>
  <si>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</si>
  <si>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</si>
  <si>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</si>
  <si>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</si>
  <si>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</si>
  <si>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</si>
  <si>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</si>
  <si>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</si>
  <si>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</si>
  <si>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</si>
  <si>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</si>
  <si>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</si>
  <si>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</si>
  <si>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</si>
  <si>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</si>
  <si>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</si>
  <si>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</si>
  <si>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</si>
  <si>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</si>
  <si>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</si>
  <si>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</si>
  <si>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</si>
  <si>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</si>
  <si>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</si>
  <si>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</si>
  <si>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</si>
  <si>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</si>
  <si>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</si>
  <si>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</si>
  <si>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</si>
  <si>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</si>
  <si>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</si>
  <si>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</si>
  <si>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</si>
  <si>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</si>
  <si>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</si>
  <si>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</si>
  <si>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</si>
  <si>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</si>
  <si>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</si>
  <si>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</si>
  <si>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</si>
  <si>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</si>
  <si>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</si>
  <si>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</si>
  <si>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</si>
  <si>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</si>
  <si>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</si>
  <si>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</si>
  <si>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</si>
  <si>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</si>
  <si>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</si>
  <si>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</si>
  <si>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</si>
  <si>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</si>
  <si>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</si>
  <si>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</si>
  <si>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</si>
  <si>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</si>
  <si>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</si>
  <si>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</si>
  <si>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</si>
  <si>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</si>
  <si>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</si>
  <si>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</si>
  <si>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</si>
  <si>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</si>
  <si>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</si>
  <si>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</si>
  <si>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</si>
  <si>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</si>
  <si>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</si>
  <si>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</si>
  <si>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</si>
  <si>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</si>
  <si>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</si>
  <si>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</si>
  <si>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</si>
  <si>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</si>
  <si>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</si>
  <si>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</si>
  <si>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</si>
  <si>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</si>
  <si>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</si>
  <si>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</si>
  <si>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</si>
  <si>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</si>
  <si>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</si>
  <si>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</si>
  <si>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</si>
  <si>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</si>
  <si>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</si>
  <si>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</si>
  <si>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</si>
  <si>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</si>
  <si>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</si>
  <si>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</si>
  <si>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</si>
  <si>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</si>
  <si>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</si>
  <si>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</si>
  <si>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</si>
  <si>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</si>
  <si>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</si>
  <si>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</si>
  <si>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</si>
  <si>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</si>
  <si>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</si>
  <si>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</si>
  <si>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</si>
  <si>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</si>
  <si>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</si>
  <si>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</si>
  <si>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</si>
  <si>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</si>
  <si>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</si>
  <si>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</si>
  <si>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</si>
  <si>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</si>
  <si>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</si>
  <si>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</si>
  <si>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</si>
  <si>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</si>
  <si>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</si>
  <si>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</si>
  <si>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</si>
  <si>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</si>
  <si>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</si>
  <si>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</si>
  <si>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</si>
  <si>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</si>
  <si>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</si>
  <si>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</si>
  <si>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</si>
  <si>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</si>
  <si>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</si>
  <si>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</si>
  <si>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</si>
  <si>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</si>
  <si>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</si>
  <si>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</si>
  <si>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</si>
  <si>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</si>
  <si>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</si>
  <si>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</si>
  <si>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</si>
  <si>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</si>
  <si>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</si>
  <si>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</si>
  <si>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</si>
  <si>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</si>
  <si>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</si>
  <si>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</si>
  <si>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</si>
  <si>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</si>
  <si>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</si>
  <si>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</si>
  <si>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</si>
  <si>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</si>
  <si>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</si>
  <si>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</si>
  <si>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</si>
  <si>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</si>
  <si>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</si>
  <si>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</si>
  <si>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</si>
  <si>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</si>
  <si>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</si>
  <si>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</si>
  <si>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</si>
  <si>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</si>
  <si>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</si>
  <si>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</si>
  <si>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</si>
  <si>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</si>
  <si>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</si>
  <si>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</si>
  <si>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</si>
  <si>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</si>
  <si>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</si>
  <si>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</si>
  <si>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</si>
  <si>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</si>
  <si>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</si>
  <si>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</si>
  <si>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</si>
  <si>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</si>
  <si>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</si>
  <si>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</si>
  <si>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</si>
  <si>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</si>
  <si>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</si>
  <si>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</si>
  <si>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</si>
  <si>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</si>
  <si>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</si>
  <si>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</si>
  <si>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</si>
  <si>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</si>
  <si>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</si>
  <si>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</si>
  <si>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</si>
  <si>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</si>
  <si>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</si>
  <si>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</si>
  <si>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</si>
  <si>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</si>
  <si>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</si>
  <si>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</si>
  <si>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</si>
  <si>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</si>
  <si>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</si>
  <si>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</si>
  <si>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</si>
  <si>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</si>
  <si>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</si>
  <si>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</si>
  <si>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</si>
  <si>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</si>
  <si>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</si>
  <si>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</si>
  <si>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</si>
  <si>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</si>
  <si>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</si>
  <si>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</si>
  <si>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</si>
  <si>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</si>
  <si>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</si>
  <si>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</si>
  <si>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</si>
  <si>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</si>
  <si>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</si>
  <si>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</si>
  <si>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</si>
  <si>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</si>
  <si>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</si>
  <si>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</si>
  <si>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</si>
  <si>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</si>
  <si>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</si>
  <si>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</si>
  <si>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</si>
  <si>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</si>
  <si>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</si>
  <si>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</si>
  <si>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</si>
  <si>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</si>
  <si>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</si>
  <si>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</si>
  <si>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</si>
  <si>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</si>
  <si>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</si>
  <si>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</si>
  <si>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</si>
  <si>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</si>
  <si>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</si>
  <si>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</si>
  <si>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</si>
  <si>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</si>
  <si>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</si>
  <si>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</si>
  <si>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</si>
  <si>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</si>
  <si>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</si>
  <si>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</si>
  <si>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</si>
  <si>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</si>
  <si>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</si>
  <si>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</si>
  <si>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</si>
  <si>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</si>
  <si>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</si>
  <si>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</si>
  <si>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</si>
  <si>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</si>
  <si>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</si>
  <si>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</si>
  <si>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</si>
  <si>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</si>
  <si>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</si>
  <si>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</si>
  <si>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</si>
  <si>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</si>
  <si>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</si>
  <si>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</si>
  <si>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</si>
  <si>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</si>
  <si>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</si>
  <si>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</si>
  <si>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</si>
  <si>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</si>
  <si>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</si>
  <si>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</si>
  <si>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</si>
  <si>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</si>
  <si>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</si>
  <si>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</si>
  <si>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</si>
  <si>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</si>
  <si>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</si>
  <si>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</si>
  <si>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</si>
  <si>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</si>
  <si>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</si>
  <si>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</si>
  <si>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Procesos de formación en competencias para la vida, cultura de la sexualidad responsable y proyecto de vida ejecutada en los 12 Municipios del Departamento del
Quindío.</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</si>
  <si>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</si>
  <si>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</si>
  <si>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</si>
  <si>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</si>
  <si>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</si>
  <si>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</si>
  <si>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</si>
  <si>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</si>
  <si>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</si>
  <si>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</si>
  <si>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</si>
  <si>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</si>
  <si>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</si>
  <si>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</si>
  <si>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</si>
  <si>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</si>
  <si>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</si>
  <si>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</si>
  <si>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</si>
  <si>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</si>
  <si>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</si>
  <si>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</si>
  <si>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</si>
  <si>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</si>
  <si>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</si>
  <si>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</si>
  <si>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</si>
  <si>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</si>
  <si>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</si>
  <si>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</si>
  <si>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</si>
  <si>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</si>
  <si>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</si>
  <si>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</si>
  <si>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</si>
  <si>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</si>
  <si>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</si>
  <si>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</si>
  <si>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</si>
  <si>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</si>
  <si>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</si>
  <si>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</si>
  <si>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</si>
  <si>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</si>
  <si>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</si>
  <si>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</si>
  <si>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</si>
  <si>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</si>
  <si>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</si>
  <si>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</si>
  <si>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</si>
  <si>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</si>
  <si>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</si>
  <si>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</si>
  <si>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</si>
  <si>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</si>
  <si>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</si>
  <si>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</si>
  <si>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</si>
  <si>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</si>
  <si>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</si>
  <si>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</si>
  <si>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</si>
  <si>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</si>
  <si>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</si>
  <si>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</si>
  <si>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</si>
  <si>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</si>
  <si>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</si>
  <si>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</si>
  <si>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</si>
  <si>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</si>
  <si>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</si>
  <si>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</si>
  <si>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</si>
  <si>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</si>
  <si>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</si>
  <si>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</si>
  <si>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</si>
  <si>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</si>
  <si>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</si>
  <si>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</si>
  <si>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</si>
  <si>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</si>
  <si>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</si>
  <si>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</si>
  <si>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</si>
  <si>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</si>
  <si>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</si>
  <si>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</si>
  <si>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</si>
  <si>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</si>
  <si>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</si>
  <si>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</si>
  <si>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</si>
  <si>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</si>
  <si>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</si>
  <si>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</si>
  <si>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</si>
  <si>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</si>
  <si>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</si>
  <si>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</si>
  <si>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</si>
  <si>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</si>
  <si>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</si>
  <si>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</si>
  <si>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</si>
  <si>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</si>
  <si>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</si>
  <si>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</si>
  <si>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</si>
  <si>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</si>
  <si>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</si>
  <si>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</si>
  <si>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</si>
  <si>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</si>
  <si>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</si>
  <si>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</si>
  <si>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</si>
  <si>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</si>
  <si>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</si>
  <si>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</si>
  <si>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</si>
  <si>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</si>
  <si>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</si>
  <si>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</si>
  <si>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</si>
  <si>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</si>
  <si>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</si>
  <si>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</si>
  <si>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</si>
  <si>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</si>
  <si>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</si>
  <si>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</si>
  <si>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</si>
  <si>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</si>
  <si>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</si>
  <si>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</si>
  <si>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</si>
  <si>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</si>
  <si>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</si>
  <si>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</si>
  <si>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</si>
  <si>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</si>
  <si>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</si>
  <si>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</si>
  <si>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</si>
  <si>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</si>
  <si>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</si>
  <si>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</si>
  <si>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</si>
  <si>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</si>
  <si>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</si>
  <si>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</si>
  <si>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</si>
  <si>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</si>
  <si>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</si>
  <si>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</si>
  <si>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</si>
  <si>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</si>
  <si>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</si>
  <si>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</si>
  <si>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</si>
  <si>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</si>
  <si>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</si>
  <si>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</si>
  <si>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</si>
  <si>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</si>
  <si>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</si>
  <si>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</si>
  <si>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</si>
  <si>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</si>
  <si>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</si>
  <si>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</si>
  <si>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</si>
  <si>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</si>
  <si>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</si>
  <si>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</si>
  <si>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</si>
  <si>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</si>
  <si>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</si>
  <si>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</si>
  <si>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</si>
  <si>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</si>
  <si>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</si>
  <si>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</si>
  <si>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</si>
  <si>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</si>
  <si>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</si>
  <si>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</si>
  <si>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</si>
  <si>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</si>
  <si>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</si>
  <si>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</si>
  <si>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</si>
  <si>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</si>
  <si>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</si>
  <si>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</si>
  <si>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</si>
  <si>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</si>
  <si>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</si>
  <si>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</si>
  <si>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</si>
  <si>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</si>
  <si>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</si>
  <si>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</si>
  <si>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</si>
  <si>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</si>
  <si>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</si>
  <si>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</si>
  <si>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</si>
  <si>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</si>
  <si>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</si>
  <si>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</si>
  <si>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</si>
  <si>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</si>
  <si>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</si>
  <si>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</si>
  <si>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</si>
  <si>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</si>
  <si>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</si>
  <si>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</si>
  <si>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</si>
  <si>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</si>
  <si>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</si>
  <si>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</si>
  <si>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</si>
  <si>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</si>
  <si>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</si>
  <si>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</si>
  <si>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</si>
  <si>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</si>
  <si>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</si>
  <si>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</si>
  <si>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</si>
  <si>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</si>
  <si>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</si>
  <si>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</si>
  <si>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</si>
  <si>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</si>
  <si>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</si>
  <si>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</si>
  <si>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</si>
  <si>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</si>
  <si>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</si>
  <si>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</si>
  <si>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</si>
  <si>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</si>
  <si>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</si>
  <si>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</si>
  <si>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</si>
  <si>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</si>
  <si>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</si>
  <si>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</si>
  <si>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</si>
  <si>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</si>
  <si>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</si>
  <si>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</si>
  <si>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</si>
  <si>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</si>
  <si>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</si>
  <si>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</si>
  <si>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</si>
  <si>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</si>
  <si>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</si>
  <si>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</si>
  <si>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</si>
  <si>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</si>
  <si>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</si>
  <si>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</si>
  <si>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</si>
  <si>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</si>
  <si>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</si>
  <si>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</si>
  <si>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</si>
  <si>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</si>
  <si>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</si>
  <si>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</si>
  <si>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</si>
  <si>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</si>
  <si>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</si>
  <si>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</si>
  <si>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POLÍTICA PÚBLICA PRIMERA INFANCIA, INFANCIA Y ADOLESCENCIA 2014 -2024  
"POR MIS DERECHOS, POR MI FAMILIA, PARA VOLVER A SOÑAR " </t>
  </si>
  <si>
    <t>EJE ESTRATÉGICO</t>
  </si>
  <si>
    <t>TOTAL METAS</t>
  </si>
  <si>
    <t>RESPONSABLE</t>
  </si>
  <si>
    <t>CRÍTICO</t>
  </si>
  <si>
    <t>BAJO</t>
  </si>
  <si>
    <t>MEDIO</t>
  </si>
  <si>
    <t>SATISFACTORIO</t>
  </si>
  <si>
    <t>SOBRESALIENTE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</si>
  <si>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</si>
  <si>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</si>
  <si>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</si>
  <si>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</si>
  <si>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</si>
  <si>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 xml:space="preserve">TOTAL DE METAS </t>
  </si>
  <si>
    <t xml:space="preserve">comparte el mismo presupuesto con el de arriba </t>
  </si>
  <si>
    <t>Porcentaje de avance financiero</t>
  </si>
  <si>
    <t>El ICBF no ha reportado acciones para la vigencia 2022, para el cumplimiento de esta meta.                          
Medio de verificación: información enviada por correo electrónico: Harold.Bedoya@icbf.gov.co</t>
  </si>
  <si>
    <t xml:space="preserve">Durante la vigencia del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</si>
  <si>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</si>
  <si>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</si>
  <si>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 xml:space="preserve">Durante la vigencia 2022, la Secretaría de Familia no reporto acciones en cumplimiento de esta meta.  </t>
  </si>
  <si>
    <t>Durante la vigencia del 2022,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</si>
  <si>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Durante la vigencia del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</si>
  <si>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La Secretaría de Familia, a través de la Jefatura de Familia, ha desarrollado jornadas de capacitación sobre la prevención del trabajo infantil y jornadas de prevención del trabajo infantil.
El presupuesto fue reportado en la meta No 99.</t>
  </si>
  <si>
    <t>Se ha coordinado la operatividad del Comité Departamental para la Erradicación del Trabajo Infantil (CIETI) en articulación con el Ministerio del Trabajo, a través de la puesta en marcha del Plan de Acción 2022.
El presupuesto fue reportado en la meta No 99.</t>
  </si>
  <si>
    <t>La Secretaría de Familia, a través de la Jefatura de Familia, ha desarrollado jornadas de capacitación sobre la prevención del trabajo infantil y del adolescente trabajador.
El presupuesto fue reportado en la meta No 99.</t>
  </si>
  <si>
    <t>Plan de Formación y Capacitación Docente implementado en el uso de Nuevas Tecnologías aplicadas a Estrategias y Métodos Didácticos en los 12 Municipios.</t>
  </si>
  <si>
    <t>La Secretaría de Educación, para la vigencia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
Medio de verificación: información enviada por correo electrónico; desde "Natalia Cardona Osorio" &lt;desarrollohumanoyfamilia@gobernacionquindio.gov.co.</t>
  </si>
  <si>
    <t>cultura</t>
  </si>
  <si>
    <t xml:space="preserve">De acuerdo con el reporte de la Secretaría de Educación durante todas las vigencias, se observa que se cumplió con la meta programada para la garantía de estudiantes beneficiarios del subsidio de transporte escolar. esta meta se ve afectada en los años 2020 y 2021 por los procesos de virtualidad de los estudiantes, sin embargo se vuelve a establecer la estrategia y se da cumplimiento en los 11 municipios 
No obstante, de acuerdo con los lineamientos del Ministerio de Educación Nacional (MEN), es necesario continuar con la  estrategia de Transporte Escolar en los territorios. </t>
  </si>
  <si>
    <t xml:space="preserve">PORCENTAJE DE METAS </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</si>
  <si>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Medio de verificación: información enviada por correo electrónico: desarrollohumanoyfamilia@gobernacionquindio.gov.co </t>
  </si>
  <si>
    <t xml:space="preserve">El ICBF para la vigencia 2022, reporto las  siguientes acciones: 
La meta no es responsabilidad del ICBF, toda vez que la ejecución de la política nacional de reducción de sustancias psicoactivas esta bajo responsabilidad de la Gobernación a través de las secretarias de salud y familia. 
Sin embargo, el ICBF realiza un proceso de mitigación y prevención a través de sus diferentes programas, en la actualidad tiene tres programas de atención, que son:
Durante la vigencia 2022 se ejecutan los programas:
GENERACIÓN EXPLORA URBANO Y RURAL
GENERACIONES SÁCUDETE  ADOLESCENTES Y JÓVENES - ÉTNICOS Y BID
GENERACIONES ÉTNICAS CON BIENESTAR
Se han atendido 4612 adolescentes y jóvenes en todo el departamento del Quindío, dentro de lo cual se desarrollaron actividades de acompañamiento psicosocial y familiar que permiten mitigar y prevenir el consumo de sustancias psicoactivas.                                                                                                                                                      
Sin embargo aunque el Instituto Colombiano de Bienestar Familiar (ICBF) argumenta no tener responsabilidad en el cumplimiento de esta meta  si realiza acciones que conducen  al cumplimiento del objetivo de la misma donde realiza procesos de  mitigación y prevención.                                                             
Medio de verificación: información enviada por correo electrónico: Harold.Bedoya@icbf.gov.co                    </t>
  </si>
  <si>
    <t>El ICBF para la vigencia 2022, realizo el siguiente reporte: 
La meta no es responsabilidad del ICBF, toda vez que la ejecución de la política nacional de reducción de sustancias psicoactivas está bajo responsabilidad de la Gobernación a través de las secretarias de salud.
Sin embargo. el ICBF estará atento a participar de las actividades y acciones que se desarrollen y se indique desde el nivel departamental.  
Medio de verificación: información enviada por correo electrónico: Harold.Bedoya@icbf.gov.co</t>
  </si>
  <si>
    <t>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por medio de programas como familias fuertes y desde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</si>
  <si>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Para la vigencia 2022, Indeporte reporto que realizo las siguientes acciones: 
Se apoyó a la población de Infancia con asistencia técnica, metodológica, jurídica y biomédica a niños y niñas talentos deportivos en las disciplinas de ajedrez, triatlón, atletismo, ciclismo, bádminton, tenis de campo, patinaje, judo y bowling, natación y paratletismo.  
También se desarrollaron acciones para promover, afianzar y estimular el desarrollo de capacidades y destrezas deportivas con ligas y clubes con capacidades especiales, teniendo en cuenta el cambio normativo respecto a la inclusión en ligas convencionales.
Así mismo, se apoyaron las ligas deportivas de ajedrez, patinaje, bmx, gimnasia, y porrismo con la contratación de recurso humano para orientar procesos deportivos desde las bases y se desarrollaron acciones para promover, afianzar y estimular el desarrollo de capacidades y destrezas deportivas con ligas y clubes con capacidades especiales, teniendo en cuenta el cambio normativo respecto a la inclusión en ligas convencionales.
Se puede evidenciar en el reporte realizado por Indeportes, que no especifican la cantidad de ligas deportivas con capacidad especial como tampoco en que municipios se encuentran este apoyo. Así mismo solo hacen referencia a 5 ligas deportivas beneficiadas.                                                                                                                                                                                                                                          
Medio de verificación: información enviada por correo electrónico; desde "Natalia Cardona Osorio" &lt;desarrollohumanoyfamilia@gobernacionquindio.gov.co.</t>
  </si>
  <si>
    <t xml:space="preserve">
Para la vigencia 2022, la Secretaría de Educación, reportó las siguientes acciones: 
La oferta educativa que se brinda en 54 Instituciones Educativas en los 11 municipios no certificados en educación, esto se da para todo tipo de población que demande el servicio. Matricula Pico Etnoeducación para a abril de 2022:
* Población Afro: 335 estudiantes
* Población Indígena: 307 estudiantes
Medio de verificación: información enviada por correo electrónico; desde "Natalia Cardona Osorio" &lt;desarrollohumanoyfamilia@gobernacionquindio.gov.co.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</si>
  <si>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</si>
  <si>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</si>
  <si>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la vigencia 2022, reportó que se realizaron talleres pedagógicos en 2 instituciones educativas del municipio de Calarcá y Circasia. Se realizaron acciones de formación en derechos sexuales y reproductivos en el casco urbano con la población general del municipio de Calarcá.
Así mismo,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t>
  </si>
  <si>
    <t xml:space="preserve">El ICBF para la vigencia 2022, reportó las siguientes acciones:
 Para la vigencia 2022 brinda atención integral en los programas para la primera infancia a 12.547 niños y niñas. 
 Medio de verificación: información enviada por correo electrónico: Harold.Bedoya@icbf.gov.co                                                                                                                                 </t>
  </si>
  <si>
    <t xml:space="preserve">El Instituto Colombiano de Bienestar Familiar (ICBF) para la vigencia 2022, reporto las siguientes acciones:  
Durante la vigencia 2022 se han atendido 518 adolescentes en el Programa de Responsabilidad Penal para Adolescentes en el total de sus modalidades de atención.
Medio de verificación: información enviada por correo electrónico: Harold.Bedoya@icbf.gov.co
</t>
  </si>
  <si>
    <t>El Instituto Colombiano de Bienestar Familiar (ICBF) para la vigencia 2022, reporto las siguiente información: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Harold.Bedoya@icbf.gov.co</t>
  </si>
  <si>
    <t>El Instituto Colombiano de Bienestar Familiar (ICBF) para la vigencia 2022, reporto las siguientes acciones:  
Se realiza Verificación de Derechos al 100% de los casos, una vez las autoridades administrativas tengan conocimiento de las situaciones de riesgo o vulneración de derechos de niños, niñas, y adolescentes (NNA) a fin de adoptar las medidas de restablecimiento de derechos como amonestación, ubicación en familia de origen o extensa, en hogar de paso o sustituto llegando incluso hasta la adopción.
Medio de verificación: información enviada por correo electrónico: Harold.Bedoya@icbf.gov.co</t>
  </si>
  <si>
    <t>El Instituto Colombiano de Bienestar Familiar (ICBF) para la vigencia 2022, reporto las siguientes acciones:  
De acuerdo a lo establecido en la ley 1098 de 2006 Código de infancia y Adolescencia en su artículo 96 así como en el marco de los acuerdos de gestión establecidos por la Sede Nacional, a los cuales debe dar cumplimiento la directora Regional,  los coordinadores de los Centros Zonales Armenia Norte , Armenia Sur y Calarcá realizan seguimiento a la medida con una periodicidad de 2 veces por mes tanto a Comisarios de Familia Como a los Defensores de Familia de los Centros Zonales.
Medio de verificación: información enviada por correo electrónico: Harold.Bedoya@icbf.gov.co</t>
  </si>
  <si>
    <t xml:space="preserve">Durante la vigencia 2022, la Secretaría del Interior y Familia no reportaron acciones en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</si>
  <si>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
Durante el primer Consejo Departamental de Política Social, se presento el plan de acción para la vigencia 2022, y durante los Consejos Programados se dio cumplimiento al plan de acción.</t>
  </si>
  <si>
    <t>La Secretaría de Salud para la vigencia 2022, reportó las siguientes acciones: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Para la vigencia 2022 la secretaría de Salud reporto que: A través del programa de maternidad segura , realiza seguimiento y vigilancia a la ruta  materno perinatal, contemplada en la ley 1751/2015 y la resolución 3280/2018, en todas las IPS Y EAPB asentadas en el Departamento del Quindío, a pesar que en nuestro territorio no está implementada la ley orgánica de la salud.  
Medio de verificación: información enviada por correo electrónico; desde "Natalia Cardona Osorio" &lt;desarrollohumanoyfamilia@gobernacionquindio.gov.co.</t>
  </si>
  <si>
    <t xml:space="preserve">
Se realiza el seguimiento a la implementación de la estrategia  IAMII, verificando indicadores en formulario anexo (https://forms.gle/dYU2oTS6hsJF4qhC), de manera virtual y las IPS que entregan evaluación son:
Para el cuarto trimestre la Secretaría de salud reportó que se realizaron visitas de fortalecimiento estrategia IAMI y educación sobre la estrategia a la población de las IPS del departamento del Quindío: se realiza visita:
Hospital San Vicente de Paul Filandia, se realiza visita de solicitud de espacio para socializar estrategia IAMI.
Hospital Santa Ana de pijao.
Hospital  San Vicente de Paul Circasia con capacitación a la población de la IPS en estrategia IAMI.
Hospital La misericordia Calarcá con educación a la población de e la IPS en estrategia IAMI.
Hospital San Roque Córdoba realizando capacitación a población de la IPS en estrategia IAMI.  
Hospital San Vicente de Paul Génova  capacitación sobre estrategia IAMIa la población de dicha IPS.
Hospital  San Roque Buenavista, ,  se realizó capacitación en estrategia IAMI  a la población de la IPS   
Hospital Pio X Tebaida Quindío, se realiza capacitación estrategia IAMI a la población de la IPS  
Hospital San juan de Dios.
Hospital Sagrado Corazón de Jesús capacitación sobre estrategia IAMI.                       
Se desarrolla el plan de trabajo con campañas para el fortalecimiento de condiciones nutricionales de la población vulnerable, a través de visitas de seguimiento y evaluación en el proceso auto evaluación para la implementación de la estrategia IAMII, como parte del apoyo a la implementación y adherencia a las RIAS de obligatorio cumplimiento específicamente la de Promoción y Mantenimiento de la Salud y Materno Perinatal en la vigencia 2022, relacionada con el componente de seguridad alimentaria nutricional
Medio de verificación: información enviada por correo electrónico; desde "Natalia Cardona Osorio" &lt;desarrollohumanoyfamilia@gobernacionquindio.gov.co.</t>
  </si>
  <si>
    <t>Este indicador no cuenta con linea base de incremento de cupos, sin embargo se realizan acciones para el fortalecimiento en la vinculacion de Niños y niñas a la educación inicialPara la vigencia 2022, el Instituto Colombiano de Bienestar Familiar (ICBF) Regional Quindío reporto las siguientes acciones: 
Para la vigencia 2022 brinda atención integral en los programas para la primera infancia a 12.547 niños y niñas. 
Sin embargo, no reporta cuantos cupos se han incrementado para niños y niñas menores de 5 años vinculados a programas de Educación Inicial.
 Medio de verificación: información enviada por correo electrónico: Harold.Bedoya@icbf.gov.co</t>
  </si>
  <si>
    <t xml:space="preserve">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Y durante el cuarto trimestre, se realizo el apoyo tecnico y seguimiento a los hogares de paso implementados en el Departamento del Quindío
</t>
  </si>
  <si>
    <t xml:space="preserve">Actualización y socialización de la Ruta Departamental de Prevención Temprana, Prevención Urgente y Protección en Prevención.  Se realiza promoción y socialización del Plan de Acción con las tres rutas de prevención.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</si>
  <si>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se realiza socialización y promoción a las Ruta Departamental de Prevención Temprana, Prevención Urgente y Protección en Prevención
No obstante, es una meta que se encuentra contenida en la finalidad de la meta No. 95.</t>
  </si>
  <si>
    <t>Implementar, fortalecer y hacer seguimiento al Plan de Alimentación Escolar en los 12 municipios del Departamento del Quindío.</t>
  </si>
  <si>
    <t>13745 Niños, Niñas y Adolescentes con el copago de almuerzos garantizados.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</si>
  <si>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</si>
  <si>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Capacidades institucionales ejecutadas para la promoción, apoyo y ejecución del Plan de Alimentación Escolar en el Departamento del Quindío.</t>
  </si>
  <si>
    <t xml:space="preserve">Implementar y fortalecer la estrategia "De Cero a Siempre" de la Presidencia de la República, en el Departamento del Quindío. </t>
  </si>
  <si>
    <t>85 Docentes de preescolar y madres comunitarias capacitadas en el uso de nuevas tecnologías y bilingüismo para la promoción de competencias en educación inicial.</t>
  </si>
  <si>
    <t>Incrementar en 710 cupos para niños y niñas menores de 5 años vinculados a programas de educación inicial.</t>
  </si>
  <si>
    <t xml:space="preserve">Para la vigencia 2022,  la Secretaría de Educación reporto que:  
A la fecha no se cuenta con los datos de eficiencia interna de la SEDQ.
Adicionalmente el Ministerio de Educación Nacional no ha realizado cierre de la vigencia 2022, por lo cual no se cuenta con datos oficiales.
Medio de verificación: información enviada por correo electrónico; desde "Natalia Cardona Osorio" &lt;desarrollohumanoyfamilia@gobernacionquindio.gov.co.             </t>
  </si>
  <si>
    <t>Para la vigencia 2022, la Secretaría de Educación reporto que realizó las siguientes acciones: 
Este indicador se promedia de manera anual, la oferta educativa que se brinda en 54 instituciones educativas de los 11 municipios no certificados en educación, esto se da para todo tipo de población que demande el servicio, a la fecha se tiene:
* Población Afro: 335 estudiantes
* Población Indígena: 307 estudiantes
Medio de verificación: información enviada por correo electrónico; desde "Natalia Cardona Osorio" &lt;desarrollohumanoyfamilia@gobernacionquindio.gov.co.</t>
  </si>
  <si>
    <t>Desde la Secretaría de Educación Departamental, se direccionó la incorporación  del proyecto pedagógico transversal ¨Paisaje Cultural Cafetero¨ aprobado mediante la Ordenanza No. 038 de 2012, reglamentada mediante el Decreto Departamental No.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</si>
  <si>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Para la vigencia 2022, la Secretaría de Educación reportó que:
Se dio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¨Connectate Men¨, ¨Cartilla para Narrar y Crear¨.
Igualmente, realizó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mejoramiento. 
También, se entregó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realizó en  articulación con ¨calidad educativa¨,  ¨cobertura educativa¨,  ICBF y ¨prosperidad social¨.
Igualmente, 1.545 docentes de educación inicial, preescolar, básica y media beneficiados con estrategias de mejoramiento de sus capacidades a través de: 
-69 docentes formados en ¨Didáctica de la Enseñanza de las Ciencias Básicas¨: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Sin embargo, la Secretarias de Educación no hace referencia, si estas acciones beneficiaron los 12 municipios del Departamento del Quindío.
Medio de verificación: información enviada por correo electrónico; desde "Natalia Cardona Osorio" &lt;desarrollohumanoyfamilia@gobernacionquindio.gov.co.</t>
  </si>
  <si>
    <r>
      <t xml:space="preserve">La Secretaría de Educación para la vigencia 2022, reportó que:
Se realizaron reuniones con directivos de 14 instituciones educativas rurales, con el fin de socializar las proyecciones para el </t>
    </r>
    <r>
      <rPr>
        <b/>
        <sz val="11"/>
        <rFont val="Arial"/>
        <family val="2"/>
      </rPr>
      <t>fortalecimiento del modelo ¨Escuela Nueva¨,</t>
    </r>
    <r>
      <rPr>
        <sz val="11"/>
        <color theme="1"/>
        <rFont val="Arial"/>
        <family val="2"/>
      </rPr>
      <t xml:space="preserve">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Así mismo que a la fecha no se ha cumplido con el indicador propuesto.
Se puede evidenciar, y según lo refiere la secretaria de educación en su reporte trimestral, el indicador no se a cumplido, como tampoco existe claridad en que municipios se encuentran las 14 instituciones educativas rurales donde se realizaron las socializaciones. 
Medio de verificación: información enviada por correo electrónico; desde "Natalia Cardona Osorio" &lt;desarrollohumanoyfamilia@gobernacionquindio.gov.co.</t>
    </r>
  </si>
  <si>
    <t>Para la vigencia 2022, la Secretaría de Educación reportó que se realizó:
El proceso de focalización de 120 docentes para realizar formación en inglés con un programa inmersión a través del proyecto de regalías ¨Quindío Bilingüe y Competitivo¨.
Así mismo reportó que 298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
La secretaria de educación realiza acciones que apuntan al cumplimiento de la meta, pero hace falta mencionar de que municipios hacen parte los docentes beneficiados de estas acciones.
Medio de verificación: información enviada por correo electrónico; desde "Natalia Cardona Osorio" &lt;desarrollohumanoyfamilia@gobernacionquindio.gov.co.</t>
  </si>
  <si>
    <t xml:space="preserve">Se realizaron Ciento cuarenta y cinco (145) planes de formación desarrollados con actores del sector turismo, impactando a 966 personas entre estudiantes, directivos, docentes y comerciantes en instituciones educativas (IE Montenegro) y municipios del departamento (Filandia, Salento, Montenegro, Calarcá, Circasia, Armenia, Pijao, Córdoba, La Tebaida y Quimbaya),  y terminal de transporte terrestre y aéreo en el marco de la estrategia de ESCNNA (Prevención de la Explotación Sexual, Comercial, de niñas, niños y adolescentes) </t>
  </si>
  <si>
    <t>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Las estrategias, capacitaciones y campañas de salud sexual y reproductiva garantizan la participación activa de diferentes segmentos poblacionales con enfoque diferencial, dado que estos servicios se prestan con acceso a todas las poblaciones y con la utilizacion de la misma capacidad instalada con que cuenta el minicipio. garantizando así el enfoque diferencial. 
Así mismo, participaron en comites de salud sexual, y, campañas y programas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t>
  </si>
  <si>
    <t xml:space="preserve">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participando en comites se salud sexual y campañas y progras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
</t>
  </si>
  <si>
    <t>Para la videncia 2022, la Secretaría de Salud Reportó que, en el marco de la estrategia de instituciones amigas de la mujer y la infancia, se analizan los indicadores de promoción, protección y apoyo a la lactancia materna, en las siguientes: 
IPS del departamento: ESE Hospital Roberto Quintero Villa.
 ESE Hospital San Vicente de Paul Génova.
 ESE Hospital Sagrado Corazón de Jesús.
Red Salud Armenia, 
ESE Hospital PIO X.
Clínica La Sagrada Familia.
ESE Hospital La Misericordia
 IPS Sanitas.
Medio de verificación: información enviada por correo electrónico; desde "Natalia Cardona Osorio" &lt;desarrollohumanoyfamilia@gobernacionquindio.gov.co.</t>
  </si>
  <si>
    <t>Para esta meta no se cuenta con linea base en el 2014 de menos analfabetas, ni se pueda identificar la disminución de la misma. A pesar de no contar con linea base, desde la Secretaría de Educación se reportan acciones encaminadas a mejorar esta meta para la vigencia 2022. 
Se realizó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Así mismo reportó que para el año 2022, se prestó atención a través del servicio educativo de la población joven y adulta que requieren ser alfabetizados, con el fin de disminuir el número de personas analfabetas en el Departamento. 
Pico de matrícula regular a abril de 2022, así:
CALARCÁ: 171
MONTENEGRO: 26
LA TEBAIDA: 57
FILANDIA: 16
CÓRDOBA: 16
QUIMBAYA: 12
Total: 306 estudiantes matriculados en ciclo 1 "Alfabetización"
Medio de verificación: información enviada por correo electrónico; desde "Natalia Cardona Osorio" &lt;desarrollohumanoyfamilia@gobernacionquindio.gov.co.</t>
  </si>
  <si>
    <t>Para el año 2022, no se cuenta con el reporte de deserción en las instituciones educativas oficiales, dado que se está a la espera por parte de la Secretaría de Educación Departamental, de la consolidación de datos que realiza el Ministerio de Educación Nacional, en la cual se verifican cada una de las matriculas realizadas por niños niñas y adolescentes en el año 2022, para que la información suministrado sea oficial; sin embargo se puede encontrar que el dato de deserción para el año 2014 fue de 1.816 niños niñas y adolescentes en el Departamento del Quindío en instituciones educativas oficiales.</t>
  </si>
  <si>
    <t xml:space="preserve">Durante la vigencia 2022,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</si>
  <si>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La Secretaría de Educación para la vigencia 2022, reportó acciones para dar cumplimiento a este indicador, por medio de convenios institucionales que fortalecen la primera infancia.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t>
  </si>
  <si>
    <t xml:space="preserve">Para la vigencia 2022, la Secretaria de Cultura reporto las siguientes acciones:
Se realizaro en los 12  municipios del departamento, la imlementación del plan de lectura y escritura a través de talleres de lectura , oralidad y escritura fueron  beneficiados 1315 de esta poblacion.creando en esta poblacion conciencia en el cuidado del medio ambiente , repeto por los demas .
Medio de verificación: información enviada por correo electrónico: desarrollohumanoyfamilia@gobernacionquindio.gov.co </t>
  </si>
  <si>
    <t xml:space="preserve">Para la vigencia 2022, la Secretaria de Cfultura reportó haber realizado las siguientes acciones:
Se realizo el trabajo articulado con la red de bibliotecas y las instituciones educativas del departamento en los diferentes municipios, por medio de esta articulación se lograron beneficiar 13 bibiotecas de los 12 municios y un coorregimiento, bibliotecas y ludotecas del departamento, se  beneficiaron la poblacion de infancia de 1315 en este trimetre y con un total de  41.619 infantes beneficiados en la vigencia 2022.
Medio de verificación: información enviada por correo electrónico: desarrollohumanoyfamilia@gobernacionquindio.gov.co </t>
  </si>
  <si>
    <t xml:space="preserve">La meta Disminución del 3,5%&lt; en casos de Maltrato en Niños, Niñas y Adolescentes entre 0 y 17 años, no cuenta con linea base de población afectada por maltrato infantil, lo cual hace que no se pueda medir con datos reales este indicador, ni se puede identificar la disminución del mismo.
A pesar de dicha dificultad la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</si>
  <si>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La meta Disminución del 3,5%&lt; en casos por Abuso Sexual en Niños, Niñas y Adolescentes entre 0 y 17 años., no cuenta con linea base de población afectada por abuso sexual, lo cual hace que no se pueda medir con datos reales este indicador, ni se pueda identificar la disminución del mismo.
a pesar de dicha dificultad la/00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El presupuesto fue reportado en la meta No 53.</t>
  </si>
  <si>
    <t xml:space="preserve">Para la vigencia 2022  la Secretaria del Interior reportó las siguientes acciones: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 -Barragán 
Instituto Quimbaya
Institución Educativa O 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</si>
  <si>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Para la vigencia 2022 La Secretaría del Interior, reporto que realizó acompañamiento a jovenes lideres del departamento en los siguientes Municipios:
Pijao
Armenia
Circasia
La Tebaida
Génova
Quimbaya
Filandia
Calarca
Salento
Cordoba
Montenegro
1. Jornada de sensibilización prevención y socialización del reclutamiento forzado.
2. Jornada de sensibilización sobre la trata de personas en el departamento del Quindío.
Lo anterior, dirigido a 6 instituciones educativas en el departamento, IE Santa Teresita Pijao - Institución Educativa  IMET - Institución Educativa Simón Henao - Universidad del Quindío - Institución Educativa Marco Fidel Suarez - Institución Educativa La Popa   y 7 comunidades vulnerables de la ciudad del Barrio Villa Centenario, Alfonso López, Guaduales de la Villa, La Patria, Belencito, La Playita, Calle Larga. 
3. Se brindó servicio de asistencia técnica para la implementación de los métodos de resolución de conflicto a  veinticuatro (24) Instituciones. Institución Educativa San Bernardo, Institución Educativa Luis Granada Mejia-Barragán, Instituto Quimbaya, Institución Educativa O laya Herrera ,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</si>
  <si>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
Para la vigencia 2022 la Secretaria de Aguas e Infraestructura reporto las siguientes acciones: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</si>
  <si>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INDEPORTES, para la vigencia 2022, reporto que:
12 escuelas de formación deportiva fomentadas y apoyadas, 1 en cada uno de los 12 Municipios del del Departamento del Quindío. Las disciplinas deportivas desarrolladas fueron balonecesto, voleibol, futbol, futbol de salón, Tutbol sala, pesas, rugby, atletismo, motociclismo, gimnasia y baile deportivo, en edades de 6 a 12 años, donde cumplen semanalmente con 9 horas de trabajo, distribuidas así 6 sesiones tres veces a la semana con una duración de 90 minutos  cada sesión, con un mínimo de 30 niños, los contratistas trabajan con implementación deportiva de Indeportes Quindío.</t>
  </si>
  <si>
    <t xml:space="preserve"> INDEPORTES, para la vigencia 2022, reporto que:
Se realizó el proceso de inscripción en 1  juego Intercolegiado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</si>
  <si>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INDEPORTES, para la vigencia 2022, reporto que:
27 ligas deportivas que cumplieron los parámetros de cobertura y resultados federativos hacia altos logros, las cuales fueron apoyadas  con asistencia técnica, metodológica, jurídica y biomédica beneficiando a niños y niñas talentos deportivos en diferentes  disciplinas deportivas especialemtne en parkour, gimnasia, pesas, futbol, ciclismo y hapkido.</t>
  </si>
  <si>
    <t>INDEPORTES, para la vigencia 2022, reporto que:
3 Programas lúdicos y recreativos de tiempo libre implementados a travez de Campamentos Juveniles (participantes de Montenegro, Circasia, Quimbaya, Pijao, Córdoba, Génova,  Buenavista, Armenia y Calarcá), Nuevo Comienzo (Adulto Mayor) en los 12 Municipios del Quindío y Atención de Cero a Siempre (primera infancia) en los 12 Municipios del Quindío.</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</si>
  <si>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</si>
  <si>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 </t>
  </si>
  <si>
    <t>Para la vigencia 2022,  PROYECTA, reporto la realización de  las siguientes acciones: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En estas mesas de trabajo se identificaron 5 intervenciones en parques recreativos y escenarios deportivos para realizar convenios con los con los entes territoriales para generar el bienestar y espacios para el bienestar de los niños, niñas y adolescentes (NNA) del departamento.
Así mismo la Empresa para el Desarrollo Territorial Proyecta adelanto los siguientes contratos de obra para la construcción y el mejoramiento de escenarios deportivos y recreativos en el Quindío:   
Circasia Escenario Deportivo Camilo Duque
Circasia Escenario Deportivo Las Villas
Filandia Polideportivo Panorama
La Tebaida construcción Parque Deportivo barrio Fundaciones
Se adelantó el convenio cuyo objeto es: "AUNAR ESFUERZOS ENTRE EL MUNICIPIO DE MONTENEGRO Y LA EMPRESA PROYECTA PARA EL MANTENIMIENTO, MEJORAMIENTO Y ADECUACION DE LA INFRAESTRUCTURA EDUCATIVA, DEPORTIVA Y EQUIPAMIENTO COLECTIVO Y COMUNITARIO" 
Se intervendra:  Coliseo Deportivo y Cultural de Montenegro 
Coliseo Deportivo y Cultural Pueblo Tapao
SKATEPARK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</si>
  <si>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PROYECTA, para la vigencia 2022, reporto la ejecución de las siguientes acciones: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Así mismo,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También se realizó el mantenimiento y mejoramiento de las siguientes instituciones educativas:  Institución Educativa Los Fundadores, Sede Francisco José de Caldas. Institución Educativa Marco Fidel Suarez, Sede Buenos Aires, Sede Guatemala, Sede Manuel Mejía.
Se adelanto el convenio cuyo objeto es: "AUNAR ESFUERZOS ENTRE EL MUNICIPIO DE MONTENEGRO Y LA EMPRESA PROYECTA PARA EL MANTENIMIENTO, MEJORAMIENTO Y ADECUACION DE LA INFRAESTRUCTURA EDUCATIVA, DEPORTIVA Y EQUIPAMIENTO COLECTIVO Y COMUNITARIO"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</si>
  <si>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 xml:space="preserve">Para la vigencia 2022, la SecretarÍa de Aguas e Infraestructura reporto que, realizó las siguientes acciones: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</si>
  <si>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La Secretaria de Educación para la vigencia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
Así mismo, 1545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Medio de verificación: información enviada por correo electrónico; desde "Natalia Cardona Osorio" &lt;desarrollohumanoyfamilia@gobernacionquindio.gov.co.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</si>
  <si>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</si>
  <si>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El ICBF para la vigencia 2022, reportó las siguientes acciones: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Medio de verificación: información enviada por correo electrónico: Harold.Bedoya@icbf.gov.co</t>
  </si>
  <si>
    <r>
      <t>Para la vigencia 2022, la Secretaría de Educación reportó las siguientes acciones: 
ND- Los programas de educación Inicial tales como prejardín y jardín no hacen parte de la oferta educativa de la SEDQ. 
ESTA OFERTA CORRESPONDE A LOS PROGRAMAS DEL ICBF</t>
    </r>
    <r>
      <rPr>
        <b/>
        <sz val="11"/>
        <color rgb="FFFF0000"/>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</si>
  <si>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 xml:space="preserve">La Secretaria de Educación, para  la vigencia 2022, indicó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Se puede evidenciar que las acciones reportadas por la secretaría no dan cumplimiento al indicador 
Así mismo, informa que ESTA OFERTA CORRESPONDE A LOS PROGRAMAS DEL ICBF.
Medio de verificación: información enviada por correo electrónico; desde "Natalia Cardona Osorio" &lt;desarrollohumanoyfamilia@gobernacionquindio.gov.co.
</t>
  </si>
  <si>
    <t>Para la vigencia 2022, la Secretaría de Educación, reportó las siguientes acciones: 
115 docentes y agentes educativos de educación inicial, preescolar, básica y media, se han beneficiado con estrategias de mejoramiento de sus capacidades, a través de talleres técnicos realizados durante el II Trimestre del Año 2022. 
Así mismo se realizaron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263 docentes y agentes educativos de educación inicial, preescolar, básica y media beneficiados con estrategias de mejoramiento de sus capacidades.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Se brindó procesos de acompañamiento y seguimiento en el Proyecto de Transiciones Armónicas en las 54 instituciones Educativas, con los 94 Docentes de Transición y familias y cuidadores.
Si bien es cierto la información reportada por la Secretaria de Educación para la vigencia 2022 apunta al cumplimiento de la meta, no existe claridad en la totalidad de los docentes y agentes educativos de educación inicial, preescolar, básica y media beneficiados con estas acciones. 
Así mismo se encuentra duplicidad con la meta 25
Medio de verificación: información enviada por correo electrónico; desde "Natalia Cardona Osorio" &lt;desarrollohumanoyfamilia@gobernacionquindio.gov.co.</t>
  </si>
  <si>
    <t xml:space="preserve">La Secretaria de Educación, reportó  para el primer y segundo  trimestre de la vigencia 2022, que se dio inicio a la conformación de la red de lengua castellana con el acompañamiento de los tutores del programa todos a aprender, para su conocimiento oficial.
</t>
  </si>
  <si>
    <t xml:space="preserve">Para la vigencia 2022, la Secretaria de Cultura,  reportó las siguientse acciones:
El plan de lectura y escritura se desarrollo en los 12 municipios del departamento del Quindío, tanto en las bibliotecas públicas, casas de la cultura y las instituciones educativas beneficiando a 1315  niños y niñas entre 0 y 14 años en este ultimo trimentre.  
Medio de verificación: información enviada por correo electrónico: desarrollohumanoyfamilia@gobernacionquindio.gov.co </t>
  </si>
  <si>
    <t>Para la vigencia 2022, la Secretaría de Educación, reportó que se han realizado procesos de formación a orientadores escolares de las Instituciones Educativas sobre APRENDIZAJE SIGNIFICATIVO, EL DESARROLLO DE LAS COMPETENCIAS SOCIOEMOCIONALES Y CIUDADANAS, EL TRABAJO COLABORATIVO Y LAS TUTORÍA
Si bien es cierto la secretaria de educación realiza acciones que apunta al cumplimiento del indicador , no existe claridad del numero de docentes que fueron beneficiados como tampoco en que municipio se desarrollo estas acciones.
Medio de verificación: información enviada por correo electrónico; desde "Natalia Cardona Osorio" &lt;desarrollohumanoyfamilia@gobernacionquindio.gov.co.</t>
  </si>
  <si>
    <t>Para la vigencia 2022, la Secretaría de Educación, reportó que, se conformó la red de docentes de sociales con el propósito de movilizar y fortalecer las competencias ciudadanas</t>
  </si>
  <si>
    <t>Para la vigencia 2022, la Secretaria de educación, reporto que, en las 54 Instituciones Educativas se continuó orientando como proyecto pedagógico transversal la temática de Paisaje Cultural Cafetero en cumplimiento de la ordenanza No. 0038 del 22 de noviembre de 2012.
Se puede evidenciar que existe duplicidad con la meta 36.
Medio de verificación: información enviada por correo electrónico; desde "Natalia Cardona Osorio" &lt;desarrollohumanoyfamilia@gobernacionquindio.gov.co.</t>
  </si>
  <si>
    <t xml:space="preserve">La Secretaría de Educación, reportó para la vigencia 2022,  que las 54 Instituciones Educativas tienen constituidos los gobiernos escolares.
</t>
  </si>
  <si>
    <t>La Secretaría del Interior, para la vigencia 2022, reportó que, realizó las siguientes acciones de fortalecimiento a 2265 dignatarios comunales, padres y jóvenes del Departamento del Quindío por medio de: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Mejía-Barragán, Instituto Quimbaya, Institución Educativa Olaya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t>
  </si>
  <si>
    <t xml:space="preserve">Para la vigencia 2022 La Secretaría del Interior, reporto que realizó las siguientes acciones:  
Para la semana de participación se realiza capacitación en el auditorio de la Institución Educativa Ciudadela José María Córdoba "Jóvenes activos y participativos".
Se brinda capacitación a los miembros de las diferentes JAC de los 12 municipios en temáticas de promoción de la participación en los espacios comunales y de resolución de conflictos.  
Medio de verificación: información enviada por correo electrónico: secretariainterior@quindio.gov.co  "Natalia Cardona Osorio" desarrollohumanoyfamilia@gobernacionquindio.gov.co  </t>
  </si>
  <si>
    <t xml:space="preserve">Para la vigencia 2022 la Secretaría del Interior reporto que realizo las siguientes acciones: 
Se realizó la actualización del plan integral departamental de derechos humanos donde se establece la ruta de protección y el plan de prevención de derechos humanos. Cada municipio tiene implementado el plan de acción departamental de paz y de derechos humanos.             
Medio de verificación: información enviada por correo electrónico: secretariainterior@quindio.gov.co  "Natalia Cardona Osorio" desarrollohumanoyfamilia@gobernacionquindio.gov.co                                                                                                                      </t>
  </si>
  <si>
    <t xml:space="preserve">                                                                     
El Instituto Colombiano de Bienestar Familiar (ICBF), para la vigencia 2022 reporto las siguientes acciones:
El ICBF no tiene dentro de sus competencias legales procesos de detección, judicialización y castigo para población adulta que cometa algún delito contra un niño, niña o adolescente.
 Si bien es cierto el ICBF realiza un reporte de las acciones a esta meta, dicha información no tiene relación con lo descrito en la meta.
Medio de verificación: información enviada por correo electrónico: Harold.Bedoya@icbf.gov.co</t>
  </si>
  <si>
    <t>El Instituto Colombiano de Bienestar Familiar (ICBF), para la vigencia 2022 reporto las siguientes acciones:
 La meta no es responsabilidad del ICBF, toda vez que la implementación de la Estrategia Nacional se desarrolla a través de la implementación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contratación de tres profesionales en las áreas de psicología, Trabajo Social y pedagogía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Harold.Bedoya@icbf.gov.co</t>
  </si>
  <si>
    <t>El  Instituto Colombiano de Bienestar Familiar (ICBF) reportó para la vigencia 2022 que: 
La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Harold.Bedoya@icbf.gov.co</t>
  </si>
  <si>
    <t>La Secretaría de Familia, realizara la Rendición de Cuentas enla vigencia  2023.</t>
  </si>
  <si>
    <t>El Instituto Colombiano de Bienestar Familiar (ICBF), para la vigencia 2022 reporto: 
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
Medio de verificación: información enviada por correo electrónico: Harold.Bedoya@icbf.gov.co</t>
  </si>
  <si>
    <t>La Secretaría de Salud  Departamental, para la vigencia 2022 reportó que:  a través del programa de maternidad segura realizó seguimiento y vigilancia a la ruta materno perinatal, que contempla acciones,  actividades y procedimientos dirigidas a la promoción, prevención, protección de la salud  del binomio madre e hijo; contemplada en la ley 1751/2015 y la resolución 3280 /2018, en todas las IPS y  EAPB  asentadas en el departamento del Quindío. 
En nuestro territorio no está implementado el programa madre canguro, solo existe en el Hospital San Juan de Dios de Armenia y en la Clinica Sagrada familia, información a las madres parturientas con recién nacidos prematuros.  
Medio de verificación: información enviada por correo electrónico; desde "Natalia Cardona Osorio" &lt;desarrollohumanoyfamilia@gobernacionquindio.gov.co.</t>
  </si>
  <si>
    <t xml:space="preserve">Para la vigencia  2022, la Secretaría de Agricultura reportó que,  en los municipios de: CORDOBA, CIRCASIA, MONTENEGRO, GENOVA, BUENAVISTA, CALARCA, SALENTO, PIJAO, se realizaron acciones con el propósito de consolidar el liderazgo empresarial, la asociatividad, acciones de extensión agropecuaria y las alianzas productivas. 
El área de Seguridad alimentaria, Desarrollo Rural y Medio Ambiente, promocionó la difusión de la cartilla de seguridad alimentaria y en actividades para la sostenibilidad de las parcelas de agricultura familiar campesina preestablecidas y/o biofabricas para la producción de biopreparados; Impactando con estas acciones directa e indirectamente a la infancia del departamento. 
También, se beneficiaron 150 unidades productivas, en las asociaciones: ASOCIACION LA MARIELA,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                                                                                                                                                                                                                      </t>
  </si>
  <si>
    <t>La Secretaría de Agricultura, para la vigencia 2022, realizó las siguientes acciones en cumplimiento de la meta: 
Se benefició a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</si>
  <si>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También se beneficiaron 150 unidades productivas. en las asociaciones: ASOCIACION LA MARIELA Y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A través de la circular No. S.A.60.07.01-01121 del 18 de octubre de 2022 se convocaron los actores responsables del cumplimiento de esta meta para establecer las acciones que permitan implementar satisfactoriamente la proyección anual de esta.
Si bien es cierto,  la secretaria de Agricultura  realiza acciones que apuntan al cumplimiento de la meta, no existe claridad de cuantos convenios se han ejecutado, dificultando  la medición del indicador. 
Medio de verificación: información enviada por correo electrónico: desarrollohumanoyfamilia@gobernacionquindio.gov.co </t>
  </si>
  <si>
    <t xml:space="preserve">Para la vigencia 2022, la Secretaría de Agricultura reporto que se realizaron las siguientes acciones:
Ejecución de 6 proyectos de Alianzas productivas de la primera fase con más de un 50 % de la ejecución, e inició de la etapa de formalización y ejecución de 17 nuevos perfiles de alianzas productivas de la segunda fase, también se apoyó en la estructuración y acompañamiento de 8 perfiles de alianzas productivas de la fase 3, con una pluralidad de los patrones alimentarios adecuados.
También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Así mismo realizaron la planeación de la jornada de desparasitación 2022, a realizarse desde el 23 de mayo al 3 de junio, brindando el 26 de abril la asistencia técnica y entrega del medicamento, con los 12 municipios del departamento.                  
Se apoyaron  1247 productores agropecuarios en  los municipios de: CORDOBA, CIRCASIA, MONTENEGRO, GENOVA, BUENAVISTA,  CALARCA, SALENTO,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Medio de verificación: información enviada por correo electrónico: desarrollohumanoyfamilia@gobernacionquindio.gov.co                                                          </t>
  </si>
  <si>
    <r>
      <rPr>
        <sz val="11"/>
        <color theme="1"/>
        <rFont val="Calibri"/>
        <family val="2"/>
        <scheme val="minor"/>
      </rPr>
      <t xml:space="preserve">
La Secretaría de Educación reportó que, para la vigencia 2022, realizó las siguientes acciones: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
</t>
    </r>
    <r>
      <rPr>
        <sz val="11"/>
        <color theme="1"/>
        <rFont val="Arial"/>
        <family val="2"/>
      </rPr>
      <t xml:space="preserve">
</t>
    </r>
    <r>
      <rPr>
        <sz val="11"/>
        <color theme="1"/>
        <rFont val="Calibri"/>
        <family val="2"/>
        <scheme val="minor"/>
      </rPr>
      <t>Medio de verificación: información enviada por correo electrónico; desde "Natalia Cardona Osorio" &lt;desarrollohumanoyfamilia@gobernacionquindio.gov.co.</t>
    </r>
  </si>
  <si>
    <t>La Secretaría de Educación para la vigencia 2022, reportó las siguientes acciones en cumplimiento de esta meta: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Medio de verificación: información enviada por correo electrónico; desde "Natalia Cardona Osorio" &lt;desarrollohumanoyfamilia@gobernacionquindio.gov.co.</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</si>
  <si>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</si>
  <si>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 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</si>
  <si>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la salud  en acompañamiento de los planes locales de los municipios garantizando la promocion en espacios rurales y urbanos para el acceso a salud preventiva eb población educativa y rural, desde la secretaría de salud se da la capacitación y las rutas de atención pero los procesos en instituciones educativas estan a cargo de los planes locales de salud.al esquema departamental de inmunización a partir de diseño de estrategias de sensibilización a la población de las IPS del Departamento del Quindío,esstas ESE realizan intervención en las instituciones educativas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</si>
  <si>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</si>
  <si>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entornos protectores y factores de riesgo,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</si>
  <si>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cuenta con la capacidad instalada para la implementación y fortalecimiento de la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</si>
  <si>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La secretaría de salud, realiza fortalecimiento e implementación  y seguimiento a las rutas integrales de atención en salud a través de las RIAS, a través de la capacidad instalada de cada uno de los planes locales de salud , los programas que se fortalecen son vacunación, desparacitación y controles de crecimiento y desarrollo.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en salud a la Primera Infancia, se brinda acompañamiento a las Entidades Territoriales en los 12 municipios infancia y adolescencia de cada municipio.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</si>
  <si>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</si>
  <si>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
        </t>
  </si>
  <si>
    <t>Para la vigencia 2022, la Secretaría de Salud reportó que actualmente el Quindío, se cuenta con la capacidad institucional de infraestructura y profesionales para seguimiento al plan de reducción del consump se SPA, sin embargo no se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en el cuarto trimestre el programa  conto con 7 adolescentes vinculados. un Comité Departamental de Drogas con Énfasis en Reducción del Consumo de Sustancias Psicoactivas.
Medio de verificación: información enviada por correo electrónico; desde "Natalia Cardona Osorio" &lt;desarrollohumanoyfamilia@gobernacionquindio.gov.co.</t>
  </si>
  <si>
    <t>Para la vigencia 2022, la Secretaría de Educación reportó las siguientes acciones: 
ND- Los programas de educación inicial tales como prejardín y jardín no hacen parte de la oferta educativa de la SEDQ. 
Medio de verificación: información enviada por correo electrónico; desde "Natalia Cardona Osorio" &lt;desarrollohumanoyfamilia@gobernacionquindio.gov.co.</t>
  </si>
  <si>
    <t>Para la vigencia 2022, la Secretaría de Educación reportó las siguientes acciones en cumplimiento de la meta:
263 docentes y agentes educativos de educación inicial, preescolar, básica y media, beneficiados con estrategias de mejoramiento de sus capacidades.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del tema ¨Evaluar Para Avanzar¨
*Capacitación en seminario de profundización en: educación inicial en el marco del convenio de asociación, celebrado con la Fundación Universitaria Internacional de la Rioja.
Se  brindan  procesos de acompañamiento y seguimiento en el proyecto de transiciones armónicas, en las 54 instituciones educativas, con los 94 docentes de transición y familias y cuidadores. 
Medio de verificación: información enviada por correo electrónico; desde "Natalia Cardona Osorio" &lt;desarrollohumanoyfamilia@gobernacionquindio.gov.co.</t>
  </si>
  <si>
    <t xml:space="preserve"> 
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Preescolar de 2.592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</si>
  <si>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Básica Primaria de 14.465
Para los procesos de promoción a la matricula de niños y niñas en el departamento, la Secretaría de Educación no genera recursos financieros para este proceso, dado que dichas actividades estan encomendadas a las sub secretarías y alcaldías de los municipios.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</si>
  <si>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de educacion Basica Secundaria de  11.901.
Medio de verificación: información enviada por correo electrónico; desde "Natalia Cardona Osorio" &lt;desarrollohumanoyfamilia@gobernacionquindio.gov.co.</t>
  </si>
  <si>
    <t xml:space="preserve">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Educacion media de 4.765                
Medio de verificación: información enviada por correo electrónico; desde "Natalia Cardona Osorio" &lt;desarrollohumanoyfamilia@gobernacionquindio.gov.co.
</t>
  </si>
  <si>
    <t>La Secretaría de Educación, reportó durante la vigencia 2022  que:
Se cuenta con cupo para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Medio de verificación: información enviada por correo electrónico; desde "Natalia Cardona Osorio" &lt;desarrollohumanoyfamilia@gobernacionquindio.gov.co.</t>
  </si>
  <si>
    <t>La Secretaría de Educación para la vigencia 2022, reportó las siguientes acciones:
Se implementaron, fortalecieron y reconocieron mediante acto administrativo cinco (5) ¨Redes de Aprendizaje¨ para las 54 instituciones educativas oficiales del Departamento, así: 
Red de matemáticas, red de coordinadores, red entre todos para todos, red de escuela nueva y red de sociales.
Medio de verificación: información enviada por correo electrónico; desde "Natalia Cardona Osorio" &lt;desarrollohumanoyfamilia@gobernacionquindio.gov.co.</t>
  </si>
  <si>
    <t>Para la vigencia 2022, la Secretaría de Educación reporto que en las 54 instituciones educativas se continuó orientando como proyecto pedagógico transversal, la temática de Paisaje Cultural Cafetero en cumplimiento de la ordenanza No. 0038 del 22 de noviembre de 2012.
Medio de verificación: información enviada por correo electrónico; desde "Natalia Cardona Osorio" &lt;desarrollohumanoyfamilia@gobernacionquindio.gov.co.</t>
  </si>
  <si>
    <t>La Secretaría de Educación para la vigencia 2022, reportó que:
Se han realizado formaciones a docentes de 21 instituciones educativas de los diferentes municipios del departamento del programa ¨Aulas Steam¨. 
Se evidencia que la secretaria no hace referencia  a que municipios  corresponde los 21 docentes que se beneficiaron del programa ¨Steam¨. 
Así mismo, y como lo  indicó la secretaria, a la fecha no se ha cumplido con el indicador. 
Medio de verificación: información enviada por correo electrónico; desde "Natalia Cardona Osorio" &lt;desarrollohumanoyfamilia@gobernacionquindio.gov.co.</t>
  </si>
  <si>
    <t>La Secretaría de Educación ,para la vigencia 2022 reportó que,  263 docentes y agentes educativos de educación inicial, preescolar, se beneficiaron con estrategias de mejoramiento de sus capacidades como: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Privados y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También se brindaron procesos de acompañamiento y seguimiento en el proyecto de ¨Transiciones Armónicas¨ en las 54 instituciones educativas, con los 94 docentes de transición, familias y cuidadores.
Medio de verificación: información enviada por correo electrónico; desde "Natalia Cardona Osorio" &lt;desarrollohumanoyfamilia@gobernacionquindio.gov.co.</t>
  </si>
  <si>
    <t>La Secretaría de Educación, para la vigencia 2022 reportó las siguientes acciones:
Se realizaron visitas técnicas a 7 instituciones educativas oficiales (sedes mantenidas), de acuerdo con las necesidades presentadas por los rectores, y se realizaron intervenciones con mano de obra y suministro de materiales a las siguientes instituciones educativas:
+ Salento: Institución Educativa Boquia Sede los Pinos.
+ Quimbaya: Institución Educativa el Naranjal, Institución Educativa Instituto Quimbaya principal, Institución Educativa Instituto Quimbaya – Sede Sagrado Corazón de Jesús- Quimbaya y la Institución Educativa Policarpa Salavarrieta – Sede Antonia Santos.
+ Circasia: Institución Educativa Libre- Sede Consuelo Betancourt.
+ Calarcá: Institución Educativa Antonio Nariño.
+ Filandia: Institución Educativa Francisco Miranda- Sede Principal – Corregimientode la India - 
También, se atendieron 3 instituciones educativas, a las cuales se les efectuó transferencia de recursos de acuerdo con las necesidades presentadas por los rectores:
+ Buenavista: Instituto Buenavista. transfieren recursos para la adquisición del mobiliario para el restaurante escolar.
+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 Salento: en la Institución Educativa los Pinos, se realiza cerramiento con malla eslabonada y tubería galvanizada y se realiza ampliación de cerramiento a una mayor altura, se realiza mantenimiento de cerramiento, templada y fijación de malla.
+ Quimbaya: en la Institución Educativa Naranjal, se realiza demolición de concreto de vía interna en mal estado, se retira escombro, se hace nivelación de terreno y se funde placa con hierro de temperatura.
Así mismo,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 Filandia: en la Institución Educativa Francisco Miranda, del corregimiento La India, se realizan adecuaciones locativas,iInstalación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 En la Institución Educativa Quimbaya – Sede Sagrado Corazón, se realiza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
10 instituciones Educativas Oficiales (sedes mantenidas) de acuerdo con las necesidades presentadas por los rectores, se realizaron intervenciones con mano de obra y suministro de materiales a las siguientes instituciones:
SALENTO
1. Institución Educativa Boquia sede Los Pinos- ACTIVIDAD: adecuación y mantenimiento de cerramiento con malla eslabonada y tubería galvanizada.
2.Institución Educativa Liceo Quindío – sede Andres Bello – Salento ACTIVIDADES: recorrido de cubierta, suministro e instalación de canales de aguas lluvias, pintura.
• Institución Educativa Liceo Quindío- Salento. ACTIVIDADES: adecuación, conexión y acometida de red de gas natural para el funcionamiento del restaurante escolar. De igual forma la dirección de cobertura educativa cuenta con un profesional en arquitectura, el cual cumple con las funciones de apoyo y seguimiento técnico a los distintos requerimientos que se realizan de manera escrita y verbal sobre la infraestructura educativa oficial a cargo del Departamento del Quindío.
QUIMBAYA
3. Institución Educativa El Naranjal – ACTIVIDAD: Demolición de concreto en vía interna, nivelación de terreno y fundición de nueva placa.
4. Institución Educativa Instituto Quimbaya (principal) – ACTIVIDADES: adecuación en restaurante escolar, resane y estuco sobre muros, impermeabilización de junta de construcción, instalación de enchape cerámico sobre pared formato 20x20, aplicación de pintura epóxica sobre muros.
• INSTITUCION EDUCATIVA INSTITUTO QUIMBAYA – SEDE SAGRADO CORAZON DE JESUS- QUIMBAYA - ACTIVIDAD: Adecuación en restaurante escolar, resane y estuco sobre muros, aplicación de pintura epóxica en muros, pintura en esmalte sobre carpintería metálica. Pintura en zona de comedor escolar, puertas y ventanas, mantenimiento de cubierta.
5. INSTITUCION EDUCATIVA POLICARPA SALAVARRIETA – SEDE ANTONIA SANTOS- ACTIVIDADES: Reparación de tejas de fibrocemento, resane y estuco sobre muros, aplicación de pintura epóxica en muros sobre cielo raso, cambio de láminas en paneles de cielo raso. Pintura en zonas de restaurantes, resanes, manejo de humedades
6. INSTITUCION EDUCATIVA EL LAUREL SEDE JOSE ANTONIO GALAN – QUIMBAYA ACTIVIDADES: mejoramiento y mantenimiento general
CIRCASIA
7. INSTITUCION EDUCATIVA LIBRE- SEDE CONSUELO BETANCOURT – ACTIVIDAD: Mejoramiento del restaurante escolar, resane y estuco sobre muros, aplicación de pintura vinilo en muros, aplicación de pintura epóxica en muros, reparación de zócalos, aplicación de pintura exterior tipo coraza y aplicación de pintura en aceite sobre carpintería metálica.
CALARCA
8. INSTITUCION EDUCATIVA ANTONIO NARIÑO –ACTIVIDAD: adecuación en restaurante escolar, resane y estuco sobre muros, construcción de media caña en mortero para impermeabilización de cubierta, cambio de tejas, pintura sobre muros, instalación de media caña en pvc. instalación de malla de angeo, limpieza de canales, cambio de tejas.
FILANDIA.
9. INSTITUCION EDUCATIVA FRANCISCO MIRANDA- SEDE PRINCIPAL – CORREGIMIENTO DE LA INDIA- ACTIVIDADES: adecuación en restaurante escolar, instalación de media caña en pvc, instalación de mesones en acero inoxidable, instalación de lavaplatos en acero inoxidable, fraguado de piso cerámico, instalación de soporte metálicos para estanterías.
MONTENEGRO
10. INSTITUCION EDUCATIVA GENERAL SANTANDER – PRINCIPAL- MONTENEGRO. ACTIVIDADES: recorrido de cubierta, resanes y pintura.
La Dirección de Cobertura Educativa en coordinación con la secretaria de Aguas e Infraestructura del Departamento realizo la priorización de intervenciones en las instituciones educativas de acuerdo con las visitas realizadas en los trimestres pasados y se tienen contratadas obras por medio de la licitación pública 010 del 2022.
En coordinación con la empresa PROYECTA priorizo y se encuentran en etapa contractual intervenciones de mantenimiento y mejoramiento en la Infraestructura Educativa, en coordinación con el Plan Departamental de Aguas PDA se priorizo y se encuentra en etapa contractual la intervención de sedes educativas rurales para el manejo y aprovechamiento de aguas lluvias, obras que serán ejecutadas en la próxima vigencia.
De igual forma se cuenta con un profesional en arquitectura, el cual cumple con las funciones de apoyo y seguimiento técnico a los distintos requerimientos que se realizan de manera escrita y verbal a la secretaria de educación departamental.
Medio de verificación: información enviada por correo electrónico; desde "Natalia Cardona Osorio" &lt;desarrollohumanoyfamilia@gobernacionquindio.gov.co.</t>
  </si>
  <si>
    <t xml:space="preserve">Para  la vigencia 2022,  la Secretaria de Aguas  e  infraestructura reporto haber realizado las siguientes acciones:
 Se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</si>
  <si>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Para la vigencia 2022, La Secretaría de Aguas e Infraestructura, no  reportó acciones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</si>
  <si>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Se evidencia que existe una duplicidad en el planteamiento de las metas  48 y 61 ,aun así para la vigencia 2022, La Secretaría de Aguas e Infraestructura, no reportó acciones para  el cumplimiento de estas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</si>
  <si>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La Secretaría de Familia,  durante la vigencia 2022,  ha realizado escuelas de padres en las Instituciones Educativas Oficiales de los municipios no certificados en educación del departamento del Quindío.</t>
  </si>
  <si>
    <t xml:space="preserve">La Secretaría de Aguas e Infraestructura, no reportó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</si>
  <si>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
Para la vigencia 2022, la Secretaría de Aguas e Infraestructura reporto que, realizó las siguientes acciones en el cuarto trimestre: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</si>
  <si>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 xml:space="preserve">Las Instituciones Educativas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</si>
  <si>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La Secretaría de Educación, reportó para la vigencia 2022  que:
Se cuenta con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Se evidencia que hay duplicidad entre la meta 31 y 72
Medio de verificación: información enviada por correo electrónico; desde "Natalia Cardona Osorio" &lt;desarrollohumanoyfamilia@gobernacionquindio.gov.co.</t>
  </si>
  <si>
    <t xml:space="preserve">Durante la vigencia 2022, la Secretaría del Interior,  no reporto acciones en cumplimiento de esta meta.  </t>
  </si>
  <si>
    <t xml:space="preserve">Durante la vigencia 2022, la Secretaría de Familia, no reportó acciones en cumplimiento de esta meta.  </t>
  </si>
  <si>
    <t xml:space="preserve">La Secretaría del Interior, para la vigencia 2022, reportó que:
Se desarrollaron planes de prevención y rutas, en  14 jornadas de prevención del Reclutamiento infantil en las IE Educativas del Departamento del Quindío y Juntas de Acción Comunal </t>
  </si>
  <si>
    <t xml:space="preserve">Durante la vigencia 2022, el ICBF no reportó acciones en cumplimiento de esta meta.  </t>
  </si>
  <si>
    <t xml:space="preserve">El Instituto Colombiano de Bienestar Familiar (ICBF), reportó para la vigencia 2022: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Harold.Bedoya@icbf.gov.co
</t>
  </si>
  <si>
    <t>6 Redes de Aprendizaje fortalecidas e implementadas.</t>
  </si>
  <si>
    <t xml:space="preserve">META FÍSICA 2014- 2023 (Vigencia 2023) </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</si>
  <si>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y familia. 
El ICBF realiza un proceso de mitigación y prevención a través de sus diferentes programas, en la actualidad tiene tres programas de atención, que son:
Generación Explora
Generación Explora Rural
De Tú a Tú Infancia, Adolescencia y Juventud 
Generaciones Sacúdete - Adolescentes y Jóvenes BID
Generaciones Sacúdete - Étnicos
Generaciones Étnicas Con  Bienestar 
Se han atendido 192 adolescentes y jóvenes en todo el departamento del Quindío de los 3897 que se atenderan una vez se de inicio a toda la operación programática, dentro de lo cual se desarrollaron actividades de acompañamiento psicosocial y familiar que permiten mitigar y prevenir el consumo de sustancias psicoactivas.
Medio de verificación: información enviada por correo electrónico; desde "Natalia Cardona Osorio" &lt;desarrollohumanoyfamilia@gobernacionquindio.gov.co.</t>
  </si>
  <si>
    <t>El ICBF, para el seguimiento del primer trimestre del año 2023,  reportó que :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desde "Natalia Cardona Osorio" &lt;desarrollohumanoyfamilia@gobernacionquindio.gov.co.</t>
  </si>
  <si>
    <t>El ICBF, para el seguimiento del primer trimestre del año 2023,  reportó que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desde "Natalia Cardona Osorio" &lt;desarrollohumanoyfamilia@gobernacionquindio.gov.co.</t>
  </si>
  <si>
    <t>CUMPLIMIENTO</t>
  </si>
  <si>
    <t>SEMAFORIZACIÓN</t>
  </si>
  <si>
    <t>Verde Oscuro (80% 100%)</t>
  </si>
  <si>
    <t>Sobresaliente</t>
  </si>
  <si>
    <t>Verde Claro (70% 79%)</t>
  </si>
  <si>
    <t>Satisfactorio</t>
  </si>
  <si>
    <t>Amarillo (60% 69%)</t>
  </si>
  <si>
    <t>Medio</t>
  </si>
  <si>
    <t>Naranja (40% 59%)</t>
  </si>
  <si>
    <t>Bajo</t>
  </si>
  <si>
    <t>Rojo (0% 39%)</t>
  </si>
  <si>
    <t>Critico</t>
  </si>
  <si>
    <t>Se ha coordinado la operatividad del Comité Departamental para la Erradicación del Trabajo Infantil (CIETI), a través de la puesta en marcha del Plan de Acción 2023.
Sin embargo, la Secretaría Técnica del CIETI, la tiene la Secretaría de Educación
El presupuesto fue reportado en la meta No 53.</t>
  </si>
  <si>
    <t>Se ha coordinado la operatividad del Comité Departamental para la Erradicación del Trabajo Infantil (CIETI), a través de la puesta en marcha del Plan de Acción 2023.
El presupuesto fue reportado en la meta No 53.</t>
  </si>
  <si>
    <r>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t>
    </r>
    <r>
      <rPr>
        <b/>
        <sz val="11"/>
        <color theme="1"/>
        <rFont val="Arial"/>
        <family val="2"/>
      </rPr>
      <t xml:space="preserve"> 13%</t>
    </r>
    <r>
      <rPr>
        <sz val="11"/>
        <color theme="1"/>
        <rFont val="Arial"/>
        <family val="2"/>
      </rPr>
      <t xml:space="preserve">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</si>
  <si>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r>
  </si>
  <si>
    <t>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</si>
  <si>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r>
      <t xml:space="preserve">De acuerdo con el reporte de la Secretaría de Salud, se evidencia que hay duplicidad en el contenido de la meta No. 14.
Sin embargo, no se está dando respuesta a la acción estratégica inicial de la Política Pública.
El indicador se encuentra en un </t>
    </r>
    <r>
      <rPr>
        <b/>
        <sz val="11"/>
        <color theme="1"/>
        <rFont val="Arial"/>
        <family val="2"/>
      </rPr>
      <t>73%</t>
    </r>
    <r>
      <rPr>
        <sz val="11"/>
        <color theme="1"/>
        <rFont val="Arial"/>
        <family val="2"/>
      </rPr>
      <t xml:space="preserve"> de cumplimiento a la fecha</t>
    </r>
  </si>
  <si>
    <t>La Secretaría de Salud reportó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y firma del Decreto y se ajustó el Plan de Acción para la adopción de la Resolución 089. 
Sin embargo, la meta se encuentra en un porcentaje de cumplimiento del 100% en el decenio. 
Medio de verificación: información enviada por correo electrónico “desarrollohumanoyfamilia@gobernacionquindio.gov.co.</t>
  </si>
  <si>
    <t>La Secretaría de Familia reportó para el tercer trimestre del 2023,  que a través de la Dirección de Desarrollo Humano y Familia, se realiza la implementación de la estrategia "Tú y yo unidos por la vida" donde se incluye la línea de prevención del consumo de sustancias psicoactivas, la cual se ha venido implementando en los 12 municipios
Medio de verificación: información enviada por correo electrónico;  &lt;desarrollohumanoyfamilia@gobernacionquindio.gov.co.</t>
  </si>
  <si>
    <t>La Secretaría de Familia, para el seguimiento del primer, segundo y tercer trimestre del año 2023, no reportó acciones para el cumplimiento de esta meta.</t>
  </si>
  <si>
    <t xml:space="preserve">La Secretaría de Familia, para el seguimiento del tercer trimestre del año 2023,  reportó las siguientes acciones:  se realiza un apoyo a las funciones que trabajan con los jóvenes del sistema, en actividades o talleres que fortalecen su proyecto de vida y realización de ejercicios de prácticas restauración informales con Hogar Claret. asi mismo se realizaron actividades sobre valores axiológicos para fortalecer sus habilidades sociales. con los padres de familia o acudientes se realizan escuela de padres como apoyo para fortalecer  habilidades para la sana convivencia, como:  resolución de conflictos,  comunicación asertiva, estilos de crianza. </t>
  </si>
  <si>
    <t>Para el seguimiento del tercer trimestre del año 2023, la Secretaría de Educación reportó que se han realizado 3 jornadas de capacitación con la asistencia del 100% de los docentes.
Medio de verificación: información enviada por correo electrónico:  planeamientoeduca@gobernacionquindio.gov.co,  desarrollohumanoyfamilia@gobernacionquindio.gov.co</t>
  </si>
  <si>
    <r>
      <rPr>
        <b/>
        <sz val="1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rFont val="Arial"/>
        <family val="2"/>
      </rPr>
      <t xml:space="preserve">
De acuerdo al reporte de la Secretaría de Salud, se evidencia  que el Plan Departamental de Drogas tuvo vigencia hasta el 2019, dando cumplimiento a la finalidad contenida en la meta de Política Pública.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El indicador de cumplimiemnto de la meta , supera lo programado para el decenio teniendo en cuenta que para 2014, el reporte de ejecución fue tomado teniendo en cuenta los diferentes planes reportados 75 y los años posteriores se cumplio con la meta de (1). a pesar de dicha situación se cumplio con el plan anual                   </t>
    </r>
    <r>
      <rPr>
        <b/>
        <sz val="11"/>
        <rFont val="Arial"/>
        <family val="2"/>
      </rPr>
      <t xml:space="preserve">            </t>
    </r>
    <r>
      <rPr>
        <sz val="11"/>
        <color theme="1"/>
        <rFont val="Arial"/>
        <family val="2"/>
      </rPr>
      <t xml:space="preserve">                                              </t>
    </r>
  </si>
  <si>
    <t xml:space="preserve">
Durante el primer, segundo y tercer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t>
  </si>
  <si>
    <r>
      <t xml:space="preserve">La Secretaría de Educación, reportó que, en las 54 Instituciones Educativas, se continúa orientando como proyecto pedagógico transversal, la temática de paisaje cultural cafetero, en cumplimiento de la ordenanza No. 0038 del 22 de noviembre de 2012.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</si>
  <si>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El ICBF estará atento a participar de las actividades y acciones que se desarrollen y se indique desde el nivel departamental.  
Medio de verificación: información enviada por correo electrónico; desde  &lt;desarrollohumanoyfamilia@gobernacionquindio.gov.co.</t>
  </si>
  <si>
    <r>
      <t xml:space="preserve">La Secretaría de Educación  reportó las siguientes acciones: Se continúa con seis  (6) Redes de Aprendizaje implementadas, fortalecidas y reconocidas mediante acto administrativo  para las 54 Instituciones Educativas Oficiales del Departamento así: Red de matemáticas, Red de coordinadores, Red Entre todos para todos, Red de escuela nueva, Red de sociales y Red de Educación Inicial -Preescolar.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</si>
  <si>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t xml:space="preserve">La Secretaría de Salud, reportó  que en los 11 municipios sobre los que tiene incidencia,desarrollo acciones  de Promoción por enfoque diferencial en el desarrollo del Plan Nacional de sexualidad, derechos sexuales y reproductivos en: 
Asistencias técnicas y aplicación de lista de chequeo sobre Ruta de atención integral en salud sexual y reproductiva Res. 3280 curso de vida adolescente en las IPS de los municipios del Quindío.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Se realizaron auditoria de 14 historias clínicas de seguimiento de gestantes que viven con VIH SIDA Hepatitis como seguimiento del programa de ITS, valoración integral a través de lista de chequeo en IPS.
Se realizaron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Se realizó el comité Departamental de derechos sexuales y reproductivos.
Se realizó aplicación de lista de chequeo de calidad de los servicios de salud amigables para adolescentes y jóvenes en las IPS de los 11 municipios y con usuarios adolescentes y padres de familia. 
Sin embargo, no reporto presupuesto programado, ni ejecutado.
Medio de verificación: información enviada por correo electrónico; desde desarrollohumanoyfamilia@gobernacionquindio.gov.co , Maritza Perdomo Forero Dirección Operativa de GEAS saluddirgestion@quindio.gov.co. 
</t>
  </si>
  <si>
    <t xml:space="preserve">
La Secretaría de Salud confirmo que en los 11 municipios que tiene a cargo más Armenia, se ha implementado la Estrategia AIEPI implementada con Plan Integral de Cobertura y Programa de Sensibilización realizado por enfoque diferencial y en condición especial con la ejecución de las siguientes acciones:
•	Se aplicaron 22679 dosis en menores de 6 años, divididas entre BCG, hepatitis B, rotavirus, neumococo, polio, pentavalente, triple viral, hepatitis A, fiebre amarilla y varicela.
•	Se aplicaron 661 dosis contra el VPH a niñas entre 9 y 11 años para prevención del Cáncer de Cuello Uterino. 
•	Se aplicaron 362 dosis contra Covid 19 en menores entre 3 y 11 años. 
•	Se aplicaron 3907 dosis de influenza Cepa Sur 2023. 
Se aclara que, el informe del mes de junio se realiza mes vencido. Por tanto, posterior al 15 de julio tendremos los resultados finales para el Departamento.
También se ha realizado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Sin embargo, la Secretaría de Salud no reportó presupuesto programado ni ejecutado.
Medio de verificación: información enviada por correo electrónico; desde desarrollohumanoyfamilia@gobernacionquindio.gov.co , Maritza Perdomo Forero Dirección Operativa de GEAS saluddirgestion@quindio.gov.co.
</t>
  </si>
  <si>
    <t>Para el seguimiento del segundo trimestre del año 2023 la Secretaría de Educación reporto las siguientes acciones: En la actualidad se benefician 2367 estudiantes registrados en el aplicativo Simat.                                                                                                                                                                           Se legalizaron los convenios de transporte escolar con las alcaldías de los 11 municipios del Departamento.
Medio de verificación: información enviada por correo electrónico: "planeamientoeduca@gobernacionquindio.gov.co" planeamientoeduca@gobernacionquindio.gov.co,  "desarrollohumanoyfamilia@gobernacionquindio.gov.co</t>
  </si>
  <si>
    <t xml:space="preserve">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Medio de verificación: información enviada por correo electrónico; desde desarrollohumanoyfamilia@gobernacionquindio.gov.co.
</t>
  </si>
  <si>
    <t>El ICBF,   reportó  que  El ICBF Regional Quindío para la vigencia 2023 brinda atención integral en los programas para la primera infancia a 10.263 niños y niñas.
Medio de verificación: información enviada por correo electrónico; desde  &lt;desarrollohumanoyfamilia@gobernacionquindio.gov.co.</t>
  </si>
  <si>
    <t>El ICBF, para el seguimiento del primer trimestre del año 2023,  reportó que: De acuerdo a lo establecido en la ley 1098 de 2006 Codigo de infancia y Adolescencia en su artuiculo 96 asi como en el marco de los acuerdos de gestion establecidos por la Sede Nacional, a los cuales debe dar cumplimiento la directora Regional,  los coordinadores de los Centros Zonales Armenia Norte , Armenia Sur y Calarca realizan seguimiento a la medida con una peridiocidad de 2 veces por mes tanto a Comisariosde Familia Como a los Defensores de Familia de los Centros Zonales. 
Medio de verificación: información enviada por correo electrónico; desde  &lt;desarrollohumanoyfamilia@gobernacionquindio.gov.co.</t>
  </si>
  <si>
    <t>El ICBF, para el seguimiento del primer trimestre del año 2023,  reportó que: El ICBF no tiene dentro de sus competencias legales procesos de detección, judicialización y castigo para población adulta que cometa algún delito contra un niño, niña o adolescente. 
Medio de verificación: información enviada por correo electrónico; desde  &lt;desarrollohumanoyfamilia@gobernacionquindio.gov.co.</t>
  </si>
  <si>
    <t>El ICBF, para el seguimiento del primer trimestre del año 2023,  reportó las siguientes acciones para el cumplimiento de esta meta.
La meta no es responsabilidad del ICBF, toda vez que la implementación de la Estrategia Nacional, se desarrolla a través de la implemetnación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contratacion de tres profesionales en las areas de Psicologia, Trabajo Social y Pedagogia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desde " &lt;desarrollohumanoyfamilia@gobernacio</t>
  </si>
  <si>
    <r>
      <t xml:space="preserve">El ICBF, para el seguimiento del primer trimestre del año 2023,  reportó que la meta no es responsabilidad del ICBF, el plan departamental y las rutas son lideradas desde la Secretaría del Interior del departamento. 
Medio de verificación: información enviada por correo electrónico; desde </t>
    </r>
    <r>
      <rPr>
        <sz val="11"/>
        <color rgb="FFFF0000"/>
        <rFont val="Arial"/>
        <family val="2"/>
      </rPr>
      <t>"</t>
    </r>
    <r>
      <rPr>
        <sz val="11"/>
        <color theme="1"/>
        <rFont val="Arial"/>
        <family val="2"/>
      </rPr>
      <t xml:space="preserve"> &lt;desarrollohumanoyfamilia@gobernacionquindio.gov.co.</t>
    </r>
  </si>
  <si>
    <t>El ICBF, para el seguimiento del primer trimestre del año 2023,  reportó  que las acciones para el cumplimiento de esta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desde  &lt;desarrollohumanoyfamilia@gobernacio</t>
  </si>
  <si>
    <t>El ICBF, para el seguimiento del primer trimestre del año 2023,  reportó que  si bien la administración de la Plataforma SUIN no depende de la Regional Quindío, sí se logra reportar que desde el ICBF Nacional se mantiene en operación y actualización estadistica permanente la plataforma para consulta territorial de los diferentes indicadores de desarrollo integral de niños, niñas, adolescentes y jóvenes del departamento y del país.  En la actualidad la plataforma a permitido a los doce municipios y al departamento extraer la información de los indicadores de infancia y adolescencia y el gasto público social para el cuarto proceso de rendición pública de cuentas de Primera Infancia, Infancia, Adolescencia y Juventud 2020-2023.
Medio de verificación: información enviada por correo electrónico; desde  &lt;desarrollohumanoyfamilia@gobernacionquindio.gov.co.</t>
  </si>
  <si>
    <r>
      <t xml:space="preserve">A través de la asistencia tecnica realizada a la Secretaría de la Salud, en la cual manifestaron que actualmente se cuentan con 10 ESE con Norma Técnica implementada en forma permanente y continua,para la atención del binomio madre e hijo, incluyendo la estrategia IAMI, las cuales son en el departamento
Hospital San Vicente de Paul Filandia.
Hospital Santa Ana de pijao.
Hospital  San Vicente de Paul Circasia.
Hospital La misericordia Calarcá.
Hospital San Roque Córdoba .  
Hospital San Vicente de Paul Génova.
Hospital  San Roque Buenavista.   
Hospital Pio X Tebaida Quindío.  
Hospital San juan de Dios.
Hospital Sagrado Corazón de Jesús.                       
Teniendo en cuenta el comportamiento de la meta durante las vigencias anteriores, se observa que es de mantenimiento,y que en las ESE anteriormente mencionadas se ha implementado y realizado seguimiento a la estrategia IAMI,y la implementación de la Estrategia Instituciones Amigas de la Mujer y la Infancia (IAMI) en los municipios que cuentan con ESE.  
Teniendo en cuenta que que la meta de la Politica pública habla de 14 ESE, se pudo verificar con la secretaría de salud  que en el departamento del Quindío no se cuenta con este numero de ESE en funcionamiento y que solo se tienen 10 ESE, razón por la cual el cumplimiento de dicho indicador no podrá cumplir el 100%
</t>
    </r>
    <r>
      <rPr>
        <b/>
        <sz val="11"/>
        <color theme="1"/>
        <rFont val="Arial"/>
        <family val="2"/>
      </rPr>
      <t>Sin embargo, el promedio en el decenio es del 66%</t>
    </r>
  </si>
  <si>
    <r>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Teniendo en cuenta que que la meta de la Politica pública habla de 14 ESE, se pudo verificar que en el departamento del Quindío no se cuenta con este numero de ESE que realicen  atención del binomio madre e hijo, incluyendo la Estrategia "Madre Canguro". en el departamento solo la IPS  sagrada familia cuenta con esta estrategia , razón por la cual el cumplimiento de dicho indicador no podrá cumplir el 100%, 
Sin embargo, es importante aclarar que, la Secretaría de Salud Departamental, argumenta que el departamento solo cuenta con cuatro (4) Instituciones Prestadoras de Servicio (IPS) de parto habilitadas, pero solo 1 con la estrategia madre canguro.
Por lo anterior, este indicador se Encuentra en </t>
    </r>
    <r>
      <rPr>
        <b/>
        <sz val="11"/>
        <color theme="1"/>
        <rFont val="Arial"/>
        <family val="2"/>
      </rPr>
      <t>46%</t>
    </r>
    <r>
      <rPr>
        <sz val="11"/>
        <color theme="1"/>
        <rFont val="Arial"/>
        <family val="2"/>
      </rPr>
      <t xml:space="preserve"> de avance, ya que durante varias vigencias no se han reportado acciones para el cumplimiento de esta meta. </t>
    </r>
  </si>
  <si>
    <r>
      <t xml:space="preserve">De acuerdo con el Plan Nacional de Derechos Sexuales y Reproductivos, proyectado entre las vigencias 2017 y 2021 se cumplió al 78%.
Para la vigencia 2022, la pesar de que no se ha realizado a nivel nacional la actualización del nuevo plan nacional de sexualidad, derechos sexuales y reproductivos, desde la secretaría de Salud departamental se generan acciones encaminadas a desarrollo continuo para la atención y promoción de la sexualidad y derechos sexuales reproductivos con enfoque diferencial en los 12 municipios del departamento, dado que se cuenta con capacidad instalada y  generando procesos de enfoque diferencial.
Para la vigencia 2023, la Secretaría de Salud Departamental continua ejecutando acciones en los 11 municipios sobre los que tiene incidencia en el desarrollo continuo para la atención y promoción de la sexualidad y derechos sexuales reproductivos con enfoque diferencial.  Para el municipio de Armenia, se aclara que dado que tienen Secretaría de Salud propia, ésta es la encargada de la implementación de las acciones.
</t>
    </r>
    <r>
      <rPr>
        <b/>
        <sz val="11"/>
        <color theme="1"/>
        <rFont val="Arial"/>
        <family val="2"/>
      </rPr>
      <t>En el promedio del decenio el cumplimiento del indicador se mantiene en el 78%.</t>
    </r>
  </si>
  <si>
    <r>
      <t xml:space="preserve">El Plan Nacional de Derechos Sexuales y Reproductivos, proyectado entre las vigencias 2017 y 2021 se cumplió en un 57%.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teniendo en cuenta que se esta a la espera de la implementación de la estrategia nacional.
</t>
    </r>
    <r>
      <rPr>
        <b/>
        <sz val="11"/>
        <color theme="1"/>
        <rFont val="Arial"/>
        <family val="2"/>
      </rPr>
      <t>En el promedio del decenio el cumplimiento del indicador se mantiene en el 60%.</t>
    </r>
  </si>
  <si>
    <r>
      <t xml:space="preserve">El Plan de Seguridad Alimentaria y Nutricional del departamento del Quindío, terminó su periodo de implementación en la vigencia 2020.
Igualmente, se puede observar que de acuerdo con, los seguimientos realizados al indicador, esta meta se encuentra con un cumplimiento del 100% a la fecha; en la medida que se han reportado acciones durante todas las vigencias. 
La secretaría de Agricultura se encuentra en la construcción de la Política Pública deSeguridad Alimentaria y Nutricional del departamento del Quindío, la cual se esta realizando en conjunto con las diferentes secretarías de la gobernación.
</t>
    </r>
    <r>
      <rPr>
        <b/>
        <sz val="11"/>
        <color theme="1"/>
        <rFont val="Arial"/>
        <family val="2"/>
      </rPr>
      <t>En el promedio del decenio el cumplimiento de la meta es del 100%</t>
    </r>
  </si>
  <si>
    <r>
      <t xml:space="preserve">De acuerdo a lo reportado por la Secretaría de Salud, durante el 2023 los 11 municipios se ha implementado la estrategia AIEPI con Plan Integral de Cobertura y Programa de Sensibilización.
Es importante mencionar que el municipio de Armenia cuenta autonomía en la ejecución de esta estrategia a través de la Secretaría de Salud Municipal, por este motivo la meta no se cumplirá al 100%.
</t>
    </r>
    <r>
      <rPr>
        <b/>
        <sz val="11"/>
        <color theme="1"/>
        <rFont val="Arial"/>
        <family val="2"/>
      </rPr>
      <t>Es importante mencionar que a la fecha, el indicador se encuentra en un 70% de cumplimiento en el promedio del decenio.</t>
    </r>
  </si>
  <si>
    <r>
      <t xml:space="preserve">
De acuerdo con el reporte de la Secretaría de Salud, se evidencia que hay duplicidad en el contenido de la meta No. 14.
El indicador se encuentra en un </t>
    </r>
    <r>
      <rPr>
        <b/>
        <sz val="11"/>
        <color theme="1"/>
        <rFont val="Arial"/>
        <family val="2"/>
      </rPr>
      <t>68%</t>
    </r>
    <r>
      <rPr>
        <sz val="11"/>
        <color theme="1"/>
        <rFont val="Arial"/>
        <family val="2"/>
      </rPr>
      <t xml:space="preserve"> de cumplimiento a la fecha</t>
    </r>
  </si>
  <si>
    <r>
      <t xml:space="preserve">
De acuerdo con el reporte de la Secretaría de Salud, se evidencia que hay duplicidad en el contenido de la meta No. 14.
El indicador se encuentra en un </t>
    </r>
    <r>
      <rPr>
        <b/>
        <sz val="11"/>
        <color theme="1"/>
        <rFont val="Arial"/>
        <family val="2"/>
      </rPr>
      <t>73%</t>
    </r>
    <r>
      <rPr>
        <sz val="11"/>
        <color theme="1"/>
        <rFont val="Arial"/>
        <family val="2"/>
      </rPr>
      <t xml:space="preserve"> de cumplimiento a la fecha</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</si>
  <si>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El indicador se encuentra en un</t>
    </r>
    <r>
      <rPr>
        <b/>
        <sz val="11"/>
        <color theme="1"/>
        <rFont val="Arial"/>
        <family val="2"/>
      </rPr>
      <t xml:space="preserve"> 85%</t>
    </r>
    <r>
      <rPr>
        <sz val="11"/>
        <color theme="1"/>
        <rFont val="Arial"/>
        <family val="2"/>
      </rPr>
      <t xml:space="preserve"> de cumplimiento a la fecha</t>
    </r>
  </si>
  <si>
    <r>
      <t>De acuerdo a lo reportado durante todas las vigencias por parte de la Secretaría de Educación, se observa que se cumplió con la meta programada para el acceso a estudiantes de nivel preescolar. Así mismo, se ha mantenido un promedio anual de</t>
    </r>
    <r>
      <rPr>
        <b/>
        <sz val="11"/>
        <color theme="1"/>
        <rFont val="Arial"/>
        <family val="2"/>
      </rPr>
      <t xml:space="preserve"> 3.385</t>
    </r>
    <r>
      <rPr>
        <sz val="11"/>
        <color theme="1"/>
        <rFont val="Arial"/>
        <family val="2"/>
      </rPr>
      <t xml:space="preserve"> niños y niñas en nivel prescolar.
Sin embargo, es necesario garantizar el acceso y la permanencia de los niños, niñas y adolescentes al sistema educativo de los once municipios no certificados en educación del Departamento del Quindío.</t>
    </r>
  </si>
  <si>
    <r>
      <t xml:space="preserve">De acuerdo con lo reportado durante todas las vigencias por parte de la Secretaría de Educación, se observa que se cumplió con la meta programada para el acceso a estudiantes de básica primaria. Así mismo, se ha mantenido un promedio anual de </t>
    </r>
    <r>
      <rPr>
        <b/>
        <sz val="11"/>
        <color theme="1"/>
        <rFont val="Arial"/>
        <family val="2"/>
      </rPr>
      <t>18.009</t>
    </r>
    <r>
      <rPr>
        <sz val="11"/>
        <color theme="1"/>
        <rFont val="Arial"/>
        <family val="2"/>
      </rPr>
      <t xml:space="preserve"> niños y niñas en básica primaria.
Sin embargo, es necesario garantizar el acceso y la permanencia de los niños, niñas y adolescentes al sistema educativo de los once municipios no certificados en educación del Departamento del Quindío.</t>
    </r>
  </si>
  <si>
    <r>
      <t>De acuerdo con lo reportado durante todas las vigencias por parte de la Secretaría de Educación, se observa que se cumplió con la meta programada para el acceso a estudiantes de básica secundaria. Así mismo, se ha mantenido un promedio anual de</t>
    </r>
    <r>
      <rPr>
        <b/>
        <sz val="11"/>
        <color theme="1"/>
        <rFont val="Arial"/>
        <family val="2"/>
      </rPr>
      <t xml:space="preserve"> 15.731</t>
    </r>
    <r>
      <rPr>
        <sz val="11"/>
        <color theme="1"/>
        <rFont val="Arial"/>
        <family val="2"/>
      </rPr>
      <t xml:space="preserve"> niños, niñas y adolescentes en básica secundaria.
Sin embargo, es necesario garantizar el acceso y la permanencia de los niños, niñas y adolescentes al sistema educativo de los once municipios no certificados en educación del Departamento del Quindío.</t>
    </r>
  </si>
  <si>
    <r>
      <t>De acuerdo con lo reportado durante todas las vigencias por parte de la Secretaría de Educación, se observa que se cumplió con la meta programada para el acceso a estudiantes de educación media. Así mismo, se ha mantenido un promedio anual de</t>
    </r>
    <r>
      <rPr>
        <b/>
        <sz val="11"/>
        <color theme="1"/>
        <rFont val="Arial"/>
        <family val="2"/>
      </rPr>
      <t xml:space="preserve"> 5,969</t>
    </r>
    <r>
      <rPr>
        <sz val="11"/>
        <color theme="1"/>
        <rFont val="Arial"/>
        <family val="2"/>
      </rPr>
      <t xml:space="preserve"> niños, niñas y adolescentes en educación media.
Sin embargo, es necesario garantizar el acceso y la permanencia de los niños, niñas y adolescentes al sistema educativo de los once municipios no certificados en educación del Departamento del Quindío.
NOTA: PARA EL PROCESO DE MATRICULA DE EDUCACION MEDIA  EN  EL DEPARTAMENTO NO CUENTA CON LINEA BASE  DEL AÑO 2014,  LO CUAL NO PERMITE DEFINIR CUANTOS ESTUDIANTES MAS  TENEMOS EN EL DEPARTAMENTO.</t>
    </r>
  </si>
  <si>
    <t xml:space="preserve">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Sin embargo, la meta ubicada en el numeral 76 de la matriz estratégica inicial, da respuesta a la finalidad contenida en esta meta, evidenciándose duplicidad en la información. </t>
  </si>
  <si>
    <r>
      <t xml:space="preserve">La Estrategia Nacional para la Erradicación del Trabajo Infantil -ENETI- ya terminó su proceso de implementación, y no se ha realizado actualización. 
Sin embargo,  la meta se encuentra con un </t>
    </r>
    <r>
      <rPr>
        <b/>
        <sz val="11"/>
        <color theme="1"/>
        <rFont val="Arial"/>
        <family val="2"/>
      </rPr>
      <t xml:space="preserve">100% </t>
    </r>
    <r>
      <rPr>
        <sz val="11"/>
        <color theme="1"/>
        <rFont val="Arial"/>
        <family val="2"/>
      </rPr>
      <t>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</si>
  <si>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</si>
  <si>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t>la Secretaría de Agricultura reporto que  con  las alianzas  para el fomento de la agricultura campesina familiar y comunitaria: Se beneficiaron ciento cincuenta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"Agricultura" agricultura@gobernacionquindio.gov.co a desarrollohumanoyfamilia@gobernacionquindio.gov.co</t>
  </si>
  <si>
    <t xml:space="preserve">En el seguimiento de la la vigencia 2023  la Secretaría de Agricultura reporto: que se apoyaron 100 productores agropecuarios en  los municipios de: ARMENIA, BUENAVISTA, CALARCÁ, CORDOBA, CIRCASIA, FILANDIA,  GENOVA, MONTENEGRO, LA TEBAIDA,  PIJAO, QUIMBAYA Y SALENTO ,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
</t>
  </si>
  <si>
    <t xml:space="preserve">Para el seguimiento de la vigencia del año 2023 la Secretaría de Cultura reportó las siguientes acciones: se ejecutaron actividades de fortalecimento en lectura  en las bibliotecas  y apoyando las instituciones educativas de los diferentes municipios del Departamento, atendiendo una población de 809 niños, niñas en el último  trimestre del  2023 se atendió un total de 11.755                                                                                                                          Medio de verificación: información enviada por correo electrónico; desde desarrollohumanoyfamilia@gobernacionquindio.gov.co </t>
  </si>
  <si>
    <t>21733887904,62</t>
  </si>
  <si>
    <t>17176692560,48</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</si>
  <si>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
a la fecha no se cuenta con linea base de 2014, para poder determinar el incremento de NN matriculados en educación inicial, sin embargo se garantizan las estrategias para poder realizar las matriculas.                      Para le año 2023, la Seretaría de Educación Departamental del Quindío oferto 2.550 cupos para el grado de transición del nivel de preescolar en el marco de la Educación Inicia
</t>
    </r>
  </si>
  <si>
    <r>
      <t xml:space="preserve">La Secretaría de Educación, para la vigencia del año 2023, reportó que, a través de los profesionales del programa de educación inicial, se está realizando asistencia técnica a los docentes de preescolar, para formación en procesos pedagógicos.
</t>
    </r>
    <r>
      <rPr>
        <b/>
        <sz val="11"/>
        <color theme="1"/>
        <rFont val="Arial"/>
        <family val="2"/>
      </rPr>
      <t>Se realizarón 3 jornadas de capacitación con la asistencia del 100% de los docentes</t>
    </r>
    <r>
      <rPr>
        <sz val="11"/>
        <color theme="1"/>
        <rFont val="Arial"/>
        <family val="2"/>
      </rPr>
      <t xml:space="preserve">
Medio de verificación: información enviada por correo electrónico; desde  &lt;desarrollohumanoyfamilia@gobernacionquindio.gov.co.</t>
    </r>
  </si>
  <si>
    <r>
      <t xml:space="preserve">La Secretaría de Educación, para la vigencia del tercer trimestre del año 2023 reportó que con corte a este informe se cuenta con una matricula de 14638 estudiantes en el nivel de basica primaria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t>
    </r>
  </si>
  <si>
    <r>
      <t xml:space="preserve">Para el seguimiento del tercer trimestre del año 2023 la Secretaría de Educación reporto que, se cuenta con una matricula de  11811 estudiantes en el nivel de basica secundaria matriculados en los 11 municipios no certificados del departamento. 
</t>
    </r>
    <r>
      <rPr>
        <b/>
        <sz val="11"/>
        <color theme="1"/>
        <rFont val="Arial"/>
        <family val="2"/>
      </rPr>
      <t xml:space="preserve">Sin embargo, no reportó presupuesto programado ni ejecutado.
</t>
    </r>
    <r>
      <rPr>
        <sz val="11"/>
        <color theme="1"/>
        <rFont val="Arial"/>
        <family val="2"/>
      </rPr>
      <t>Medio de verificación: información enviada por correo electrónico:  planeamientoeduca@gobernacionquindio.gov.co,  desarrollohumanoyfamilia@gobernacionquindio.gov.co</t>
    </r>
  </si>
  <si>
    <r>
      <t xml:space="preserve">La secretaría de Educación para el segundo seguimiento del año 2023 reporto que: Con corte a este informe se cuenta con una matrícula de 4892 estudiantes en el nivel de educación media matriculados en los 11 municipios no certificados del departamento.
</t>
    </r>
    <r>
      <rPr>
        <b/>
        <sz val="11"/>
        <color theme="1"/>
        <rFont val="Arial"/>
        <family val="2"/>
      </rPr>
      <t xml:space="preserve">Sin embargo,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</si>
  <si>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r>
      <t xml:space="preserve">La Secretaría de Educación, para la vigencia del segundo trimestre del año 2023 reportó que con corte a este informe se cuenta con una matrícula de 14584 estudiantes en el nivel de básica primaria de los 11 municipios no certificados del departamento.
</t>
    </r>
    <r>
      <rPr>
        <b/>
        <sz val="11"/>
        <color theme="1"/>
        <rFont val="Arial"/>
        <family val="2"/>
      </rPr>
      <t>La secretaria de educación dentro de su portafolio de servicios, oferta el ciclo I con el que se beneficiaron a 392 estudiantes (matrícula al 31/07/2023) con modelos de alfabetización en las 54 Instituciones Educativas Oficiales de los 11 municipios No certificados en educación</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</si>
  <si>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t>La Secretaría de Educación, realizó las siguientes acciones para fortalecer el Plan de Apoyo a la Educación Rural en los 12 municipios:
Asistencia técnica en relación con ruta de mejoramiento institucional       
1 análisis de autoevaluación y plan de mejoramiento institucional de las 19 instituciones que poseen sedes rurales.                      
2 elaboración de consolidados de autoevaluación institucional y de Plan de mejoramiento                                                                   
3 realización de comparativos de autoevaluación de 19 instituciones (trabajo realizado por la contratista que apoya el proceso)                   
4.  Socialización con directivos y los comités de calidad de 19 Instituciones Educativas, los resultados del análisis de la ruta de mejoramiento y formular recomendaciones de ajustes.                                                                                                                
Asistencia técnica para el fortalecimiento del modelo Escuela Nueva   
1 microcentros con directivos y docentes de las instituciones Francisco Miranda, San Vicente de Paul, Instituto Génova, Marco Fidel Suarez, Baudilio Montoya.                                                                                                                                                                           2 acompañamientos pedagógicos en 3 sedes de la institución educativa Baudilio Montoya (La Albania, La Estrella y Potosí),        
3 realización de Primer Encuentro de la Red Departamental de Escuela Nueva el cual contó con la asistencia de 51 docentes adscritos a las 19 instituciones que implementan el modelo.
La Secretaría de Educación también realizó acompañamientos a las Instituciones Educativas rurales en la apropiación de los componentes y estrategias para la adecuada implementación del Modelo Escuela Nueva y para la formulación correcta de la ruta de mejoramiento.  Para el 2 trimestre abril -Junio a través de los profesionales del programa educación inicial se realizó asistencia técnica y acompañamiento en sitio, en temas de Política y Lineamientos técnicos, Planes de aula y ambientes pedagógicos, dirigido a docentes de transición, realizando el seguimiento permitiendo visualizar su aplicabilidad en su prácticas en el aula.
Así mismo ha realizado Acompañamiento y asistencia técnica en los planes de mejoramiento institucional.                                                                                                                                                                                              Desde la secretaría de educación departamental se asiste técnica y administrativamente a las 54 Instituciones educativas incluyendo entre ellas las 16 IE de la zona rural, dicha asistencia se realiza tanto con funcionarios de planta como contratistas de las diferentes direcciones que conforman la SEDQ.
Medio de verificación: información enviada por correo electrónico: "planeamientoeduca@gobernacionquindio.gov.co" planeamientoeduca@gobernacionquindio.gov.co,  "desarrollohumanoyfamilia@gobernacionquindio.gov.co</t>
  </si>
  <si>
    <t>Para el segundo trimestre la Secretaría de Educación reporto que se realizó el convenio con la Universidad Remington para llevar a cabo El plan de Formación para iniciar en el segundo trimestre 2023
Se beneficiaron 113 docentes con estrategias de promoción del bilingüismo, a través del convenio de asociación número 009 de 2023 celebrado entre el Departamento del Quindío y la Corporación Universitaria Remington, se realizó el seminario de profundización con una intensidad de 6 horas sobre estrategias de uso de herramientas pedagógicas y didácticas para la enseñanza del inglés en preescolar y básica primaria, dirigido hasta cien (100) docentes del nivel de preescolar y básica primaria de las 54 instituciones educativas adscritas a la Secretaría de Educación Departamental. 
A la fecha de corte del presente informe no se han ejecutado las obligaciones correspondientes debido a que la U. Remington no ha presentado la correspondiente cuenta de cobro.
Medio de verificación: información enviada por correo electrónico: "planeamientoeduca@gobernacionquindio.gov.co" planeamientoeduca@gobernacionquindio.gov.co, "desarrollohumanoyfamilia@gobernacionquindio.gov.co</t>
  </si>
  <si>
    <t>La Secretaría de Educación para el segundo trimestre del 2023 reporto las siguientes acciones:  Se brinda acompañamiento a las 54 instituciones Educativas oficiales, relacionado con el apoyo en la atención educativa a los estudiantes con discapacidad, través de docentes de apoyo, modelos lingüísticos e intérpretes en lengua de señas. 
2.106 estudiantes con discapacidad y talentos excepcionales atendidos con modelos educativos flexibles a través de un equipo interdisciplinario de docentes y profesionales de apoyo (Psicólogos, fonoaudiólogas, terapeutas ocupacionales, educadoras especiales, pedagogos) y apoyos pedagógicos (modelos lingüísticos, intérpretes en lengua de señas), para cubrir las 4 ofertas educativas que se encuentran establecidas en el Decreto 1421 del 2017 como son: Oferta general, oferta bilingüe bicultural, oferta hospitalaria, oferta para adultos.
Medio de verificación: información enviada por correo electrónico: "planeamientoeduca@gobernacionquindio.gov.co" planeamientoeduca@gobernacionquindio.gov.co, "desarrollohumanoyfamilia@gobernacionquindio.gov.co</t>
  </si>
  <si>
    <r>
      <t xml:space="preserve">Para el seguimiento del segundo trimestre la Secretaría de Educación reporto que: Se realizó el convenio con la Universidad Remington para llevar a cabo El plan de Formación para iniciar en el segundo semestre 2023. 
                                                                                                                             A la fecha no se tiene convenios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</si>
  <si>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r>
      <t>La Secretaría de Educación, reportó que, continua con los modelos flexibles de Sistema de Responsabilidad Penal, Aceleración del aprendizaje, Postprimaria, Pensar, Programa para jóvenes y adultos en extraedad, Tejiendo saberes y Escuela nueva. Tambien  realiza acompañamiento, seguimiento y atención educativa a la población identificada con talentos y capacidades excepcionales. Generando estrategias que promuevan y fortalezcan sus habilidades.
                                                                                                                        2.106 estudiantes con discapacidad y talentos excepcionales atendidos con modelos educativos flexibles a través de un equipo interdisciplinario de docentes y profesionales de apoyo (Psicólogos, fonoaudiólogas, terapeutas ocupacionales, educadoras especiales, pedagogos) y apoyos pedagógicos (modelos lingüísticos, intérpretes en lengua de señas), para cubrir las 4 ofertas educativas que se encuentran establecidas en el Decreto 1421 del 2017 como son: Oferta general, oferta bilingüe bicultural, oferta hospitalaria, oferta para adultos.</t>
    </r>
    <r>
      <rPr>
        <b/>
        <sz val="11"/>
        <color theme="1"/>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</si>
  <si>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La Secretaría de Educación  reporto que en la actualidad se benefician 2.367 estudiantes beneficiados con el programa de transporte escolar, a través de los convenios interadministrativos celebrados entre el Departamento del Quindío y los 11 municipios no certificados, a los cuales se les realizó la transferencia de recursos, destinados a concurrir en la financiación del servicio de transporte escolar anual de los alumnos matriculados en básica y media, que habiten en los corregimientos y veredas de su jurisdicción, y que ante la ausencia de oferta educativa rural, deban desplazarse a una institución educativa de su cabecera municipal o rural, garantizando el ingreso y la permanencia en el sistema educativo
                                                                                                                            Medio de verificación: información enviada por correo electrónico:  planeamientoeduca@gobernacionquindio.gov.co,  desarrollohumanoyfamilia@gobernacionquindio.gov.co</t>
  </si>
  <si>
    <t xml:space="preserve">
Para el tercer trimestre de seguimiento La Secretaría de turismo reporto que se dio alcance a la estrategia  de ESCNNA, impactando el 75% con  530 personas  a través de las siguientes instituciones y entidades, las cuales son: 
* Miraflores- cabildo indígena
* 5 hoteles, del parque Uribe
* Terminal de trasporte 
* Plaza de Bolívar (Armenia)
* Galería 
 *5 Hoteles (Calarcá)
 *Institución educativa ciudadela Henry Marín granada de Circasia
* 29 hoteles, galería municipal de circasia  
* Institución educativa hojas anchas zona rural (circasia) 
* Empleados de empresas públicas de filandia
* Grupo de guardianes Policía de turismo
*Colegio betlemitas
* Institución Educativa Francisco Miranda de la zona rural
*  Plaza del municipio de filandia
*  3 hoteles (filandia)
* 2 hoteles (La tebiada)
* Instituto Montenegro
* 6 hoteles (Montenegro) 
* Colegio Ramón messa Lodoño (Quimbaya)
* Institución educativa el Naranjal (Quimbaya)
 * 9 hoteles (Quimbaya) 
* 25 hoteles en Salento
                                                                                                                              75% de  avance en el plan de formación desarrollado en el marco de la estrategia de ESCNNA  (Prevención de la Explotación Sexual, Comercial, de niñas, niños y adolescentes con actores del sector turismo. 
Para el tercer trimestre se dio alcance a la estratigia  de ESCNNA, impactando el 75% con  530 personas  a través de las siguientes instituciones y entidades, las cuales son: Miraflores- cabildo indigena, 5 hoteles, parque uribe, terminal de trasporte, plaza de bolivar (Armenia), galeria y 5 hotesles (Calarca),  Institución educativa ciudadela henry marin granada, 34 hotesles, galeria municipal de circasia,  institución educativa hojas hanchas zona rural (circasia), Empleados de empresas publicas de filandia, Grupo de guardianes  Policia de turismo,Colegio  bethlemitas, institución educativa francisco miranda de la zona rural, plaza del municipio de filandia, 3 hoteles (filandia), 2 hoteles (La tebiada), Instituto montenegro y 6 hoteles (Montenegro), colegio ramon messa londoño, institucion eductiva el naranjal, y 9 hoteles (Quimbaya), 74 hoteles en salento
Medio de verificación: información enviada por correo electrónico  "desarrollohumanoyfamilia@gobernacionquindio.gov.co.</t>
  </si>
  <si>
    <t>Para el mantenimiento, mejoramiento y/o rehabilitación de obras físicas de infraestructura deportiva y recreativa en el Departamento del Quindío se realizaron las siguientes intervenciones:
1. GIMNASIOS BIOSALUDABLES: Se construyeron en los siguientes municipios, Buenavista, Circasia, Córdoba, Pijao, Filandia, Montenegro, Quimbaya y Salento - Se ejecutó el contrato de obra pública n°. 020 del 2022. 
2. PARQUES INFANTILES: Se construyeron en los siguientes municipios, Calarcá, La Tebaida, Génova y Filandia - Se ejecutó contrato de obra pública n°. 021 de 2022.
3. Se ejecutó contrato interadministrativo entre el departamento del Quindío y la Empresa de Energía EDEQ E.S.P. para el suministro e instalación de medidores de energía y conexión del transformador existente de 30 kva y proporcionar el servicio eléctrico al escenario deportivo Estadio Municipal Alpidio Mejía del municipio de la Tebaida en el Departamento del Quindío por un valor de $4.177.663 (Fecha de terminación: 08 de julio de 2023). 
4. REMODELACIÓN DEL ESTADIO MUNICIPAL ROGELIO GONZÁLEZ - CIRCASIA, QUINDÍO se encuentra en ejecución, con un porcentaje de ejecución del 50%, el cual se adjudicó mediante contrato de obra pública 013-2023 con un presupuesto de $2.011.796.156, con fecha de inicio del 17 de agosto de 2023 y con fecha de terminación el 07 de febrero de 2024."Prorrogado",  al igual que el contrato de interventoría 015-2023 adjudicado al CONSORCIO WHLV-CABA ING con un presupuesto de $255.767.173,40
Con el fin de dar cumplimiento a la meta física de los contratos relacionados anteriormente, el Departamento del Quindío debe realizar una prórroga de 49 días al plazo de ejecución a los contratos de obra N°009 de 2023 y contrato de interventoría 015-2023. 
Medio de verificación: información enviada por correo electrónico; desde desarrollohumanoyfamilia@gobernacionquindio.gov.co.</t>
  </si>
  <si>
    <t>La Secretaria de Aguas e Infraestructura, para el seguimiento del tercer trimestre del año 2023, reporto las acciones:
1. Se realizó mantenimiento a cinco (5) infraestructuras culturales en los siguientes puntos: 
- Biblioteca Pública Municipal de Salento Quindío. 
- Casa de la cultura de Córdoba.
- Casa de la Cultura Buenavista.
- Biblioteca Pública Municipal de Quimbaya. 
- Se realizará mantenimiento de la infraestructura cultural de la Casa Mujer de Municipio de Calarcá entre el mes de octubre y noviembre de 2023.
PROYECTO: “Mantenimiento de la infraestructura cultural en el departamento del Quindío” BPIN  2021003630001.
2. Para el mantenimiento, mejoramiento y/o rehabilitación de obras físicas de infraestructura deportiva y recreativa en el Departamento del Quindío se están realizando:
- GIMNASIOS BIOSALUDABLES: Buenavista, Circasia, Córdoba, Pijao, Filandia, Montenegro, Quimbaya y Salento – se ejecutó el contrato de obra pública 020 del 2022, esta pendiente de liquidación. (ya fueron recibidos).
- PARQUES INFANTILES: Calarcá, La Tebaida, Génova y Filandia – se ejecutó contrato de obra pública no. 021 de 2023 esta pendiente de liquidación. (ya fueron recibidos, pendiente Genova)
- REMODELACIÓN DEL ESTADIO MUNICIPAL ROGELIO GONZÁLEZ - CIRCASIA, QUINDÍO, se encuentra en ejecución contrato de interventoría 016-2023 concurso de méritos a "CONSORCIO WHLV-CABA ING" con un presupuesto de $ 255.767.173,40 y la licitación de obra pública 013-2023 del estadio de Circasia con un presupuesto de $ 2.102.642.593, con fecha de inicio del 17 de agosto de 2023 con terminación el 27 de diciembre de 2023.
PROYECTO: “Mantenimiento, mejoramiento y/o rehabilitación de obras físicas de infraestructura deportiva y recreativa en el Departamento del Quindío” BPIN 2020003630052. 
3.Se encuentra en ejecución convenio 034 de 2023 entre el Departamento del Quindío y el municipio de Filandia cuyo objeto es MANTENIMIENTO Y MEJORAMIENTO DEL ECO PARQUE MIRADOR “COLINA ILUMINADA” EN EL MUNICIPIO DE FILANDIA, esta meta es compartida con la Secretaría de Turismo, la Secretaría de Infraestructura del Departamento apoyó con la transferencia de recursos para el cumplimiento de la meta. Este proyecto pasa a vigencia 2024 debido a que se evidenció que se presenta demora en la entrega de materiales de construcción y eléctricos, adicionalmente, debido a que la madera que se va a instalar es especial, requiere de un tratamiento diferencial el cual en cuanto al reemplazo de pílares, el contratista encontró la necesidad de construir una estructura provisional para evitar siniestros; lo anteriormente descrito atrasó el avance de la obra el cual a la fecha presenta el 75% de avance
4. Se realizó visita técnica en la plaza de mercado del municipio de Circasia, para verificar el espacio y las cantidades de obra para su intervención.
- Se solicitó pedido de material de ferretería y se proyecta su cumplimiento para el mes de noviembre de 2023.
PROYECTO: “Adecuación plaza de mercado en el Departamento del Quindío” BPIN 2021003630019. 
5. Se realizaron adecuaciones a 6 Salones comunales en diferentes barrios del Municipio de Armenia, se relacionan a continuación: 
- Salón comunal del barrio El poblado.
- Salón comunal del barrio Alto bonito. 
- Salón comunal del barrio Irlanda. 
- Salón comunal del barrio Villas Américas.
- Salón comunal del barrio San José. 
- Salón comunal del barrio La linda.
- Se realizará construcción del salón comunal del resguardo indígena Karabijua en el Municipio de Calarcá.  
PROYECTO: “Construcción y/o adecuación de casetas comunales en los diferentes barrios del departamento” BPIN 2021003630006. 
Medio de verificación: información enviada por correo electrónico; desde desarrollohumanoyfamilia@gobernacionquindio.gov.co.</t>
  </si>
  <si>
    <t>Para el mantenimiento, mejoramiento y/o rehabilitación de obras físicas de infraestructura deportiva y recreativa en el Departamento del Quindío se realizaron las siguientes intervenciones:
1. GIMNASIOS BIOSALUDABLES: Se construyeron en los siguientes municipios, Buenavista, Circasia, Córdoba, Pijao, Filandia, Montenegro, Quimbaya y Salento - Se ejecutó el contrato de obra pública n°. 020 del 2022. 
2. PARQUES INFANTILES: Se construyeron en los siguientes municipios, Calarcá, La Tebaida, Génova y Filandia - Se ejecutó contrato de obra pública n°. 021 de 2022.
3. Se ejecutó contrato interadministrativo entre el departamento del Quindío y la Empresa de Energía EDEQ E.S.P. para el suministro e instalación de medidores de energía y conexión del transformador existente de 30 kva y proporcionar el servicio eléctrico al escenario deportivo Estadio Municipal Alpidio Mejía del municipio de la Tebaida en el Departamento del Quindío por un valor de $4.177.663 (Fecha de terminación: 08 de julio de 2023). 
4. REMODELACIÓN DEL ESTADIO MUNICIPAL ROGELIO GONZÁLEZ - CIRCASIA, QUINDÍO se encuentra en ejecución, con un porcentaje de ejecución del X%, el cual se adjudicó mediante contrato de obra pública 013-2023 con un presupuesto de $2.011.796.156, con fecha de inicio del 17 de agosto de 2023 y con fecha de terminación el 07 de febrero de 2024."Prorrogado",  al igual que el contrato de interventoría 015-2023 adjudicado al CONSORCIO WHLV-CABA ING con un presupuesto de $255.767.173,40
Con el fin de dar cumplimiento a la meta física de los contratos relacionados anteriormente, el Departamento del Quindío debe realizar una prórroga de 49 días al plazo de ejecución a los contratos de obra N°009 de 2023 y contrato de interventoría 015-2023. 
Medio de verificación: información enviada por correo electrónico; desde desarrollohumanoyfamilia@gobernacionquindio.gov.co.</t>
  </si>
  <si>
    <t>La Secretaría de Aguas e Infraestructura reportó las siguientes acciones: (se aclara que este proyecto, tanto la actividad como la meta física y financiera corresponde al relacionado en la columna BG fila 8)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Se realizó mantenimiento a 28 Instituciones Educativas a través de los siguientes contratos: LP010-INF014-2022, LP010-INF015-2022, LP010-INF016-2022, CM012-INF012-INTERVENTORIA-2023, los cuales se relacionan a continuación: 
LOTE 01
1.  I.E BAUDILIO MONTOYA SEDE PRINCIPAL (FINALIZADA)
2. I.E BAUDILIO MONTOYA SEDE LA ESTRELLA (FINALIZADA)
3  I.E ROBLEDO SEDE PRINCIPAL (FINALIZADA)
4  I.E SAN RAFAEL SEDE PRADERA ALTA (FINALIZADA)
5. I.E SAN RAFAEL SEDE LA PRIMAVERA (FINALIZADA)
6  I.E INSTITUTO CALARCÁ (FINALIZADA)
7  I.E INSTITUTO TECNOLÓGICO DE CALARCÁ (FINALIZADA)
8. I.E FELIPE MELENDEZ SEDE PRINCIPAL - MUNICIPIO DE FILANDIA (FINALIZADA)
9. I.E HENRY MARIN GRANADA SEDE PRINCIPAL - MUNICIPIO DE CIRCASIA (FINALIZADA)
10. I.E BOQUIA SEDE PRINCIPAL - MUNICIPIO DE SALENTO (FINALIZADA)
11 . I.E BARCELONA ALTA SEDE PRINCIPAL - MUNICIPIO DE CIRCASIA (FINALIZADA)
LOTE 02
1. I.E TEBAIDA - MUNICIPIO DE LA TEBAIDA (FINALIZADA)
2. I.E FUNDADORES - SEDE PRINCIPAL - MUNICIPIO DE 
MONTENEGRO  (FINALIZADA)
3. I.E GABRIELA MISTRAL SEDE PRINCIPAL DEL MUNICIPIO DE LA 
TEBAIDA (FINALIZADA)
4.I.E SANTA MARÍA GORETI SEDE PRINCIPAL DEL MUNICIPIO DE 
MONTENEGRO (FINALIZADA)
5.I.E FUNDADORES - SEDE FRANCISCO JOSÉ DE CALDAS DEL 
MUNICIPIO DE MONTENEGRO (FINALIZADA)
6. I.E MERCADOTÉCNIA DEL MUNICIPIO DE QUIMBAYA (FINALIZADA)
7. I.E POLICARPA SAVALARIETA DEL MUNICIPIO DE QUIMBAYA (FINALIZADA)
8. I.E LA POPA SEDE PRINCIPAL DEL MUNICIPIO DE LA TEBAIDA  (FINALIZADA)
9. I.E MARCO FIDEL SUAREZ DEL MUNICIPIO DE MONTENEGRO  (FINALIZADA)
10. I.E MARCO FIDEL SUAREZ SEDE CARMEN DEL MUNICIPIO DE 
MONTENEGRO (FINALIZADA)
11. I.E INSTITUTO QUIMBAYA DEL MUNICIPIO DE QUIMBAYA  (FINALIZADA)
12. I.E INSTITUTO SIMÓN BOLÍVAR DEL MUNICIPIO DE QUIMBAYA (FINALIZADA)
13. I.E INSTITUTO HOJAS ANCHAS DEL MUNICIPIO DE ARMENIA (FINALIZADA)
LOTE 03
1. I.E GENERAL SANTANDER - MUNICIPIO DE CALARCÁ (FINALIZADA)
2. I.E RAFAEL URIBE - MUNICIPIO DE CALARCÁ (FINALIZADA)
3. I.E SAN BERNARDO SEDE BARRAGAN - MUNICIPIO DE CALARCA (FINALIZADA) 
4. I.E SAN RAFAEL SEDE VISTA HERMOSA - MUNICIPIO DE CALARCA (FINALIZADA)
5. I.E SAN RAFAEL SEDE EL DANUBIO - MUNICIPIO DE CALARCA (FINALIZADA)
6. I.E SAN RAFAEL SEDE EL PENSIL - MUNICIPIO DE CALARCA (FINALIZADA)
7. I.E JOSE MARÍA CORDOBA - MUNICIPIO DE CORDOBA (FINALIZADA)
8. I.E FRANCISCO DE PAULA SANTANDER - MUNICIPIO DE PIJAO  (FINALIZADA)
9. I.E JUAN XXIII - MUNICIPIO DE PIJAO  (FINALIZADA)
10. I.E LA MARIELA - MUNICIPIO DE PIJAO (FINALIZADA)
11. I.E INSTITUTO PIJAO SEDE MARIA AUXILIADORA - MUNICIPIO DE PIJAO (FINALIZADA)
12. I.E INSTITUTO GENOVA - MUNICIPIO DE GENOVA (FINALIZADA)
13. I.E JOSE EUSTACIO RIVERA GENOVA - MUNICIPIO DE GENOVA (FINALIZADA) 
14. I.E SAN VICENTE DE PAUL - MUNICIPIO DE PIJAO (FINALIZADA)
Medio de verificación: información enviada por correo electrónico; desde desarrollohumanoyfamilia@gobernacionquindio.gov.co.</t>
  </si>
  <si>
    <t>La promotora de vivienda Proyecta,  reportó las siguientes acciones:
*  En el Municipio de Montenegro se encuentra en implementación el contrato de obra 002 de 2023, derivado del convenio No 004 de 2022 con el Municipio para mejorar y mantener la infraestructura deportiva y recreativa del Coliseo del Centro, Coliseo Pueblo Tapao y el Skate Park.
* Para el municipio de Circasia, se encuentra en ejecución el contrato de obra No 009 de 2023 para el mantenimiento y mejoramiento de los escenarios deportivos: coliseo municipal y cerramiento cancha deportiva del barrio ciudad libre.
* Se encuentra en ejecución el contrato de obra No 004 de 2023 en el municipio de La Tebaida para el desarrollo deportivo del Barrio Fundadores para la construcción de una cancha deportiva y gimnasio biosaludable.
*En el Municipio de Pijao se encuentra en ejecución el contrato de obra 025 del año 2023, por medio del cual se esta mejorando la infraestructura del coliseo de deportes y estadio de fútbol en el barrio calle larga. 
*En Filandia se encuentra en ejecución el contrato de obra No 044 de 2023 para el mantenimiento y mejoramiento de escenarios deportivos: Cancha Sintética, Cancha Centro De Integración Ciudadana (Cic) Y Cancha Escuela Cruces.
*En Buenavista se encuentra en ejecución el contrato de obra No 016 de 2023 para el mantenimiento y mejoramiento de escenarios deportivos: Coliseo Multideporte y Pista de Patinaje.
*En el Municipio de Córdoba se dio inicio al contrato de obra No 030 de 2023 para mejorar el Coliseo Municipal.
                                                                                                                                                   En el Municipio de Montenegro se ejecutó el Contrato 047 del 2023 que tiene por objetivo "Mantenimiento y mejoramiento de la cancha deportiva y cerramiento de la institución educativa Marco Fidel Suárez, del municipio de Montenegro Quindío, Corregimiento Pueblo Tapao". 
En La Tebaida se ejecutó el contrato de obra No 038 de 2023, cuyo objeto es realizar "Mantenimiento y Mejoramiento de Escenarios Deportivos en el Municipio de La Tebaida Quindío" en el polideportivo pisamos.
                                                                                                                                            Medio de verificación: información enviada por correo electrónico “desarrollohumanoyfamilia@gobernacionquindio.gov.co.</t>
  </si>
  <si>
    <t>La Empresa para el Desarrollo Territorial Proyecta reportó haber realizado las siguientes acciones: adelantó las acciones técnicas y jurídicas con los diferentes municipios para desarrollar y llevar a cabo los convenios que den como resultado adecuación y mantenimiento de edificaciones educativas en el Departamento del Quindío.
*Para realizar mejoras de infraestructura en la institución Educativa de Rio Verde Bajo del Municipio de Buenavista, se encuentra en ejecución el contrato de Obra No 015 de 2023.
*En Filandia se encuentra en ejecución el Contrato de obra 028 de 2023 para el mejoramiento y mantenimiento de cuatro (4) Instituciones Educativas: Instituciones Educativas La Catalia, Instituciones Educativas La Palmera, Instituciones Educativas La lotería, Instituciones Educativas Los Tanques. 
*La Tebaida se encuentra en ejecución el contrato de obra No 035 de 2023, para mejorar cinco sedes educativas son: La Popa, Mora hermanos, El Ocaso, La Palmita, La Irlanda y La Silvia.
                                                                                                                                               Se ejecutó el contrato de obra No 037 del 2023, derivado del convenio No 013 de 2023 con el municipio de Montenegro, para el Mejoramiento Y Adecuación De Obras Complementarias en la Infraestructura Educativa Del Municipio De Montenegro Quindío, las sedes intervenidas son 22 y son las siguientes: La Soledad, Francisco José de Caldas, Instituto Montenegro, Rafael Uribe Uribe,  General Santander, Jesús María Obando, La Isabela, Santa María Goretti, Jesús Maestro, Gran Colombia,  Ayacucho, Buenos Aires, Manuela Beltrán, Fernando Arango, Risaralda, San José, El Carmen, Antonio Nariño, El Castillo, Policarpa Salavarrieta, España, Miguel Duque. Que pertenecen a las siguientes instituciones educativas: Los fundadores, Montenegro, General Santander, Santa María Goretti, Jesús Maestro, Marco Fidel Suarez. A la fecha las obras se encuentran al 100%. Pago y liquidación 2024
Medio de verificación: información enviada por correo electrónico “desarrollohumanoyfamilia@gobernacionquindio.gov.co.</t>
  </si>
  <si>
    <r>
      <t xml:space="preserve">La Secretaria de Salud Departamental reportó las siguientes acciones: En cumplimiento de la resolución 2350 de 2020 por la cual “SE ADOPTA EL LINEAMIENTO TÉCNICO PARA EL MANEJO INTEGRAL DE ATENCIÓN A LA DESNUTRICIÓN AGUDA MODERADA Y SEVERA, EN NIÑOS DE 0 A 59 MESES DE EDAD Y SE DICTAN OTRAS DISPOSICIONES”; se realizan   13 visitas de seguimiento y evaluación (incluyendo los criterios de implementación de la estrategia (IAMI) a IPS; ESE Hospital San Juan de Dios-Armenia, ESE Hospital San Camilo-Buenavista,  ESE Hospital La Misericordia del Municipio de Calarcá, ESE ESE Hospital San Vicente de Paul-Circasia, ESE Hospital San Roque-Córdoba, ESE Hospital San Vicente-Filandia, ESE Hospital San Vicente de Paul-Génova, ESE Hospital Roberto Quintero Villa -Montenegro, ESE Hospital Sagrado Corazón de Jesús del Municipio de Quimbaya, ESE Hospital San Vicente de Paul del Municipio de Salento y con el fin de promover la adopción del reporte y notificación de casos de desnutrición por ser municipios con notificación silenciosa en el evento 113, se realizan campañas de seguimiento y evaluación a la atención nutricional de menores de 5 años con desnutrición en 5 Entidades Territoriales de Salud del orden municipal (ETS) Pijao, Circasia, Filandia, Córdoba, Buenavista.
</t>
    </r>
    <r>
      <rPr>
        <b/>
        <sz val="11"/>
        <color theme="1"/>
        <rFont val="Arial"/>
        <family val="2"/>
      </rPr>
      <t xml:space="preserve">Sin embargo, no reporto presupuesto programado, ni ejecutado.
</t>
    </r>
    <r>
      <rPr>
        <sz val="11"/>
        <color theme="1"/>
        <rFont val="Arial"/>
        <family val="2"/>
      </rPr>
      <t xml:space="preserve">
Medio de verificación: información enviada por correo electrónico “desarrollohumanoyfamilia@gobernacionquindio.gov.co.</t>
    </r>
  </si>
  <si>
    <t>La Secretaría de Agricultura, Desarrollo Rural y Medio Ambiente,  reportó que: se entrega borrador actualizado de la politica publica para la garantia progresiva del derecho humano a la alimentacion adecuada por un QUINDIO SIN HAMBRE, dejando asi una herramienta que permita el monitoreo y control al plan de seguridad alimentaria y nutricional del Departamento del Quindio. (Este documento esta proximo a ser socializado con todos los actores para luego hacer su curso en la Honorable Asamble Departamental y sea aprobado bajo Ordenanza).
Medio de verificación: información enviada por correo electrónico "Agricultura" agricultura@gobernacionquindio.gov.co a desarrollohumanoyfamilia@gobernacionquindio.gov.co</t>
  </si>
  <si>
    <r>
      <t xml:space="preserve">
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
</t>
    </r>
  </si>
  <si>
    <r>
      <t xml:space="preserve">
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t>
    </r>
  </si>
  <si>
    <r>
      <t xml:space="preserve">
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 xml:space="preserve">
Sin embargo, no reportó presupuesto programado ni ejecutado.
</t>
    </r>
    <r>
      <rPr>
        <sz val="11"/>
        <color theme="1"/>
        <rFont val="Arial"/>
        <family val="2"/>
      </rPr>
      <t xml:space="preserve">
Medio de verificación: información enviada por correo electrónico “desarrollohumanoyfamilia@gobernacionquindio.gov.co.</t>
    </r>
  </si>
  <si>
    <r>
      <t xml:space="preserve">La Secretaría de Salud, para la vigencia 2023, no reporto acciones encaminadas al cumplimiento de esta meta.
</t>
    </r>
    <r>
      <rPr>
        <b/>
        <sz val="11"/>
        <color theme="1"/>
        <rFont val="Arial"/>
        <family val="2"/>
      </rPr>
      <t xml:space="preserve">Así mismo no reporto presupuesto programado, ni ejecutado.
</t>
    </r>
    <r>
      <rPr>
        <sz val="11"/>
        <color theme="1"/>
        <rFont val="Arial"/>
        <family val="2"/>
      </rPr>
      <t xml:space="preserve">
Medio de verificación: información enviada por correo electrónico “desarrollohumanoyfamilia@gobernacionquindio.gov.co.</t>
    </r>
  </si>
  <si>
    <r>
      <t xml:space="preserve">La Secretaría de Salud, para la vigencia 2023, no reporto acciones encaminadas al cumplimiento de esta meta. 
</t>
    </r>
    <r>
      <rPr>
        <b/>
        <sz val="11"/>
        <color theme="1"/>
        <rFont val="Arial"/>
        <family val="2"/>
      </rPr>
      <t>Así mismo tampoco reporto presupuesto programado ni ejecutado.</t>
    </r>
    <r>
      <rPr>
        <sz val="11"/>
        <color theme="1"/>
        <rFont val="Arial"/>
        <family val="2"/>
      </rPr>
      <t xml:space="preserve">
Medio de verificación: información enviada por correo electrónico “desarrollohumanoyfamilia@gobernacionquindio.gov.co.</t>
    </r>
  </si>
  <si>
    <r>
      <t xml:space="preserve">La Secretaría de Salud,  reportó las siguientes acciones: 
En el marco de la jornada de actualización de capacidades técnicas en el componente nutricional en el marco de la semana mundial de la lactancia materna. Se capacitaron 114 personas (médicos-6; Nutricionistas-7, Pediatras-2, Enfermeros-39, auxiliares de enfermería-8, Estudiantes de enfermería-45 y docentes universidad del Quindio-1, trabajador social, psicóloga, ingeniera de sistemas).
</t>
    </r>
    <r>
      <rPr>
        <b/>
        <sz val="11"/>
        <color theme="1"/>
        <rFont val="Arial"/>
        <family val="2"/>
      </rPr>
      <t xml:space="preserve">La Secretaría de Salud no reportó presupuesto programado, como tampoco ejecutado para esta meta. 
</t>
    </r>
    <r>
      <rPr>
        <sz val="11"/>
        <color theme="1"/>
        <rFont val="Arial"/>
        <family val="2"/>
      </rPr>
      <t xml:space="preserve">Medio de verificación: información enviada por correo electrónico “desarrollohumanoyfamilia@gobernacionquindio.gov.co.
</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</si>
  <si>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Para la vigencia 2022 y 2023, a pesar de que no se ha realizado a nivel nacional la actualización del nuevo plan nacional de lactancia martena en el marco del plan decenal, desde la secretaría de Salud departamental se generan acciones encaminadas a desarrollo continuo para la atención, promoción y protección de la lactancia materna  en los 12 municipios del departamento, dado que se cuenta conprogramas, campañas y estrategias que guian a la población en la importancia del mismo.
</t>
    </r>
    <r>
      <rPr>
        <b/>
        <sz val="11"/>
        <color theme="1"/>
        <rFont val="Arial"/>
        <family val="2"/>
      </rPr>
      <t>Es importante mencionar que a la fecha, el indicador se encuentra en un 100% de cumplimiento.</t>
    </r>
  </si>
  <si>
    <r>
      <t>La Secretaría de Educación reporto las siguientes acciones: El programa entrega los siguientes complementos alimentarios:                                                                                         
Complemento Alimentario am/pm preparado en sitio (CPS)
Complemento Alimentario am/pm industrializado (IND)
Complemento Alimentario tipo almuerzo (APS)
A la fecha de corte de este informe el programa atendió 13,388 estudiantes.
26.803 beneficiarios del Programa de Alimentación Escolar que atiende a todos los estudiantes priorizados en la estrategia PAE-SIMAT, Instituciones Educativas oficiales de los 11 municipios no certificados del Departamento del Quindío, de acuerdo a la Resolución No. 335 de 2021.  Para esta vigencia, se inicia la prestación del servicio el día 27 de febrero, con el PAE REGULAR, para Jornada Única y Jornada Regular, con los siguientes Complementos Alimentarios:
• Complemento Alimentario Almuerzo Preparado en sitio – APS • Complemento Alimentario jornada mañana/jornada tarde Preparado en sitio – APS • Complemento Alimentario jornada mañana/jornada tarde Industrializado – IND
La entrega de los complementos alimentarios se realiza diariamente en cada Institución y Sede Educativa, directamente a cada estudiante priorizado como beneficiario del Programa de Alimentación Escolar – PAE, los complementos alimentarios anteriormente mencionados, se entregan por rangos de edad como son: • Rango 1: Transición, • Rango 2: Grado 1 a Grado 3, • Rango 3: Grado 4 a Grado 5, • Rango 4: Grado 6 a Grado 9, • Rango 5:  Grado 10 a Grado 11
BUENAVISTA - 359   estudiantes - CALARCA - 7712 estudiantes - CIRCASIA - 2484 estudiantes - CÓRDOBA -  751 estudiantes - FILANDIA - 1215 estudiantes - GÉNOVA - 1009 estudiantes - LA TEBAIDA - 4155 estudiantes - MONTENEGRO - 4605 estudiantes - PIJAO - 902 estudiantes - QUIMBAYA - 2798 estudiantes - SALENTO -  813 estudiantes
Medio de verificación: información enviada por correo electrónico: "planeamientoeduca@gobernacionquindio.gov.co""desarrollohumanoyfamilia@gobernacionquindio.gov.co</t>
    </r>
    <r>
      <rPr>
        <sz val="11"/>
        <color rgb="FFFF0000"/>
        <rFont val="Arial"/>
        <family val="2"/>
      </rPr>
      <t xml:space="preserve">
</t>
    </r>
  </si>
  <si>
    <t xml:space="preserve">La Secretaría de Educación  reporto que: El programa atiende 54 Institución Educativa  con 215 Sedes con la entrega de los complementos alimentarios a cargo del operador.
CONTRATACIÓN DEL EQUIPO PAE, PARA EL ACOMPAÑAMIENTO, SEGUIMIENTO Y VERIFICACIÓN DE LA EJECUCIÓN DEL SERVICIO DE SUMINISTRO DE ALIMENTACIÓN ESCOLAR PARA LOS NIÑOS, NIÑAS, ADOLESCENTES Y JÓVENES REGISTRADOS EN LA MATRÍCULA EDUCATIVA DEL SECTOR OFICIAL, PRIORIZADOS Y QUE HACEN PARTE DE LOS ONCE (11) MUNICIPIOS NO CERTIFICADOS DEL DEPARTAMENTO DEL QUINDÍO, ACORDE A LOS LINEAMIENTOS TÉCNICO-ADMINISTRATIVOS Y ESTÁNDARES ESTABLECIDOS POR LA UNIDAD ADMINISTRATIVA ESPECIAL DE ALIMENTACIÓN ESCOLAR - ALIMENTOS PARA APRENDER (UAPA), Y DEMÁS NORMAS QUE ADICIONEN O MODIFIQUEN. Es importante aclarar que este valor hace parte del valor total de la meta "13.745 Niños, Niñas y Adolescentes con el copago de Almuerzos garantizados"
Medio de verificación: información enviada por correo electrónico: "planeamientoeduca@gobernacionquindio.gov.co" planeamientoeduca@gobernacionquindio.gov.co, "desarrollohumanoyfamilia@gobernacionquindio.gov.co
</t>
  </si>
  <si>
    <r>
      <t xml:space="preserve">La Secretaría de Salud reportó 100% de ESE, 60% IPS Privadas y mixtas 100% de Entidades Administradoras de Planes de Beneficio EAPB subsidiadas y 100% de EAPB contributivas con seguimiento al cumplimiento en la adherencia a las normas técnicas en las acciones de Salud Pública Individual con la realización de las siguientes actividades: 
1. visita de inspección vigilancia y control a IPS del municipio de armenia San Juan de Dios, Red Salud, Viva 1A, Hospital Santa Ana del municipio de Pijao, IPS Maxisalud Municipio de Calarcá, en implementación de resolución 3280 rutas de promoción y mantenimiento de la salud primera infancia e infancia.  
2. Asistencias técnicas y aplicación de lista de chequeo sobre Ruta de atención integral en salud sexual y reproductiva Res. 3280 curso de vida adolescente en las IPS de los municipios del Quindío.
Población: 63 funcionarios P y D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Asistencia técnica sobre ruta de atención integral en salud sexual y reproductiva Res, 3280 curso de vida adolescente
Temas tratados: Ruta de atención integral en salud sexual y reproductiva Res, 3280 curso de vida adolescente-capacitación herramienta Tanner.
Población: 19 Pacientes adolescentes
Institución: IPS de los municipios del departamento del Quindío.
La Secretaría de Salud también realizó: 
•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Auditoria de 14 historias clínicas de seguimiento de gestantes que viven con VIH SIDA Hepatitis como seguimiento del programa de ITS, valoración integral a través de lista de chequeo en IPS.
•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  Comité Departamental de derechos sexuales y reproductivos.
• Aplicación de lista de chequeo de calidad de los servicios de salud amigables para adolescentes y jóvenes en las IPS de los 11 municipios y con usuarios adolescentes y padres de familia.
</t>
    </r>
    <r>
      <rPr>
        <b/>
        <sz val="11"/>
        <color theme="1"/>
        <rFont val="Arial"/>
        <family val="2"/>
      </rPr>
      <t xml:space="preserve">Sin embargo, no reportó presupuesto programado ni ejecutado.
</t>
    </r>
    <r>
      <rPr>
        <sz val="11"/>
        <color theme="1"/>
        <rFont val="Arial"/>
        <family val="2"/>
      </rPr>
      <t xml:space="preserve">
Medio de verificación: información enviada por correo electrónico; desde desarrollohumanoyfamilia@gobernacionquindio.gov.co , Maritza Perdomo Forero Dirección Operativa de GEAS saluddirgestion@quindio.gov.co.</t>
    </r>
  </si>
  <si>
    <r>
      <t xml:space="preserve">La Secretaría de Salud reporto que los 12 Municipios del Departamento con capacidad instalada para la implementación, desarrollo y mantenimiento de la Estrategia AIEPI, se realizaron visitas educativas sobre AIEPI comunitario en 11 municipios del departamento del Quindío que le corresponden a la Secretaría y que cuentan con capacidad instalada para la implementación de la estrategia AIEPI.
</t>
    </r>
    <r>
      <rPr>
        <b/>
        <sz val="11"/>
        <color theme="1"/>
        <rFont val="Arial"/>
        <family val="2"/>
      </rPr>
      <t>Así mismo, no reportó presupuesto programado ni ejecutado.</t>
    </r>
    <r>
      <rPr>
        <sz val="11"/>
        <color theme="1"/>
        <rFont val="Arial"/>
        <family val="2"/>
      </rPr>
      <t xml:space="preserve">
Medio de verificación: información enviada por correo electrónico; desde desarrollohumanoyfamilia@gobernacionquindio.gov.co , Maritza Perdomo Forero Dirección Operativa de GEAS saluddirgestion@quindio.gov.co.
</t>
    </r>
  </si>
  <si>
    <r>
      <t xml:space="preserve">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t>
    </r>
  </si>
  <si>
    <r>
      <t xml:space="preserve">La Secretaría de Salud reporto las siguientes acciones: se dio cumplimiento a la campaña de Gestión del Riesgo para la prevención de consumo de sustancias psicoactivas denominada “SI TU ESTAS LAS DROGAS NO”. Su objetivo se centró en el involucramiento parental para prevención del consumo de sustancias psicoactivas licitas e ilícitas, y fue presentada a los Planes Locales y/o Subsecretarias de Salud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1"/>
        <color theme="1"/>
        <rFont val="Arial"/>
        <family val="2"/>
      </rPr>
      <t xml:space="preserve">Sin embargo, no reportó presupuesto programado ni ejecutado. Aun así la meta se encuentra con un porcentaje de cumplimiento del 100%
</t>
    </r>
    <r>
      <rPr>
        <sz val="11"/>
        <color theme="1"/>
        <rFont val="Arial"/>
        <family val="2"/>
      </rPr>
      <t xml:space="preserve">
Medio de verificación: información enviada por correo electrónico “desarrollohumanoyfamilia@gobernacionquindio.gov.co.</t>
    </r>
  </si>
  <si>
    <t xml:space="preserve">La Secretaría de Familia reportó que, a través de la Dirección de Desarrollo Humano y Familia, se  realiza la implementación de la estrategia "Tú y yo unidos por la vida" donde se incluye la línea de prevención del consumo de sustancias psicoactivas, la cual se ha venido implementando en los 12 municipio del departamento del quindio
Medio de verificación: información enviada por correo electrónico; desde  &lt;desarrollohumanoyfamilia@gobernacionquindio.gov.co. </t>
  </si>
  <si>
    <t>La Secretaría de Salud reportó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y firma del Decreto y se ajustó el Plan de Acción para la adopción de la Resolución 089. 
Sin embargo la meta se encuentra en un porcentaje de cumplimiento del 100% en el decenio.
Medio de verificación: información enviada por correo electrónico “desarrollohumanoyfamilia@gobernacionquindio.gov.co.</t>
  </si>
  <si>
    <t>La Secretaría de Familia reportó que, a través de la Dirección de Desarrollo Humano y Familia, realiza la implementación de la estrategia "Tú y yo unidos por la vida" donde se incluye la línea de prevención del consumo de sustancias psicoactivas, la cual se ha venido implementando en los b12 municipios 
Medio de verificación: información enviada por correo electrónico; desde  &lt;desarrollohumanoyfamilia@gobernacionquindio.gov.co.</t>
  </si>
  <si>
    <t>El ICBF, para el seguimiento de la vigencia 2023, no reporto acciones en cumplimiento de esta meta.
Medio de verificación: información enviada por correo electrónico; desde  &lt;desarrollohumanoyfamilia@gobernacionquindio.gov.co.</t>
  </si>
  <si>
    <t>La Secretaría de Educación, reportó que, solo oferta cupos para niños de 5 años en adelante, por tal razón no tienen oferta para niños menores de 5 años que estén en programas de Cero a Siempre. 
Motivo por el cual desde la dirección de cobertura, no se da cumplimiento a la meta relacionada con incremento de cupos.
Para le año 2023, la Seretaría de Educación Departamental del Quindío oferto 2.550 cupos para el grado de transición del nivel de preescolar en el marco de la Educación Inicial
Medio de verificación: información enviada por correo electrónico; desde  &lt;desarrollohumanoyfamilia@gobernacionquindio.gov.co.</t>
  </si>
  <si>
    <t xml:space="preserve">
El ICBF Regional Quindío reportó que  brinda atención integral en los programas para la primera infancia a 10.263 niños y niñas
Medio de verificación: información enviada por correo electrónico; desde  &lt;desarrollohumanoyfamilia@gobernacionquindio.gov.co.</t>
  </si>
  <si>
    <r>
      <t>De acuerdo con lo reportado durante todas las vigencias por parte de la Secretaría de Educación, se observa que se cumplió con la meta programada. Así mismo, se ha mantenido un promedio anual de</t>
    </r>
    <r>
      <rPr>
        <b/>
        <sz val="11"/>
        <color theme="1"/>
        <rFont val="Arial"/>
        <family val="2"/>
      </rPr>
      <t xml:space="preserve"> 1.623</t>
    </r>
    <r>
      <rPr>
        <sz val="11"/>
        <color theme="1"/>
        <rFont val="Arial"/>
        <family val="2"/>
      </rPr>
      <t xml:space="preserve"> niños, niñas y adolescentes en "desertores".
A la fecha no se tiene el dato o indicador año 2023 de la deserción estudiantil ETC Quindío, este indicador tiene una frecuencia de elaboración ANUAL  
NOTA: PARA EL PROCESO DE MATRICULA DE NIÑOS, NIÑAS Y ADOLESCENTES DESERTORES ESCOLARES EN  EL DEPARTAMENTO NO CUENTA CON LINEA BASE  DEL AÑO 2014,  LO CUAL NO PERMITE DEFINIR CUANTOS ESTUDIANTES MENOS TENEMOS EN EL DEPARTAMENTO.</t>
    </r>
  </si>
  <si>
    <r>
      <t xml:space="preserve">La secretaría de Educación para el segundo seguimiento del año 2023 reporto que: Durante este trimestre se han realizado  visitas de asistencia técnica a las Instituciones Educativas de los 11 municipios  como parte del seguimiento que realiza el Ministerio de Educación Nacional a la información de matrícula reportada en el Sistema Integrado de Matrícula - SIMAT por las entidades territoriales certificadas en educación -ETC, la Subdirección de Acceso realizó un cruce de información a nivel de registro administrativo entre las bases de matrícula oficial y no oficial de los años 2022 (corte preliminar noviembre) y 2023 (corte a 31 de marzo), cuyo resultado permite identificar los estudiantes que no se encuentran matriculados en la actual vigencia y posiblemente desertaron del sistema educativo en las instituciones educativas de los 11 municipios no certificados del Departamento del Quindío. Con esta información se realizó el seguimiento a la población estudiantil ausente, por medio de los contratistas se realizó un seguimiento que se hizo en coordinación con los rectores, donde se revisó la implementación de estrategias para la búsqueda de esta población, la cual encontramos que algunos estudiantes aún no se han vinculado al sistema educativo por diferentes motivos como: 
* Cambio de lugar de residencia.
* Cambio de país.
* Dificultades académicas
* Dificultades familiares
Lo cual este registro nos sirve para continuar con la búsqueda activa y realizar campañas para evitar la deserción en nuestro departamento.                                    
A la fecha no se tiene el dato o indicador año 2023 de la deserción estudiantil ETC Quindío, este indicador tiene una frecuencia de elaboración ANUAL
Medio de verificación: información enviada por correo electrónico: "planeamientoeduca@gobernacionquindio.gov.co" planeamientoeduca@gobernacionquindio.gov.co, </t>
    </r>
    <r>
      <rPr>
        <sz val="11"/>
        <rFont val="Arial"/>
        <family val="2"/>
      </rPr>
      <t>"Natalia Cardona Osorio</t>
    </r>
    <r>
      <rPr>
        <sz val="11"/>
        <color theme="1"/>
        <rFont val="Arial"/>
        <family val="2"/>
      </rPr>
      <t xml:space="preserve"> "desarrollohumanoyfamilia@gobernacionquindio.gov.co</t>
    </r>
  </si>
  <si>
    <r>
      <t xml:space="preserve">La secretaría de educación departamental ofertó en las 54 Instituciones Educativas Oficiales de los 11 Municipios no certificados en educación así: Enero: 527, Febrero: 599, Marzo: 634, Abril: 633, Mayo: 661, Junio: 654, Julio: 650, Agosto: 639, Septiembre: 643, Octubre 630, Noviembre: 629, teniendo como pico de matrícula el mes de Mayo de 2023
</t>
    </r>
    <r>
      <rPr>
        <b/>
        <sz val="11"/>
        <color theme="1"/>
        <rFont val="Arial"/>
        <family val="2"/>
      </rPr>
      <t xml:space="preserve">Así mismo,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</si>
  <si>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La Secretaría de Educación, reportó las siguientes acciones a través de los profesionales del programa educación inicial, se está realizando asistencia técnica a los docentes de preescolar, para formación en procesos pedagógicos.  
604 docentes y directivos docentes de preescolar, básica y media beneficiados con estrategias de mejoramiento de sus capacidades mediante la ejecución del convenio de asociación No. 009 de 2023 celebrado con la Corporación Universitaria Remington, en el cual se orientaron temas como: Herramientas Teórico-prácticas para el desarrollo de una buena enseñanza- Seminario de profundización sobre educación inicial - Seminario de profundización sobre el fortalecimiento institucional para la innovación educativa - Seminario de profundización sobre el fortalecimiento de las capacidades institucionales en el fomento de la educación científica- Seminario de profundización en el uso de herramientas pedagógicas y didácticas para la enseñanza del inglés en preescolar y básica primaria.
</t>
    </r>
    <r>
      <rPr>
        <sz val="11"/>
        <color rgb="FFFF0000"/>
        <rFont val="Arial"/>
        <family val="2"/>
      </rPr>
      <t xml:space="preserve">
</t>
    </r>
    <r>
      <rPr>
        <sz val="11"/>
        <color theme="1"/>
        <rFont val="Arial"/>
        <family val="2"/>
      </rPr>
      <t xml:space="preserve">Medio de verificación: información enviada por correo electrónico; desde  &lt;desarrollohumanoyfamilia@gobernacionquindio.gov.co.
</t>
    </r>
  </si>
  <si>
    <t>La Secretaría de Educación reportó que para el trimestre abril a junio a través de los profesionales del programa educación inicial se realiza asistencia técnica a los docentes de preescolar para el fortalecimiento en procesos pedagógicos.  
16 Instituciones Educativas con programas que fomentan la cultura de la Ciencia, la Tecnología y la Innovación mediante la ejecución de talleres, capacitación docente y transferencia de recursos para la dotación de material tecnológico.
Medio de verificación: información enviada por correo electrónico: "planeamientoeduca@gobernacionquindio.gov.co" planeamientoeduca@gobernacionquindio.gov.co, "desarrollohumanoyfamilia@gobernacionquindio.gov.co.</t>
  </si>
  <si>
    <t xml:space="preserve">De acuerdo con lo reportado durante diferentes vigencias por parte de la Secretaría de Educación, se observa que la meta se viene cumpliendo ya que, los convenios fueron ejecutados con la Universidad Tecnológica de Pereira (UTP) a través de la estrategia VIVE DIGITAL FASE II del año 2014.                                                                                                                                                       </t>
  </si>
  <si>
    <t>La Secretaría de Educación reporto que en convenio con la Universidad Remington para llevar a cabo El plan de Formación a 120 Docentes de Preescolar y Madres Comunitarias capacitados en el uso de Nuevas Tecnologías y bilingüismo para la promoción de competencias en Educación Inicial, se han realizado 2 jornadas de capacitación con la asistencia del 100% de los docentes de educación inicial Transición y básica, para un total de 106 docentes que participaron. 
Sin embargo, esta meta  ya se encuenta cumplida de acuerdo a los reportes de seguimientos anteriores.
                                                                                                                           Se realizarón 3 jornadas de capacitación con la asistencia del 100% de los docentes
La Secretaría ,  no reportó presupuesto programado ni ejecutado.
Medio de verificación: información enviada por correo electrónico: "planeamientoeduca@gobernacionquindio.gov.co" planeamientoeduca@gobernacionquindio.gov.co,  "desarrollohumanoyfamilia@gobernacionquindio.gov.co</t>
  </si>
  <si>
    <r>
      <t xml:space="preserve">De acuerdo con lo reportado durante las diferentes vigencias por parte de la Secretaría de Educación, se observa que la acción estratégica y la meta propuesta se encuentra cumplida en un </t>
    </r>
    <r>
      <rPr>
        <b/>
        <sz val="11"/>
        <color theme="1"/>
        <rFont val="Arial"/>
        <family val="2"/>
      </rPr>
      <t>100%.</t>
    </r>
    <r>
      <rPr>
        <sz val="11"/>
        <color theme="1"/>
        <rFont val="Arial"/>
        <family val="2"/>
      </rPr>
      <t xml:space="preserve"> Así mismo, se ha mantenido un promedio anual de 106 docentes y madres comunitarias en el uso de nuevas tecnologías y bilingüismo.                                                                                                                                                                                                             </t>
    </r>
  </si>
  <si>
    <t>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9 Ambientes de aprendizaje en funcionamiento, a través de transferencias de recursos económicos a las Instituciones Educativas para la adquisición de material pedagógico, didáctico, tecnológico entre otros:
1. Calarcá: IE San Bernardo
2. Calarcá: IE Tecnológico 
3. Circasia: IE Libre 
4. Córdoba: José María Córdoba 
5. Filandia: IE Francisco Miranda
6. La Tebaida: IE Antonio Nariño
7. La Tebaida: Gabriela Mistral
8. Montenegro: IE Instituto Montenegro 
9. Pijao: IE Instituto Pijao
Medio de verificación: información enviada por correo electrónico; desde desarrollohumanoyfamilia@gobernacionquindio.gov.co.</t>
  </si>
  <si>
    <t>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Se realizó mantenimiento a 5 infraestructuras culturales en los siguientes puntos: 
- Biblioteca Pública Municipal de Salento Quindío
- Casa de la Cultura de Córdoba
- Casa de la Cultura Buenavista
- Biblioteca Pública Municipal de Quimbaya 
- Café Mujer del municipio de Calarcá  (Para la ejecución de    este proyecto se recibió donación de materiales del Comité Nacional de Cafeteros y se aportó mano de obra por parte de la Secretaría de Infraestructura Departamental)
Medio de verificación: información enviada por correo electrónico; desde desarrollohumanoyfamilia@gobernacionquindio.gov.co.</t>
  </si>
  <si>
    <t>La Secretaría de Aguas e Infraestructura reportó que no cuenta con un proyecto formulado para  construir sedes educativas en correspondencia a la demanda poblacional y proyección de coberturas en cada uno de los 12 municipios.
Medio de verificación: información enviada por correo electrónico; desde desarrollohumanoyfamilia@gobernacionquindio.gov.co</t>
  </si>
  <si>
    <t>La Secretaria de Aguas e Infraestructura, reporto las acciones:
1. Se realizó mantenimiento a cinco (5) infraestructuras culturales en los siguientes puntos: 
- Biblioteca Pública Municipal de Salento Quindío. 
- Casa de la cultura de Córdoba.
- Casa de la Cultura Buenavista.
- Biblioteca Pública Municipal de Quimbaya. 
- Se realizará mantenimiento de la infraestructura cultural de la Casa Mujer de Municipio de Calarcá entre el mes de octubre y noviembre de 2023.
PROYECTO: “Mantenimiento de la infraestructura cultural en el departamento del Quindío” BPIN  2021003630001.
2. Para el mantenimiento, mejoramiento y/o rehabilitación de obras físicas de infraestructura deportiva y recreativa en el Departamento del Quindío se están realizando:
- GIMNASIOS BIOSALUDABLES: Buenavista, Circasia, Córdoba, Pijao, Filandia, Montenegro, Quimbaya y Salento – se ejecutó el contrato de obra pública 020 del 2022, esta pendiente de liquidación. (ya fueron recibidos).
- PARQUES INFANTILES: Calarcá, La Tebaida, Génova y Filandia – se ejecutó contrato de obra pública no. 021 de 2023 esta pendiente de liquidación. (ya fueron recibidos, pendiente Genova)
- REMODELACIÓN DEL ESTADIO MUNICIPAL ROGELIO GONZÁLEZ - CIRCASIA, QUINDÍO, se encuentra en ejecución contrato de interventoría 016-2023 concurso de méritos a "CONSORCIO WHLV-CABA ING" con un presupuesto de $ 255.767.173,40 y la licitación de obra pública 013-2023 del estadio de Circasia con un presupuesto de $ 2.102.642.593, con fecha de inicio del 17 de agosto de 2023 con terminación el 27 de diciembre de 2023.
PROYECTO: “Mantenimiento, mejoramiento y/o rehabilitación de obras físicas de infraestructura deportiva y recreativa en el Departamento del Quindío” BPIN 2020003630052. 
3. Se encuentra en ejecución convenio 034 de 2023 entre el departamento del Quindío y el municipio de Filandia cuyo objeto es MANTENIMIENTO Y MEJORAMIENTO DEL ECO PARQUE MIRADOR “COLINA ILUMINADA” EN EL MUNICIPIO DE FILANDIA con fecha de terminación del 30 de noviembre de 2023.
PROYECTO: “Mantenimiento y Mejoramiento del ECO Parque Mirador "Colina Iluminada" en el Municipio de Filandia” BPIN 2023003630004. 
4. Se realizó visita técnica en la plaza de mercado del municipio de Circasia, para verificar el espacio y las cantidades de obra para su intervención.
- Se solicitó pedido de material de ferretería y se proyecta su cumplimiento para el mes de noviembre de 2023.
PROYECTO: “Adecuación plaza de mercado en el Departamento del Quindío” BPIN 2021003630019. 
5. Se realizaron adecuaciones a 6 Salones comunales en diferentes barrios del Municipio de Armenia, se relacionan a continuación: 
- Salón comunal del barrio El poblado.
- Salón comunal del barrio Alto bonito. 
- Salón comunal del barrio Irlanda. 
- Salón comunal del barrio Villas Américas.
- Salón comunal del barrio San José. 
- Salón comunal del barrio La linda.
- Se realizará construcción del salón comunal del resguardo indígena Karabijua en el Municipio de Calarcá.  
PROYECTO: “Construcción y/o adecuación de casetas comunales en los diferentes barrios del departamento” BPIN 2021003630006. 
                                                                                                                       Se encuentra en ejecución convenio 034 de 2023 entre el Departamento del Quindío y el municipio de Filandia cuyo objeto es MANTENIMIENTO Y MEJORAMIENTO DEL ECO PARQUE MIRADOR “COLINA ILUMINADA” EN EL MUNICIPIO DE FILANDIA, esta meta es compartida con la Secretaría de Turismo, la Secretaría de Infraestructura del Departamento apoyó con la transferencia de recursos para el cumplimiento de la meta. Este proyecto pasa a vigencia 2024 debido a que se evidenció que se presenta demora en la entrega de materiales de construcción y eléctricos, adicionalmente, debido a que la madera que se va a instalar es especial, requiere de un tratamiento diferencial el cual en cuanto al reemplazo de pílares, el contratista encontró la necesidad de construir una estructura provisional para evitar siniestros; lo anteriormente descrito atrasó el avance de la obra el cual a la fecha presenta el 75% de avance
Medio de verificación: información enviada por correo electrónico; desde desarrollohumanoyfamilia@gobernacionquindio.gov.co.</t>
  </si>
  <si>
    <t xml:space="preserve">Para el seguimiento del tercer trimestre del año 2023 la Secretaría de Cultura reportó que, apoyó los servicios bibliotecarios dentro de programa de lecto-escritura con  equipo de promotoras en los diferentes municipios del departamento. se deja la anotacion que hay 13 bibliotecas en el departamento del QUINDIO. Esta pendiente la entrega de dotacion de equpios tecnologicos a 5 bibliotecas del deparatamento a los municipios de Armenia, Calarcá, Génova, Pijao, Buenavista y Filandia.   
Para el seguimiento de la vigencia del año 2023.                                                                 la Secretaría de Cultura reportó las siguientes acciones ejecutadas: Se apoyó a las bibliotecas del departamento con la entrega de dotación de equipos tecnológicos a los Municipios de: 
Génova con un proyector de imagen e impresora láser.                                                                                                           Pijao con proyector de imagen y un portátil 15 pulgadas; Buenavista con un proyector de imagen y portátil 15 pulgadas. Quedando al día con la dotación de las bibliotecas del Departamento
Medio de verificación: información enviada por correo electrónico; desde desarrollohumanoyfamilia@gobernacionquindio.gov.co       </t>
  </si>
  <si>
    <t xml:space="preserve">Teniendo en cuenta el comportamiento de la meta entre las vigencias 2014 y 2023,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</si>
  <si>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t>La Secretaría de Familia, a través de la Jefatura de Familia,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t>
  </si>
  <si>
    <t>La Secretaría de Familia, a través de la Jefatura de Familia,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El presupuesto fue reportado en la meta No 53.</t>
  </si>
  <si>
    <t>La Secretaria del Interior reporto  que la estrategia tiene como objetivo mejorar la calidad de vida de los niños, niñas y adolescentes en la región mediante la implementación de talleres lúdicos en instituciones educativas, intervención en organizaciones responsables de garantía y restablecimiento de derechos de NNA del Sistema de Responsabilidad Penal para Adolescentes y asistencia técnica en instituciones educativas y juntas de acción comunal en métodos de resolución de conflictos en los municipios de Filandia, La Tebaida, Buenavista, Circasia, Cordoba, Salento, Calarcá, Pijao, Montenegro y Armenia.
Así mismo La Secretaría del interior tiene como estrategia realizar talleres psicosociales en Instituciones Educativas con estudiantes, docentes y rectores, juntas de acción comunal en métodos de resolución de conflictos, logrando lo anterior en los municipios de Quimbaya y Génova.
Se finalizó con la estrategia de realizar talleres psicosociales en Instituciones Educativas con estudiantes, docentes y rectores, juntas de acción comunal en métodos de resolución de conflictos, logrando con lo anterior cumplir con el 100% de la meta establecida para el Departamento
Medio de verificación: información enviada por correo electrónico “desarrollohumanoyfamilia@gobernacionquindio.gov.co.</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</si>
  <si>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En atención al reporte entre las vigencias 2014 y 2023 en el proceso de implementación de la Política Pública, de acuerdo a los reportes periódicos, se observa que se han mejorado y rehabilitado 138 escenarios deportivos, recreativos y culturales, por lo que se constituye una meta cumplida.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</si>
  <si>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42 equipamientos para el desarrollo turístico y cultural en el departamento del Quindío.</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</si>
  <si>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199 escuelas de formación en los municipios del departamento del Quindío.
                                                                                                                                                        Así mismo, se considera una meta cumplida a la fecha, sin embargo, es necesario continuar con el fortalecimiento de la meta de la Política Pública.</t>
    </r>
  </si>
  <si>
    <r>
      <t xml:space="preserve">Posterior al análisis de la acción estratégica y la meta propuesta, así como el reporte periódico de las acciones desarrolladas entre las vigencias 2014 y 2023, se observa que se han apoyado el </t>
    </r>
    <r>
      <rPr>
        <b/>
        <sz val="11"/>
        <color theme="1"/>
        <rFont val="Arial"/>
        <family val="2"/>
      </rPr>
      <t xml:space="preserve">100% </t>
    </r>
    <r>
      <rPr>
        <sz val="11"/>
        <color theme="1"/>
        <rFont val="Arial"/>
        <family val="2"/>
      </rPr>
      <t>de los juegos inter-colegiados en el departamento del Quindío, constituyéndose una meta cumplida de la Política Pública. 
Así mismo, se considera una meta cumplida a la fecha, sin embargo, es necesario continuar con el fortalecimiento de la meta de la Política Pública.</t>
    </r>
  </si>
  <si>
    <t>De acuerdo con lo reportado durante las vigencias anteriores por parte de Indeportes, se observa que se han apoyado 128 ligas deportivas, por lo cual, se considera una meta cumplida a la fecha, sin embargo, es necesario continuar con el fortalecimiento de la meta de la Política Pública.</t>
  </si>
  <si>
    <r>
      <t xml:space="preserve">
</t>
    </r>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87 ligas deportivas con capacidad especial en los municipios del departamento del Quindío.  
Así mismo, se considera una meta cumplida a la fecha, sin embargo, es necesario continuar con el fortalecimiento de la meta de la Política Pública.</t>
    </r>
  </si>
  <si>
    <t>La Secretaría de Agricultura, Desarrollo Rural y Medio Ambiente, reporto  que 12 Municipios del Departamento con Programas Municipales de fomento y protección de patrones alimentarios adecuados para la primera infancia. realizando las siguientes acciones: 
2 eventos de inocuidad y sanidad alimentaria a productores y asociaciones en el manejo de agroquímicos, medicamentos veterinarios, trazabilidad de alimentos de origen agrícola y pecuario, además de la socialización de procesos de sanidad e inocuidad alimentaria , con lo cual se busca mitigar riesgos, promover  y potenciar las acciones sanitarias para evitar la mortalidad, con  la participación de la institucionalidad y los productores;  impactando el 5,6% de niños, niñas y adolescentes del Departamento del Quindío, proyectados en el 2023, de un total de 395, además de  Promocionar y difundir la cartilla de seguridad alimentaria de la Secretaría de Agricultura en dicha población.
Asi mismo  La secretaía de Agricultura reportó que:  se consolidaron todos los documentos de lineamientos técnicos  para la política publica de Seguridad Alimentaria,  el cual se encuentra en ajustes de acuerdo a las observaciones realizadas por la Secretaria de Planeación para continuar su trámite  y ser presentado a la Honorable Asamblea departamental para su aprobación como Ordenanza.                                                
Se implementaron treinta (30) alianzas productivas en los doce (12) Municipios del Departamento de Quindio, brindando capacitaciones en seguridad alimentaria, interviniendo nucleos familiares inmerso en la primera infancia. Entendiendo esto que el foco de trabajo no era la primera infancia pero si la seguridad alimentaria y la nutricion.                                                                                    
Medio de verificación: información enviada por correo electrónico; desde desarrollohumanoyfamilia@gobernacionquindio.gov.co.</t>
  </si>
  <si>
    <t>En el seguimiento de la la vigencia 2023,  la Secretaría de Agricultura reporto: que se apoyaron 100 productores agropecuarios en  los municipios de: ARMENIA, BUENAVISTA, CALARCÁ, CORDOBA, CIRCASIA, FILANDIA,  GENOVA, MONTENEGRO, LA TEBAIDA,  PIJAO, QUIMBAYA Y SALENTO ,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
Medio de verificación: información enviada por correo electrónico "Agricultura" agricultura@gobernacionquindio.gov.co a desarrollohumanoyfamilia@gobernacionquindio.gov.co</t>
  </si>
  <si>
    <r>
      <t xml:space="preserve">La Secretaría de Educación, para el año 2023 reportó con corte al tercer trimestre que cuenta con una matricula de 2675 estudiantes en el nivel de preescolar matriculados en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t>
    </r>
  </si>
  <si>
    <t xml:space="preserve">Durante la vigencia del 2023, la Secretaría de Familia, a través de la Jefatura de Familia, implemento el modelo de atención integral a la primera infancia; el cual, beneficia a 150 madres gestantes y lactantes focalizadas en los municipios de Armenia (30), Calarcá (70), Circasia (25) y La Tebaida (25), fortaleciendo los entornos de salud, educación, hogar y espacio público. </t>
  </si>
  <si>
    <t>Durante la vigencia del 2023, la Secretaría de Familia, a través de la Jefatura de Familia, implemento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</si>
  <si>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Durante la vigencia del 2023,  Secretaría de Familia, a través de la Jefatura de Familia, implemento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</si>
  <si>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La Secretaría de Familia durante la vigencia 2023, realizó escuelas de padres en las Instituciones Educativas Oficiales, de los municipios no certificados en educación, del departamento del Quindío.</t>
  </si>
  <si>
    <t>La Secretaría de Familia durante la vigencia 2023,  realizó escuelas de padres en las Instituciones Educativas Oficiales, de los municipios no certificados en educación, del departamento del Quindío.</t>
  </si>
  <si>
    <t>La Secretaría del Interior reporto que se brindó servicio de asistencia técnica para la implementación de liderazgo social en instituciones educativas en siete municipios del Quindío Filandia, Calarcá, Armenia, Circasia, Pijao, Quimbaya y Génova  
Se dio cumplimiento con la asistencia técnica en los 12 municipios para la implementación de liderazgo social en instituciones educativas al finalizar el 2023. 
Medio de verificación: información enviada por correo electrónico; desarrollohumanoyfamilia@gobernacionquindio.gov.co, Secretaría del Interior Gobernación del Quindío secretariainterior@quindio.gov.co</t>
  </si>
  <si>
    <t xml:space="preserve">Indeportes Quindío reporto que, se han atendido en el programa escuelas deportivas un total de 250 usuarios de infancia, de los 12 Municipios del Departamento del Quindío, población urbana y rural. (El valor corresponde a la contratación de instructores de las escuelas de formación de enero a junio 2023)
25 escuelas de formación deportiva lideradas por 13 formadores en convenio con el Ministerio del Deporte y  12 monitores con recursos sólo de Indeportes,  las cuales son fomentadas y apoyadas  en los 12 municipios del Quindío. En toda la vigencia del 2023, se han atendido en el programa escuelas deportivas un total de 1.233 usuarios de infancia, de los diferentes Municipios del Departamento del Quindío, población urbana y rural. (El valor corresponde a la contratación de instructores de las escuelas de formación de enero a  diciembre 2023)
Medio de verificación: información enviada por correo electrónico; desarrollohumanoyfamilia@gobernacionquindio.gov.co,PLANEACIÓN PROYECTOS &lt;planeacion@indeportesquindio.gov.co&gt;  </t>
  </si>
  <si>
    <t xml:space="preserve">Para el seguimiento del segundo trimestre Indeportes Quindío reporto que 1 Fase nacional finalizada de los juegos Intercolegiados 2022 en 2023. Para el primer y segundo trimestre de la vigencia 2023, se realizó la contratación de una persona para el programa Juegos Intercolegiados para adelantar gestiones de la fase final y para avanzar con el Ministerio del Deporte y con las Instituciones Educativas, en la proyección de los próximos juegos.    (El valor corresponde a la contratación de enero a junio 2023)       
1 Fase nacional finalizada de los juegos intercolegiados 2022 en 2023. Para el primer, segundo y tercer trimestre de la vigencia 2023, se realizó la contratación de una persona para el programa Juegos Intercolegiados para adelantar gestiones de  la fase final y para avanzar con el Ministerio del Deporte y con las Instituciones Educativas, en la proyeccion de los proximos juegos. En el ultimo trimestre se realizo la fase departamental de Juegos intercolegiados. 
El total de población beneficiada fue de 11.522 personas en donde 6.982 son hombres y 4.540 son mujeres entre las edades 0 a 19 años (El valor corresponde a la contratación de enero a diciembre 2023)
Medio de verificación: información enviada por correo electrónico;  desarrollohumanoyfamilia@gobernacionquindio.gov.co,PLANEACIÓN PROYECTOS &lt;planeacion@indeportesquindio.gov.co&gt;  
</t>
  </si>
  <si>
    <t>Para el primer trimestre de la vigencia 2023, Indeportes Quindío, reporto las siguientes acciones: 8 ligas con deportistas de Infancia apoyados. 
                                                                                                                                12 ligas deportivas que cumplen parámetros de cobertura y resultados federativos hacia los altos logros, con deportistas de Infancia. Durante el periodo de enero a diciembre de 2023 se apoyó a 179 personas de la población de Infancia, con asistencia técnica, metodológica, jurídica y biomédica a niños y niñas de talentos deportivos.
Medio de verificación: información enviada por correo electrónico; desde  &lt;desarrollohumanoyfamilia@gobernacionquindio.gov.co.</t>
  </si>
  <si>
    <t xml:space="preserve">Inderportes Quindío para el seguimiento del segundo trimestre del 2023 no reporto acciones para el cumplimiento de la meta. Aun así, la meta ya se encuentra cumplida       
8 ligas deportivas con disciplinas no convencionales que cumplen los parámetros de cobertura y resultados federativos hacia los altos logros apoyadas. Durante el periodo de enero a diciembre de 2023 se apoyó a la población de Infancia, de la liga de limitados visuales varias disciplinas entre judo y paratletismo
Medio de verificación: información enviada por correo electrónico; desde desarrollohumanoyfamilia@gobernacionquindio.gov.co,PLANEACIÓN PROYECTOS &lt;planeacion@indeportesquindio.gov.co&gt;  </t>
  </si>
  <si>
    <r>
      <t>Indeportes Quindío reporto las siguientes acciones: 7 Programas Lúdicos y Recreativos de tiempo libre implementados a través de ludotecas, campamentos juveniles del juego y de la recreación para el aprovechamiento y el uso adecuado del tiempo libre,  con el programa Fomento a la recreación, la actividad física y el deporte “Tú y yo en la recreación y el deporte” y mediante la Estrategia Nacional de Recreación para Adolescencia y Juventud, Campamentos Juveniles dirigido a niños y jóvenes entre los 13 a los 28 años, y jornadas de recreación dirigidas a la infancia, se han beneficiado 1,429 niños y niñas.      
                                                                                                                                  5  programas ludicos y recreativos de tiempo libre implementados para los grupos de infancia. Durante el año, con el programa Fomento a la recreación, la actividad física y el deporte “Tú y yo en la recreación y el deporte”; y mediante la Estrategia Nacional de Recreación para Adolescencia y Juventud, Campamentos Juveniles dirigido a niños y jóvenes entre los 13 a los 28 años, y jornadas de recreación dirigidas a la infancia, se han beneficiado 2275 niños y niñas.  
Medio de verificación: información enviada por correo electrónico; desde</t>
    </r>
    <r>
      <rPr>
        <sz val="11"/>
        <color rgb="FFFF0000"/>
        <rFont val="Arial"/>
        <family val="2"/>
      </rPr>
      <t xml:space="preserve"> </t>
    </r>
    <r>
      <rPr>
        <sz val="11"/>
        <color theme="1"/>
        <rFont val="Arial"/>
        <family val="2"/>
      </rPr>
      <t xml:space="preserve">desarrollohumanoyfamilia@gobernacionquindio.gov.co,PLANEACIÓN PROYECTOS &lt;planeacion@indeportesquindio.gov.co&gt;  </t>
    </r>
  </si>
  <si>
    <t>.  
La Secretaría de Cultura reportó las siguientes acciones: dentro del programa de formación informal se siguen realizando la formación en danza, teatro, música de cuerda, artes plásticas en los doce municipios del departamento, contando con 2285 hasta la fecha de   infantes capacitados. 
Para el seguimiento de la vigencia del año 2023, la Secretaría de Cultura reportó las siguientes acciones ejecutadas: se desarrolló el programa de formación informal en danza, música, artes plásticas y teatro en los diferentes Municipios del Departamento en donde fueron atendido 298 niños y niñas.
Medio de verificación: información enviada por correo electrónico; desde desarrollohumanoyfamilia@gobernacionquindio.gov.co</t>
  </si>
  <si>
    <r>
      <t xml:space="preserve">Para el seguimiento del tercer trimestre de 2023 la Secretaría de Cultura reportó que, los programas que ejecuta la secretaria no estan direccionada a algun tipo de poblacion especifica es general, en el desarrolo de los programas como lo es concertacion y estimulos de han venido ejecutando los proyectos en donde se han benefiando  </t>
    </r>
    <r>
      <rPr>
        <b/>
        <sz val="11"/>
        <color theme="1"/>
        <rFont val="Arial"/>
        <family val="2"/>
      </rPr>
      <t>1672</t>
    </r>
    <r>
      <rPr>
        <sz val="11"/>
        <color theme="1"/>
        <rFont val="Arial"/>
        <family val="2"/>
      </rPr>
      <t xml:space="preserve"> niños y niñas de agosto a septiembre de 2023</t>
    </r>
    <r>
      <rPr>
        <b/>
        <sz val="11"/>
        <color theme="1"/>
        <rFont val="Arial"/>
        <family val="2"/>
      </rPr>
      <t xml:space="preserve">
</t>
    </r>
    <r>
      <rPr>
        <sz val="11"/>
        <color theme="1"/>
        <rFont val="Arial"/>
        <family val="2"/>
      </rPr>
      <t xml:space="preserve">
Para el seguimiento del cuarto trimestre de la vigencia del año 2023, la Secretaría de Cultura reportó las siguientes acciones ejecutadas: Que dentro de la ejecución del programa de concertación y estímulos fueron atendidos </t>
    </r>
    <r>
      <rPr>
        <b/>
        <sz val="11"/>
        <color theme="1"/>
        <rFont val="Arial"/>
        <family val="2"/>
      </rPr>
      <t>4871</t>
    </r>
    <r>
      <rPr>
        <sz val="11"/>
        <color theme="1"/>
        <rFont val="Arial"/>
        <family val="2"/>
      </rPr>
      <t xml:space="preserve"> niños y niñas
Medio de verificación: información enviada por correo electrónico; desde "desarrollohumanoyfamilia@gobernacionquindio.gov.co</t>
    </r>
  </si>
  <si>
    <t>La secretaría de educación departamental ofertó en las 54 Instituciones Educativas Oficiales de los 11 Municipios no certificados en educación así: Enero: 527, Febrero: 599, Marzo: 634, Abril: 633, Mayo: 661, Junio: 654, Julio: 650, Agosto: 639, Septiembre: 643, Octubre 630, Noviembre: 629, teniendo como pico de matrícula el mes de Mayo de 2023
Medio de verificación: información enviada por correo electrónico; desde "Natalia Cardona Osorio" &lt;desarrollohumanoyfamilia@gobernacionquindio.gov.co.</t>
  </si>
  <si>
    <t>La Secretaría de Educación reporto que Se celebró convenio de asociación con la Corporación Universitaria Remington pera realizar formación académica a los docentes y directivos docentes de instituciones educativas oficiales a través de seminarios de profundización. A realizarse en el tercer trimestre 2023.
                                                                                                                            La secretaria reporto que 604 docentes y directivos docentes de preescolar, básica y media beneficiados con estrategias de mejoramiento de sus capacidades mediante la ejecución del convenio de asociación No. 009 de 2023 celebrado con la Corporación Universitaria Remington, en el cual se orientaron temas como: Herramientas Teórico-prácticas para el desarrollo de una buena enseñanza- Seminario de profundización sobre educación inicial - Seminario de profundización sobre el fortalecimiento institucional para la innovación educativa - Seminario de profundización sobre el fortalecimiento de las capacidades institucionales en el fomento de la educación científica- Seminario de profundización en el uso de herramientas pedagógicas y didácticas para la enseñanza del inglés en preescolar y básica primaria
Medio de verificación: información enviada por correo electrónico: "planeamientoeduca@gobernacionquindio.gov.co" planeamientoeduca@gobernacionquindio.gov.co, "desarrollohumanoyfamilia@gobernacionquindio.gov.co</t>
  </si>
  <si>
    <t>La Secretaría de Familia reporto que a través de la Dirección de Desarrollo Humano y Familia,  realizó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"Natalia Cardona Osorio" &lt;desarrollohumanoyfamilia@gobernacionquindio.gov.co.</t>
  </si>
  <si>
    <t>La Secretaría de Familia reporto que a través de la Dirección de Desarrollo Humano y Familia,  realizó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&lt;desarrollohumanoyfamilia@gobernacionquindio.gov.co.</t>
  </si>
  <si>
    <t>La Secretaría de Familia reporto que a través de la Dirección de Desarrollo Humano y Familia,  realizó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&lt;desarrollohumanoyfamilia@gobernacionquindio.gov.co.</t>
  </si>
  <si>
    <t>La Secretaria de Educación solo oferta cupos para niños de 5 años en adelante, por tal razón no tenemos oferta para niños menores de 5 años que esten en programas de Cero a Ciempre. Motivo por el cual durante este periodo desde la dirección de ocbertura no se da cumplimiento a la meta relacionada con incremento de cupos.
Para le año 2023, la Seretaría de Educación Departamental del Quindío oferto 2.550 cupos para el grado de transición del nivel de preescolar en el marco de la Educación Inicial
Medio de verificación: información enviada por correo electrónico; desde  &lt;desarrollohumanoyfamilia@gobernacionquindio.gov.co.</t>
  </si>
  <si>
    <t>La Secretaría de Educación reportó que: De acuerdo a la Ley 1804 de 2016 y Decreto 1411 de 2022 no se realizan convenios con los municipios, para ello se establecieron los tránsitos armónicos que se realizan en cada municipio con las instituciones educativas al finalizar y al inicio de cada vigencia.  
A la fecha no se tiene convenios
Medio de verificación: información enviada por correo electrónico: "planeamientoeduca@gobernacionquindio.gov.co" planeamientoeduca@gobernacionquindio.gov.co, "desarrollohumanoyfamilia@gobernacionquindio.gov.co</t>
  </si>
  <si>
    <t>La Secretaría de Familia, a través de la Jefatura de Familia, implemento el modelo de atención integral a la primera infancia; el cual, beneficia a 150 madres gestantes y lactantes focalizadas en los municipios de Armenia (30), Calarcá (70), Circasia (25) y La Tebaida (25), fortaleciendo los entornos de salud, educación, hogar y espacio público. 
Medio de verificación: información enviada por correo electrónico; desde  &lt;desarrollohumanoyfamilia@gobernacionquindio.gov.co.</t>
  </si>
  <si>
    <t xml:space="preserve">Para el seguimiento del tercer trimestre de 2023 la Secretaría de cultura reportó las siguientes acciones: Se a realizado  asesoria y acompañamiento a la biblioteca de armenia que empezo con la fases de implemantacion del plan de lectura.
Para el seguimiento del cuarto trimestre de la vigencia del año 2023, la Secretaría de Cultura reportó las siguientes acciones ejecutadas: Se realizaron asesorías y capacitación a las bibliotecas del Departamento contando con la colaboración del ministerio de cultura para la implementación del plan de lectura.
Medio de verificación: información enviada por correo electrónico; desde  "desarrollohumanoyfamilia@gobernacionquindio.gov.co
 </t>
  </si>
  <si>
    <r>
      <t xml:space="preserve">La Secretaría de Educación para el seguimiento del tercer trimestre reportó que se realizo en las Instituciones Educativas la Evaluación y seguimiento  a la estrategia PAR PARA LEEER que esta inmersa en el Plan de Lectura, Escritura., Oralidad y Biblioteca A CRITICAR SE DIJO, la cual contiene los talleres a realizar.
</t>
    </r>
    <r>
      <rPr>
        <b/>
        <sz val="11"/>
        <color theme="1"/>
        <rFont val="Arial"/>
        <family val="2"/>
      </rPr>
      <t xml:space="preserve">
Sin embargo, no reportó presupuesto programado ni ejecutado.
</t>
    </r>
    <r>
      <rPr>
        <sz val="11"/>
        <color theme="1"/>
        <rFont val="Arial"/>
        <family val="2"/>
      </rPr>
      <t xml:space="preserve">
Medio de verificación: información enviada por correo electrónico:  planeamientoeduca@gobernacionquindio.gov.co,  desarrollohumanoyfamilia@gobernacionquindio.gov.co</t>
    </r>
  </si>
  <si>
    <r>
      <t xml:space="preserve">Para el seguimiento del tercer trimestre del año 2023 la Secretaría de Educación reportó que, todos los comites institucionales de convivencia de las 54 instituciones educativas  desarrollan actividades para el mejoramiento de la convivencia escolar y el fortalecimiento de las competencias ciudadanas.
</t>
    </r>
    <r>
      <rPr>
        <b/>
        <sz val="11"/>
        <color theme="1"/>
        <rFont val="Arial"/>
        <family val="2"/>
      </rPr>
      <t xml:space="preserve">Sin embargo, no reportó el número exacto de docentes y directivos que partitiparon en el proceso.
</t>
    </r>
    <r>
      <rPr>
        <sz val="11"/>
        <color theme="1"/>
        <rFont val="Arial"/>
        <family val="2"/>
      </rPr>
      <t xml:space="preserve">
Medio de verificación: información enviada por correo electrónico:  planeamientoeduca@gobernacionquindio.gov.co,  desarrollohumanoyfamilia@gobernacionquindio.gov.co  </t>
    </r>
  </si>
  <si>
    <r>
      <t xml:space="preserve">La Secretaría de Educación para el tercer trimestre del 2023 reportó que se realizó asistencia tecnica a las instituciones educativas en el proyecto Paisaje cultural cafetero.
                                                                                                                                  En las 54 Instituciones Educativas se continúa orientando como proyecto pedagógico transversal la temática de paisaje cultural cafetero en cumplimiento de la ordenanza No. 0038 del 22 de noviembre de 2012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  </t>
    </r>
  </si>
  <si>
    <t>Para la vigencia del 2023 la Secretaría del Interior reportó que: Se fortalecieron a 1220 dignatarios comunales, padres y jóvenes del Departamento del Quindío en lo que va corrido del año por medio de:                                           1. talleres lúdicos en instituciones educativas de los municipios
Medio de verificación: información enviada por correo electrónico “desarrollohumanoyfamilia@gobernacionquindio.gov.co.</t>
  </si>
  <si>
    <t xml:space="preserve">
La Secretaría del interior reportó que  en los 12 municipios del Departamento del Quindio participando activamente en las Juntas de Acción Comunal, a través de programas de capacitación presencial y virtual.
Tambien en el ultimo trimestre se brindó asistencia técnica para la implementación de liderazgo social en instituciones educativas en los 12 municipios del Departamento del Quindío.
Medio de verificación: información enviada por correo electrónico “desarrollohumanoyfamilia@gobernacionquindio.gov.co. </t>
  </si>
  <si>
    <t>El ICBF, para el seguimiento del primer trimestre del año 2023,  reportó  las siguientes acciones para el cumplimiento de esta meta.
Durante la vigencia 2023 se han atendido 181 adolescentes en el Programa de Responsabilidad Penal para Adolescentes en el total de sus modalidades de atención. 
Medio de verificación: información enviada por correo electrónico; desde  &lt;desarrollohumanoyfamilia@gobernacionquindio.gov.co.</t>
  </si>
  <si>
    <t>La Secretaría de Familia, el año 2023, no reportó acciones para el cumplimiento de esta meta.</t>
  </si>
  <si>
    <t>La Secretaría de Familia y la Secretaria del Interior, para el año 2023, no reportaron acciones para el cumplimiento de esta meta.</t>
  </si>
  <si>
    <t>La Secretaría de Familia, a través de la Jefatura de Familia, desarrolló jornadas de capacitación sobre la prevención del trabajo infantil y el trabajo protegido en adolescentes.
El presupuesto fue reportado en la meta No 53.</t>
  </si>
  <si>
    <t>La Secretaría de Familia, para el año 2023, no reportó acciones para el cumplimiento de esta meta.</t>
  </si>
  <si>
    <t>La Secretaría de Familia y la Secretaría del Interior, para el  año 2023, no reportaron acciones para el cumplimiento de esta meta.
 Medio de verificación: información enviada por correo electrónico; desde  &lt;desarrollohumanoyfamilia@gobernacionquindio.gov.co.</t>
  </si>
  <si>
    <t>La Secretaría de Familia y la Secretaría del Interior, para el  año 2023, no reportaron acciones para el cumplimiento de esta meta.
Medio de verificación: información enviada por correo electrónico; desde  &lt;desarrollohumanoyfamilia@gobernacionquindio.gov.co.</t>
  </si>
  <si>
    <r>
      <t>La Secretaría de Familia y la Secretaría del Interior, para el año 2023, no reportaron acciones para el cumplimiento de esta meta.
Medio de verificación: información enviada por correo electrónico; desde</t>
    </r>
    <r>
      <rPr>
        <sz val="11"/>
        <color rgb="FFFF0000"/>
        <rFont val="Arial"/>
        <family val="2"/>
      </rPr>
      <t xml:space="preserve"> </t>
    </r>
    <r>
      <rPr>
        <sz val="11"/>
        <color theme="1"/>
        <rFont val="Arial"/>
        <family val="2"/>
      </rPr>
      <t xml:space="preserve"> &lt;desarrollohumanoyfamilia@gobernacionquindio.gov.co.</t>
    </r>
  </si>
  <si>
    <r>
      <t>El ICBF, para el año 2023, no reportó acciones para el cumplimiento de esta meta.
Medio de verificación: información enviada por correo electrónico; desde</t>
    </r>
    <r>
      <rPr>
        <sz val="11"/>
        <color rgb="FFFF0000"/>
        <rFont val="Arial"/>
        <family val="2"/>
      </rPr>
      <t xml:space="preserve"> </t>
    </r>
    <r>
      <rPr>
        <sz val="11"/>
        <color theme="1"/>
        <rFont val="Arial"/>
        <family val="2"/>
      </rPr>
      <t xml:space="preserve"> &lt;desarrollohumanoyfamilia@gobernacionquindio.gov.co.</t>
    </r>
  </si>
  <si>
    <t>Desde la Secretaría de Familia, se reporto que, se realizó la socialización de la Directiva de la Procuraduria General de la Nacion, los Lineamientos Técnicos y la Caja de Herramientas a las Secretarías Departamentales, Entes Descentralizados, Alcaldías Municipales e Instancias de Participación.
Así mismo, se realizo el proceso de socialización de la bateria de indicadores y solicitudes de diligenciamiento de la misma. 
De igual forma, se realizo y se presento el informe correspondiente a la primera y segunda fase, y se publico en la plataforma de la procuraduria.
Finalmente, se llevó a cabo la audiencia pública de la rendición de cuentas de niños, niñas, adolescentes y jóvenes</t>
  </si>
  <si>
    <t>Se realizarón 4 Consejos Departamentales de Politica Social</t>
  </si>
  <si>
    <r>
      <t xml:space="preserve">La acción estratégica de la Política Pública establece la implementación del Plan de Seguridad Alimentaria y Nutricional del departamento del Quindío, el cual terminó su proceso durante la vigencia 2020. 
Sin embargo, para la vigencia 2022, la secretaría de Agricultura se encuentra en la construcción de la Política Pública deSeguridad Alimentaria y Nutricional del departamento del Quindío, la cual se esta realizando en conjunto con las diferentes secretarías de la gobernación.
Igualmente, La Secretaría de Agricultura, reporta que se están ejecutando proyectos de Alianzas productivas en 10 municipios del depatamento (CORDOBA, CIRCASIA, MONTENEGRO, GENOVA, BUENAVISTA, CALARCA, SALENTO, PIJAO, FILANDIA, QUIMBAYA) implementando  la primera fase, segunda fase y de la tercera fase, con una pluralidad de los patrones alimentarios adecuados, durante la vigencia del año 2022.
Para la vigencia 2023 la Secretaría de Agricultura reportó información durante el primer trimestre con cumplimiento de acciones en los 12 municipios del departamento.                                                                          
</t>
    </r>
    <r>
      <rPr>
        <b/>
        <sz val="11"/>
        <color theme="1"/>
        <rFont val="Arial"/>
        <family val="2"/>
      </rPr>
      <t xml:space="preserve">En el promedio del decenio el porcentaje de cumplimiento es del 75%
</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</si>
  <si>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alianzas  para el fomento de la agricultura campesina familiar y comunitaria,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</si>
  <si>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2023, se ejecutaron 43 convenios, dando cumplimiento a la meta. 
</t>
    </r>
  </si>
  <si>
    <r>
      <t xml:space="preserve">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
Para la vigencia 2023 se han ejecutado acciones para el cumplimiento del indicador en los 12 municipios del departamento.
</t>
    </r>
    <r>
      <rPr>
        <b/>
        <sz val="11"/>
        <color theme="1"/>
        <rFont val="Arial"/>
        <family val="2"/>
      </rPr>
      <t>El porcentaje de cumplimiento en el decenio es del 73%</t>
    </r>
  </si>
  <si>
    <r>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niños y niñas beneficiados con el programa de alimentación escolar, durante la mayoría de vigencias, y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t>
    </r>
  </si>
  <si>
    <r>
      <t xml:space="preserve">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Es de aclarar que las capacidades institucionales (1) se han mantenido en cada vigencia generando el </t>
    </r>
    <r>
      <rPr>
        <b/>
        <sz val="11"/>
        <color theme="1"/>
        <rFont val="Arial"/>
        <family val="2"/>
      </rPr>
      <t>100%</t>
    </r>
    <r>
      <rPr>
        <sz val="11"/>
        <color theme="1"/>
        <rFont val="Arial"/>
        <family val="2"/>
      </rPr>
      <t xml:space="preserve"> de cumplimiento de la meta.</t>
    </r>
  </si>
  <si>
    <r>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Sin embargo, es importante mencionar que a la fecha, el indicador se encuentra en un </t>
    </r>
    <r>
      <rPr>
        <b/>
        <sz val="11"/>
        <color theme="1"/>
        <rFont val="Arial"/>
        <family val="2"/>
      </rPr>
      <t>100%</t>
    </r>
    <r>
      <rPr>
        <sz val="11"/>
        <color theme="1"/>
        <rFont val="Arial"/>
        <family val="2"/>
      </rPr>
      <t xml:space="preserve"> de cumplimiento.
</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</si>
  <si>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El indicador se encuentra en un</t>
    </r>
    <r>
      <rPr>
        <b/>
        <sz val="11"/>
        <color theme="1"/>
        <rFont val="Arial"/>
        <family val="2"/>
      </rPr>
      <t xml:space="preserve"> 59%</t>
    </r>
    <r>
      <rPr>
        <sz val="11"/>
        <color theme="1"/>
        <rFont val="Arial"/>
        <family val="2"/>
      </rPr>
      <t xml:space="preserve"> de cumplimiento a la fecha</t>
    </r>
  </si>
  <si>
    <r>
      <t xml:space="preserve">Se determina que es una meta que se ejecuta anualmente, por lo que es necesario continuar con su proceso de implementación. 
La Secretaría de Familia, a través de la Dirección de Desarrollo Humano y Familia, realizó la implementación de la estrategia "Tú y yo unidos por la vida" en donde se incluye la línea de prevención del consumo de sustancias psicoactivas, la cual se ha venido implementando en diferentes municipios del departamento, durante las vigencias 2022 y 2023.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</si>
  <si>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Se observa que se garantizaron los 85 cupos en el proceso de formación para el uso de nuevas tecnologías y bilingüismo durante la mayoría de las vigencias.
</t>
    </r>
    <r>
      <rPr>
        <b/>
        <sz val="11"/>
        <color theme="1"/>
        <rFont val="Arial"/>
        <family val="2"/>
      </rPr>
      <t xml:space="preserve">
Por lo tanto, a la fecha el indicador se encuentra con un 100% de cumplimiento. </t>
    </r>
  </si>
  <si>
    <r>
      <t xml:space="preserve">Se observa que la meta programada para disminuir la población analfabeta en el Departamento del Quindío se encuentra en un </t>
    </r>
    <r>
      <rPr>
        <b/>
        <sz val="11"/>
        <color theme="1"/>
        <rFont val="Arial"/>
        <family val="2"/>
      </rPr>
      <t>100%</t>
    </r>
    <r>
      <rPr>
        <sz val="11"/>
        <color theme="1"/>
        <rFont val="Arial"/>
        <family val="2"/>
      </rPr>
      <t xml:space="preserve"> del cumplimiento. 
Sin embargo, la Secretaría de Educación,  cuenta con procesos para el desarrollo de un modelo flexible¨ TEJIENDO SABERES¨.
Igualmente, la Secretaría de Educación continua realizando el proceso de atención de la población joven y adulta, que requieren ser alfabetizados a través de docentes en diferentes establecimientos educativos. 
                                                                                                       </t>
    </r>
    <r>
      <rPr>
        <b/>
        <i/>
        <sz val="11"/>
        <color theme="1"/>
        <rFont val="Arial"/>
        <family val="2"/>
      </rPr>
      <t xml:space="preserve">
</t>
    </r>
    <r>
      <rPr>
        <sz val="11"/>
        <color theme="1"/>
        <rFont val="Arial"/>
        <family val="2"/>
      </rPr>
      <t xml:space="preserve">NOTA: PARA EL PROCESO DE FORMACIÓN A LOS ANALFABETAS EL DEPARTAMENTO NO CUENTA CON LINEA BASE DE ANALFABETISMO DEL AÑO 2014,  LO CUAL NO PERMITE DEFINIR CUANTAS PERSONAS ANALFABETAS MENOS TENEMOS EN EL DEPARTAMENTO.
</t>
    </r>
  </si>
  <si>
    <t>De acuerdo con lo reportado durante todas las vigencias por parte de la Secretaría de Educación, se observa que se cumplió con la meta programada. Así mismo, se ha mantenido un promedio anual de 1.806 niños, niñas y adolescentes reprobados escolares  menos.
A la fecha no se tiene el dato o indicador año 2023 de la reprobación estudiantil ETC Quindío, este indicador tiene una frecuencia de elaboración ANUAL</t>
  </si>
  <si>
    <t xml:space="preserve">Según los reportes presentados por la Secretaría de Educación, se observa que el programa de ¨Etnoeducación¨ se ha implementado durante todas las vigencias.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</si>
  <si>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r>
  </si>
  <si>
    <t xml:space="preserve">
Posterior al análisis de la acción estratégica y la meta propuesta, así como el reporte periódico de las acciones desarrolladas entre las vigencias 2014 y 2023, se observa que el ¨Plan de Apoyo a la Educación Rural¨ se ha implementado durante todas las vigencias; de igual forma el fortalecimientos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t>
  </si>
  <si>
    <t xml:space="preserve">Posterior al análisis de la acción estratégica y la meta propuesta, así como el reporte periódico de las acciones desarrolladas entre las vigencias 2014 y 2023, se observa que el ¨Plan de Formación y Capacitación Docente¨ en el uso de nuevas tecnologías a través del programa ¨Steam¨ se ha implementado durante todas las vigencias.
</t>
  </si>
  <si>
    <r>
      <t xml:space="preserve">De acuerdo con lo reportado durante todas las vigencias por parte de la Secretaría de Educación, se observa que el ¨Plan de Formación y Capacitación Docente¨ en competencias comunicativas en inglés, se ha cumplido en el departamento del Quindío, encontrándose en un </t>
    </r>
    <r>
      <rPr>
        <b/>
        <sz val="11"/>
        <color theme="1"/>
        <rFont val="Arial"/>
        <family val="2"/>
      </rPr>
      <t>100%</t>
    </r>
    <r>
      <rPr>
        <sz val="11"/>
        <color theme="1"/>
        <rFont val="Arial"/>
        <family val="2"/>
      </rPr>
      <t xml:space="preserve"> de cumplimiento a la fecha.
Sin embargo, es necesario garantizar el Plan de Formación y Capacitación Docente durante las vigencias futuras.
Sin embargo, la meta No. 37 está orientada al Plan de Formación y Capacitación Docente, evidenciando duplicidad en la meta.</t>
    </r>
  </si>
  <si>
    <t xml:space="preserve">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siendo una meta cumplida en la Política Pública.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</si>
  <si>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en los 11 municipios del departamento afectando zona rural y urbana
Igualmente, la administración departamental continua trabajando en la generación de nuevos o mejoramiento de espacios de infraestructura educativa, mediante la construcción, ampliación y dotación.</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</si>
  <si>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t>
    </r>
  </si>
  <si>
    <t>Posterior al análisis de la acción estratégica y la meta propuesta, así como el reporte periódico de las acciones desarrolladas entre las vigencias 2014 y 2023, se observa que se realizó el mejoramiento y rehabilitación de 4 edificaciones educativas a las proyectas en la meta inicial de la Política Pública.
Igualmente, la administración departamental continúa trabajando en el mejoramiento y rehabilitación de sedes educativas.</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</si>
  <si>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r>
  </si>
  <si>
    <r>
      <t xml:space="preserve">Teniendo en cuenta el comportamiento de la meta entre las vigencias 2014 y 2023, se observa que es de mantenimiento, siendo necesario darle continuidad al proceso de fortalecimiento del Plan de Lectura y Escritura en el departamento del Quindío.
Sin embargo, se evidencia que a la fecha se encuentra con un </t>
    </r>
    <r>
      <rPr>
        <b/>
        <sz val="11"/>
        <color theme="1"/>
        <rFont val="Arial"/>
        <family val="2"/>
      </rPr>
      <t>100%</t>
    </r>
    <r>
      <rPr>
        <sz val="11"/>
        <color theme="1"/>
        <rFont val="Arial"/>
        <family val="2"/>
      </rPr>
      <t xml:space="preserve"> de avance, siendo fundamental el mantenimiento de la meta durante las vigencias futuras.                                   </t>
    </r>
  </si>
  <si>
    <t>Teniendo en cuenta el comportamiento de la meta entre las vigencias 2014 y 2023,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</si>
  <si>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Posterior al análisis de la acción estratégica y la meta propuesta, así como el reporte periódico de las acciones desarrolladas entre las vigencias 2014 y 2023,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</si>
  <si>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2023,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</si>
  <si>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Posterior al análisis de la acción estratégica y la meta propuesta, así como el reporte periódico de las acciones desarrolladas entre las vigencias 2014 y 2023, se observa que se han desarrollado acciones de prevención del abuso sexual de niños, niñas y adolescentes; sin embargo, las tasas de fuentes oficiales denotan que la tasa por presunto abuso sexual ha incrementado en el departamento del Quindío para estos cursos de vida.</t>
  </si>
  <si>
    <t xml:space="preserve">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</si>
  <si>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r>
      <t>De acuerdo a la acción estratégica y la meta trazada a 2024 de la Política Pública y su comportamiento entre los años 2014-2023, se ha realizado el fortalecimiento de los Gobiernos Escolares en las 54 Instituciones Educativas oficiales de los municipios no certificados en educación del departamento del Quindío. 
Así mismo,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</si>
  <si>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t>Posterior al análisis de la acción estratégica y la meta propuesta, así como el reporte periódico de las acciones desarrolladas entre las vigencias 2014 y 2023,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</si>
  <si>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 100% de cumplimiento a la fecha, siendo necesario continuar con el fortalecimiento de la meta de la Política Pública.</t>
    </r>
  </si>
  <si>
    <t xml:space="preserve">Posterior al análisis de la acción estratégica y la meta propuesta, así como el reporte periódico de las acciones desarrolladas entre las vigencias 2014 y 2023,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                                  
Se dio cumplimiento con la asistencia técnica en los 12 municipios para la implementación de liderazgo social en instituciones educativas al finalizar el 2023.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</si>
  <si>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26 programas lúdicos y recreativos en los municipios del departamento del Quindío, siendo una meta cumplida de la Política Pública.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</si>
  <si>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215 escuelas de formación artística y salas concertadas en los municipios del departamento del Quindío, siendo una meta cumplida de la Política Pública. 
Igualmente, se continuan realizando actividades para darle continuidad a los programas y cumlimiento a las metas propuestas.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</si>
  <si>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75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</si>
  <si>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t>
    </r>
    <r>
      <rPr>
        <b/>
        <sz val="11"/>
        <color theme="1"/>
        <rFont val="Arial"/>
        <family val="2"/>
      </rPr>
      <t xml:space="preserve">194 </t>
    </r>
    <r>
      <rPr>
        <sz val="11"/>
        <color theme="1"/>
        <rFont val="Arial"/>
        <family val="2"/>
      </rPr>
      <t>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</si>
  <si>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mejorado y rehabilitado </t>
    </r>
    <r>
      <rPr>
        <b/>
        <sz val="11"/>
        <color theme="1"/>
        <rFont val="Arial"/>
        <family val="2"/>
      </rPr>
      <t>232</t>
    </r>
    <r>
      <rPr>
        <sz val="11"/>
        <color theme="1"/>
        <rFont val="Arial"/>
        <family val="2"/>
      </rPr>
      <t xml:space="preserve"> edificaciones educativas en los municipios del departamento del Quindío, siendo una meta cumplida de la Política Pública.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</si>
  <si>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r>
  </si>
  <si>
    <t xml:space="preserve">Posterior al análisis de la acción estratégica y la meta propuesta, así como el reporte periódico de las acciones desarrolladas entre las vigencias 2014 y 2023,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</si>
  <si>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Posterior al análisis de la acción estratégica y la meta propuesta, así como el reporte periódico de las acciones desarrolladas entre las vigencias 2014 y 2023,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</si>
  <si>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Posterior al análisis de la acción estratégica y la meta propuesta, así como el reporte periódico de las acciones desarrolladas entre las vigencias 2014 y 2023,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</si>
  <si>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r>
      <t xml:space="preserve">De acuerdo con el Plan Nacional de Derechos Sexuales y Reproductivos, proyectado entre las vigencias 2017 y 2021 se cumplió al </t>
    </r>
    <r>
      <rPr>
        <b/>
        <sz val="11"/>
        <color theme="1"/>
        <rFont val="Arial"/>
        <family val="2"/>
      </rPr>
      <t>100%.</t>
    </r>
    <r>
      <rPr>
        <sz val="11"/>
        <color theme="1"/>
        <rFont val="Arial"/>
        <family val="2"/>
      </rPr>
      <t xml:space="preserve">
Para la vigencia 2022 y 2023, la secretaría de Salud no ha realizado actualización del nuevo plan nacional de sexualidad, derechos sexuales y reproductivos.
Sin embargo, se han continuado realizando acciones en cumplimiento de esta meta, ya que es importante continuar con el fortalecimiento de esta meta. </t>
    </r>
  </si>
  <si>
    <t xml:space="preserve">En atención al reporte entre las vigencias 2014 y 2023 en el proceso de implementación de la Política Pública, de acuerdo a los reportes periódicos, se observa que hay un avance parcial en el cumplimiento de la meta de la Política Pública.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</si>
  <si>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r>
  </si>
  <si>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También, se observa una duplicidad en la meta, toda vez que se encuentra ubicada en el numeral 42 de matriz estratégica inicial de la Política Pública. </t>
  </si>
  <si>
    <t xml:space="preserve">Posterior al análisis de la acción estratégica y la meta propuesta, así como el reporte periódico de las acciones desarrolladas entre las vigencias 2014 y 2023, se observa que se garantizaron los aproximadamente 77 cupos por vigencia en el proceso de formación para el uso de nuevas tecnologías y bilingüismo.  
Por lo que, se considera una meta cumplida a la fecha, sin embargo, es necesario continuar con el fortalecimiento de la meta de la Política Pública.
También, se observa una duplicidad en la meta, toda vez que se encuentra ubicada en el numeral 25 de matriz estratégica inicial de la Política Pública. </t>
  </si>
  <si>
    <t>Posterior al análisis de la acción estratégica y la meta propuesta, así como el reporte periódico de las acciones desarrolladas entre las vigencias 2014 y 2023,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</si>
  <si>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Posterior al análisis de la acción estratégica y la meta propuesta, así como el reporte periódico de las acciones desarrolladas entre las vigencias 2014 y 2023,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</si>
  <si>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r>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t>
    </r>
    <r>
      <rPr>
        <b/>
        <sz val="11"/>
        <color theme="1"/>
        <rFont val="Arial"/>
        <family val="2"/>
      </rPr>
      <t>100%</t>
    </r>
    <r>
      <rPr>
        <sz val="11"/>
        <color theme="1"/>
        <rFont val="Arial"/>
        <family val="2"/>
      </rPr>
      <t xml:space="preserve"> de cumplimiento a la fecha
Sin embargo, se observa una duplicidad en la meta, toda vez que se encuentra ubicada en el numeral 49 de matriz estratégica inicial de la Política Pública.     </t>
    </r>
  </si>
  <si>
    <t xml:space="preserve">Teniendo en cuenta el comportamiento de la meta entre las vigencias 2014 y 2023, se observa que se ha capacitado 11.421 docentes para el desarrollo de competencias ciudadanas y la construcción de ambientes democráticos, dentro del Plan de Formación Docente, siendo aproximadamente 1.142 docentes por vigencia.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</si>
  <si>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fortalecieron redes de aprendizaje para el fortalecimiento de los Gobiernos Escolares, constituyéndose en una meta cumplida de la Política Pública. </t>
    </r>
  </si>
  <si>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Así mismo, se observa una duplicidad en la meta, toda vez que se encuentra ubicada en el numeral 36 de matriz estratégica inicial de la Política Pública. </t>
  </si>
  <si>
    <t xml:space="preserve">De acuerdo a la acción estratégica y la meta trazada a 2024 de la Política Pública y su comportamiento entre los años 2014-2023,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Sin embargo, se observa una duplicidad en la meta, toda vez que se encuentra ubicada en el numeral 56 de matriz estratégica inicial de la Política Pública. </t>
  </si>
  <si>
    <r>
      <t xml:space="preserve">Posterior al análisis de la acción estratégica y la meta propuesta, así como el reporte periódico de las acciones desarrolladas entre las vigencias 2014 y 2023,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t>
    </r>
    <r>
      <rPr>
        <b/>
        <sz val="11"/>
        <color theme="1"/>
        <rFont val="Arial"/>
        <family val="2"/>
      </rPr>
      <t>57%</t>
    </r>
    <r>
      <rPr>
        <sz val="11"/>
        <color theme="1"/>
        <rFont val="Arial"/>
        <family val="2"/>
      </rPr>
      <t xml:space="preserve"> de cumplimiento a la fecha, ya que los actores no reportan la cantidad de población beneficiaada y no es posible medir el indicador de manera correcta, igualmente, es necesario continuar con el fortalecimiento de la meta de la Política Pública.</t>
    </r>
  </si>
  <si>
    <r>
      <t xml:space="preserve">De acuerdo a la acción estratégica y la meta trazada a 2024 de la Política Pública y su comportamiento entre los años 2014-2022, la meta se ha cumplido en un </t>
    </r>
    <r>
      <rPr>
        <b/>
        <sz val="11"/>
        <color theme="1"/>
        <rFont val="Arial"/>
        <family val="2"/>
      </rPr>
      <t>100%</t>
    </r>
    <r>
      <rPr>
        <sz val="11"/>
        <color theme="1"/>
        <rFont val="Arial"/>
        <family val="2"/>
      </rPr>
      <t xml:space="preserve"> de acuerdo a los reportes presentados desde la Secretaría del Interior, siendo necesario continuar con el fortalecimiento de la meta de la Política Pública. 
</t>
    </r>
  </si>
  <si>
    <t>De acuerdo a la acción estratégica y la meta trazada a 2024 de la Política Pública y su comportamiento entre los años 2014-2023, se ha implementado el Programa de Formación Integral a adolescentes infractores en el departamento del Quindío.
Por lo que, se considera una meta cumplida a la fecha, sin embargo, es necesario continuar con el fortalecimiento de la meta de la Política Pública.</t>
  </si>
  <si>
    <t>De acuerdo a la acción estratégica y la meta trazada a 2024 de la Política Pública y su comportamiento entre los años 2014-2023,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</si>
  <si>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r>
      <t>De acuerdo a la acción estratégica y la meta trazada a 2024 y su comportamiento entre los años 2014-2023, desde el ICBF se ha garantizado el trámite administrativo de restablecimiento de derechos.
De este modo,  la meta se encuentra con un</t>
    </r>
    <r>
      <rPr>
        <b/>
        <sz val="11"/>
        <color theme="1"/>
        <rFont val="Arial"/>
        <family val="2"/>
      </rPr>
      <t xml:space="preserve"> 80%</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</si>
  <si>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2014-2023, desde el ICBF se ha garantizado el trámite administrativo de restablecimiento de derechos, constituyéndose en una meta de mantenimiento de Política Pública. Sin embargo, su seguimiento se encuentra contenido en la meta anterior. 
Así mismo, la meta se encuentra con un</t>
    </r>
    <r>
      <rPr>
        <b/>
        <sz val="11"/>
        <color theme="1"/>
        <rFont val="Arial"/>
        <family val="2"/>
      </rPr>
      <t xml:space="preserve"> 80% </t>
    </r>
    <r>
      <rPr>
        <sz val="11"/>
        <color theme="1"/>
        <rFont val="Arial"/>
        <family val="2"/>
      </rPr>
      <t>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</si>
  <si>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2014-2023,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r>
  </si>
  <si>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2014-2023,se viene evaluando por medio de una estrategia y/o proyecto de intervención de dicha población, en el Departamento del Quindío. 
Para el año 2022 y 2023 se realizaron jornadas de prevención y sensibilización con la comunidad para la prevención del trabajo infantil en el territorio Quindiano, constituyéndose en una meta que aún no ha sido cumplida en la Política Pública Departamental de Primera Infancia, Infancia y Adolescencia.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</si>
  <si>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Plan integral de prevención y erradicación del trabajo infantil "PIPETI" ya terminó su proceso de implementación, y  no se ha realizado actualización.
Sin embargo,  la meta se encuentra con un </t>
    </r>
    <r>
      <rPr>
        <b/>
        <sz val="11"/>
        <color theme="1"/>
        <rFont val="Arial"/>
        <family val="2"/>
      </rPr>
      <t>100%</t>
    </r>
    <r>
      <rPr>
        <sz val="11"/>
        <color theme="1"/>
        <rFont val="Arial"/>
        <family val="2"/>
      </rPr>
      <t xml:space="preserve">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</si>
  <si>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Estrategia Nacional para la Erradicación del Trabajo Infantil -ENETI- ya terminó su proceso de implementación, y no se ha realizado actualización. 
Sin embargo,  la meta se encuentra con un </t>
    </r>
    <r>
      <rPr>
        <b/>
        <sz val="11"/>
        <color theme="1"/>
        <rFont val="Arial"/>
        <family val="2"/>
      </rPr>
      <t xml:space="preserve">100% </t>
    </r>
    <r>
      <rPr>
        <sz val="11"/>
        <color theme="1"/>
        <rFont val="Arial"/>
        <family val="2"/>
      </rPr>
      <t>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</si>
  <si>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 xml:space="preserve">De acuerdo a la acción estratégica y la meta trazada a 2024 y su comportamiento entre los años 2014-2023, desde el ICBF se ha garantizado el trámite administrativo de restablecimiento de derechos.
Así mismo, la meta se encuentra con un </t>
    </r>
    <r>
      <rPr>
        <b/>
        <sz val="11"/>
        <color theme="1"/>
        <rFont val="Arial"/>
        <family val="2"/>
      </rPr>
      <t xml:space="preserve">70% </t>
    </r>
    <r>
      <rPr>
        <sz val="11"/>
        <color theme="1"/>
        <rFont val="Arial"/>
        <family val="2"/>
      </rPr>
      <t xml:space="preserve">de cumplimiento a la fecha, siendo necesario continuar con el fortalecimiento de la meta de la Política Pública.
</t>
    </r>
  </si>
  <si>
    <r>
      <t>De acuerdo a la acción estratégica y la meta trazada a 2024 y su comportamiento entre los años 2014-2023, desde el ICBF se vienen ejecutando acciones en el marco de la Estrategia Nacional de Prevención de la Explotación Sexual Comercial de Niños, Niñas y Adolescentes - ESCNNA en el departamento del Quindío.
Así mismo, la meta se encuentra con un</t>
    </r>
    <r>
      <rPr>
        <b/>
        <sz val="11"/>
        <color theme="1"/>
        <rFont val="Arial"/>
        <family val="2"/>
      </rPr>
      <t xml:space="preserve"> 70%</t>
    </r>
    <r>
      <rPr>
        <sz val="11"/>
        <color theme="1"/>
        <rFont val="Arial"/>
        <family val="2"/>
      </rPr>
      <t xml:space="preserve">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</si>
  <si>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2014-2023,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No obstante, es una meta que se encuentra contenida en la finalidad de la meta No. 107.                                                                                       
De este modo, se considera una meta cumplida a la fecha, sin embargo, es necesario continuar con el fortalecimiento de la meta de la Política Pública.</t>
    </r>
  </si>
  <si>
    <r>
      <t xml:space="preserve">De acuerdo a la acción estratégica y la meta trazada a 2024 y su comportamiento entre los años 2014-2023,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</si>
  <si>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2014-2023, desde el ICBF se vienen realizando las Rendiciones Públicas de Cuentas.</t>
    </r>
  </si>
  <si>
    <t xml:space="preserve">De acuerdo a la acción estratégica y la meta trazada a 2024 y su comportamiento entre los años 2014-2023, desde la Secretaría de Familia, se viene realizando un acompañamiento técnico a las Administraciones Municipales para el fortalecimiento de las capacidades del talento humano, de manera articulada con el Instituto Colombiano de Bienestar Familiar. </t>
  </si>
  <si>
    <t>La Secretaría de Familia, para el seguimiento del primer, segundo,tercer y cuarto trimestre del año 2023, no reportó acciones para el cumplimiento de esta meta.</t>
  </si>
  <si>
    <t>La Secretaría de Familia, para el seguimiento del primer, segundo, tercer y cuarto trimestre del año 2023, no reportó acciones para el cumplimiento de esta meta.</t>
  </si>
  <si>
    <r>
      <t xml:space="preserve">. La Secretaría de Salud realizó las siguientes acciones en los 12 Municipios del Departamento con capacidad instalada para la implementación, desarrollo y mantenimiento de la estrategia AIEPI: 
•	Se aplicaron 22679 dosis en menores de 6 años, divididas entre BCG, hepatitis B, rotavirus, neumococo, polio, pentavalente, triple viral, hepatitis A, fiebre amarilla y varicela.
•	Se aplicaron 661 dosis contra el VPH a niñas entre 9 y 11 años para prevención del Cáncer de Cuello Uterino. 
•	Se aplicaron 362 dosis contra Covid 19 en menores entre 3 y 11 años. 
•	Se aplicaron 3907 dosis de influenza Cepa Sur 2023. 
Se aclara que, el informe del mes de junio se realiza mes vencido. Por tanto, posterior al 15 de julio tendremos los resultados finales para el Departamento.
También realizó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t>
    </r>
    <r>
      <rPr>
        <b/>
        <sz val="11"/>
        <color theme="1"/>
        <rFont val="Arial"/>
        <family val="2"/>
      </rPr>
      <t>La Secretaría de Salud, no reporto presupuesto programado, ni ejecutado. La meta se encuentra con un porcentaje de cumplimiento del 100% para la vigencia 2023.</t>
    </r>
    <r>
      <rPr>
        <sz val="11"/>
        <color theme="1"/>
        <rFont val="Arial"/>
        <family val="2"/>
      </rPr>
      <t xml:space="preserve">
Medio de verificación: información enviada por correo electrónico; desde desarrollohumanoyfamilia@gobernacionquindio.gov.co , Maritza Perdomo Forero Dirección Operativa de GEAS saluddirgestion@quindio.gov.co.</t>
    </r>
  </si>
  <si>
    <r>
      <t xml:space="preserve">Para el seguimiento del primer, segundo, tercer y cuarto trimestre del año 2023, la Secretaría de Educación, reportó que, el reporte lo genera el MEN y lo envía a las entidades territoriales en el mes de junio.                            
A la fecha no se tiene el dato o indicador año 2023 de la reprobación estudiantil ETC Quindío, este indicador tiene una frecuencia de elaboración ANUAL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&lt;desarrollohumanoyfamilia@gobernacionquindio.gov.co.</t>
    </r>
  </si>
  <si>
    <t>El ICBF, reporto para la vigencia del año 2023, las siguientes  acciones para el cumplimiento de esta meta.
Se realiza Verificacion de Derechos al 100% de los casos, una vez las autoridades administrativas tengan conocimiento de las situaciones de riesgo o vulneracion de derechos de NNA a fin de adoptar las medidas de restablecimiento de derechos como  amonestación, ubicación en familia de origen o extensa, en hogar de paso o sustituto llegando incluso hasta la adopción, a la fecha se ha realizado la atención de 1210 niños, niñas y adolescentes. 
Medio de verificación: información enviada por correo electrónico; desde  &lt;desarrollohumanoyfamilia@gobernacionquindio.gov.co.</t>
  </si>
  <si>
    <r>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r>
    <r>
      <rPr>
        <b/>
        <sz val="11"/>
        <color theme="1"/>
        <rFont val="Arial"/>
        <family val="2"/>
      </rPr>
      <t>El ICBF, para el seguimiento del primer trimestre del año 2023,  reportó que  si bien la administración de la Plataforma SUIN no depende de la Regional Quindío, sí se logra reportar que desde el ICBF Nacional se mantiene en operación y actualización estadistica permanente la plataforma para consulta territorial de los diferentes indicadores de desarrollo integral de niños, niñas, adolescentes y jóvenes del departamento y del país.  En la actualidad la plataforma a permitido a los doce municipios y al departamento extraer la información de los indicadores de infancia y adolescencia y el gasto público social para el cuarto proceso de rendición pública de cuentas de Primera Infancia, Infancia, Adolescencia y Juventud 2020-2023.</t>
    </r>
  </si>
  <si>
    <r>
      <t xml:space="preserve">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Es importante mencionar que, el municipio de Armenia cuenta autonomía en la ejecución de esta estrategia a través de la Secretaría de Salud Municipal, por este motivo la meta no se cumplirá al 100%,  por lo cual, a la fecha, el indicador se encuentra en un </t>
    </r>
    <r>
      <rPr>
        <b/>
        <sz val="11"/>
        <color theme="1"/>
        <rFont val="Arial"/>
        <family val="2"/>
      </rPr>
      <t>70</t>
    </r>
    <r>
      <rPr>
        <sz val="11"/>
        <color theme="1"/>
        <rFont val="Arial"/>
        <family val="2"/>
      </rPr>
      <t xml:space="preserve">% de cumplimiento.
Para el </t>
    </r>
    <r>
      <rPr>
        <b/>
        <sz val="11"/>
        <color theme="1"/>
        <rFont val="Arial"/>
        <family val="2"/>
      </rPr>
      <t xml:space="preserve">2023  </t>
    </r>
    <r>
      <rPr>
        <sz val="11"/>
        <color theme="1"/>
        <rFont val="Arial"/>
        <family val="2"/>
      </rPr>
      <t>La Secretaría de Salud realizó las siguientes acciones en los 12 Municipios del Departamento con capacidad instalada para la implementación, desarrollo y mantenimiento de la estrategia AIEPI: 
• Se aplicaron 22679 dosis en menores de 6 años, divididas entre BCG, hepatitis B, rotavirus, neumococo, polio, pentavalente, triple viral, hepatitis A, fiebre amarilla y varicela.
• Se aplicaron 661 dosis contra el VPH a niñas entre 9 y 11 años para prevención del Cáncer de Cuello Uterino. 
• Se aplicaron 362 dosis contra Covid 19 en menores entre 3 y 11 años. 
• Se aplicaron 3907 dosis de influenza Cepa Sur 2023. 
Se aclara que, el informe del mes de junio se realiza mes vencido. Por tanto, posterior al 15 de julio tendremos los resultados finales para el Departamento.
También realizó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t>
    </r>
  </si>
  <si>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reportó que se brindó asistencia técnica a los 12 municipios del Departamento con el fin de realizar la instalación y operación del Comité Municipal de Paz y jornadas de asistencia técnica, así como la participación de los niños y jóvenes en estos espacios.                          </t>
  </si>
  <si>
    <r>
      <rPr>
        <b/>
        <sz val="11"/>
        <color theme="1"/>
        <rFont val="Arial"/>
        <family val="2"/>
      </rPr>
      <t>ICBF no reportó la meta ejecutada, ni el presupuesto programado ni ejecutado para esta vigencia.</t>
    </r>
    <r>
      <rPr>
        <sz val="11"/>
        <color theme="1"/>
        <rFont val="Arial"/>
        <family val="2"/>
      </rPr>
      <t xml:space="preserve">
</t>
    </r>
  </si>
  <si>
    <t xml:space="preserve">
La Secretaría del interior para la vigencia  2023 no reporto el cumplimiento de la meta 
Medio de verificación: información enviada por correo electrónico “desarrollohumanoyfamilia@gobernacionquindio.gov.co.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</si>
</sst>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_-&quot;$&quot;\ * #,##0_-;\-&quot;$&quot;\ * #,##0_-;_-&quot;$&quot;\ * &quot;-&quot;_-;_-@_-"/>
    <numFmt numFmtId="165" formatCode="_(&quot;$&quot;\ * #,##0.00_);_(&quot;$&quot;\ * \(#,##0.00\);_(&quot;$&quot;\ * &quot;-&quot;??_);_(@_)"/>
    <numFmt numFmtId="166" formatCode="_(* #,##0.00_);_(* \(#,##0.00\);_(* &quot;-&quot;??_);_(@_)"/>
    <numFmt numFmtId="167" formatCode="_(&quot;$&quot;\ * #,##0_);_(&quot;$&quot;\ * \(#,##0\);_(&quot;$&quot;\ * &quot;-&quot;??_);_(@_)"/>
    <numFmt numFmtId="168" formatCode="#,##0.0"/>
    <numFmt numFmtId="169" formatCode="0.0%"/>
    <numFmt numFmtId="170" formatCode="0.000"/>
    <numFmt numFmtId="171" formatCode="_(* #,##0_);_(* \(#,##0\);_(* &quot;-&quot;??_);_(@_)"/>
    <numFmt numFmtId="172" formatCode="#,##0.000"/>
    <numFmt numFmtId="173" formatCode="[$$-240A]\ #,##0.00_);\([$$-240A]\ #,##0.00\)"/>
    <numFmt numFmtId="174" formatCode="0.0"/>
    <numFmt numFmtId="175" formatCode="&quot;$&quot;\ #,##0"/>
    <numFmt numFmtId="176" formatCode="[$$-240A]\ #,##0_);\([$$-240A]\ #,##0\)"/>
    <numFmt numFmtId="177" formatCode="_-&quot;$&quot;\ * #,##0_-;\-&quot;$&quot;\ * #,##0_-;_-&quot;$&quot;\ * &quot;-&quot;??_-;_-@_-"/>
    <numFmt numFmtId="178" formatCode="&quot;$&quot;\ #,##0.00"/>
    <numFmt numFmtId="179" formatCode="_-[$$-240A]\ * #,##0.00_-;\-[$$-240A]\ * #,##0.00_-;_-[$$-240A]\ * &quot;-&quot;??_-;_-@_-"/>
  </numFmts>
  <fonts count="5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theme="1"/>
      <name val="Tahoma"/>
      <family val="2"/>
    </font>
    <font>
      <b/>
      <sz val="16"/>
      <color theme="1"/>
      <name val="Arial"/>
      <family val="2"/>
    </font>
    <font>
      <sz val="11"/>
      <name val="Arial"/>
      <family val="2"/>
    </font>
    <font>
      <sz val="16"/>
      <color theme="1"/>
      <name val="Calibri"/>
      <family val="2"/>
      <scheme val="minor"/>
    </font>
    <font>
      <sz val="16"/>
      <name val="Arial"/>
      <family val="2"/>
    </font>
    <font>
      <strike/>
      <sz val="11"/>
      <color rgb="FFFF0000"/>
      <name val="Arial"/>
      <family val="2"/>
    </font>
    <font>
      <sz val="11"/>
      <color rgb="FFFF0000"/>
      <name val="Arial"/>
      <family val="2"/>
    </font>
    <font>
      <sz val="11"/>
      <name val="Tahoma"/>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b/>
      <sz val="11"/>
      <name val="Arial"/>
      <family val="2"/>
    </font>
    <font>
      <b/>
      <i/>
      <sz val="11"/>
      <color theme="1"/>
      <name val="Arial"/>
      <family val="2"/>
    </font>
    <font>
      <sz val="16"/>
      <color theme="1"/>
      <name val="Tahoma"/>
      <family val="2"/>
    </font>
    <font>
      <b/>
      <sz val="16"/>
      <color rgb="FF000000"/>
      <name val="Arial"/>
      <family val="2"/>
    </font>
    <font>
      <sz val="16"/>
      <color rgb="FF000000"/>
      <name val="Arial"/>
      <family val="2"/>
    </font>
    <font>
      <b/>
      <sz val="12"/>
      <color theme="1"/>
      <name val="Arial"/>
      <family val="2"/>
    </font>
    <font>
      <sz val="12"/>
      <color theme="1"/>
      <name val="Arial"/>
      <family val="2"/>
    </font>
    <font>
      <sz val="12"/>
      <color rgb="FF000000"/>
      <name val="Arial"/>
      <family val="2"/>
    </font>
    <font>
      <sz val="11"/>
      <color theme="1"/>
      <name val="Arial"/>
      <family val="2"/>
    </font>
    <font>
      <sz val="16"/>
      <color theme="1"/>
      <name val="Arial"/>
      <family val="2"/>
    </font>
    <font>
      <sz val="16"/>
      <color theme="1"/>
      <name val="Calibri"/>
      <family val="2"/>
    </font>
    <font>
      <b/>
      <sz val="12"/>
      <color indexed="81"/>
      <name val="Tahoma"/>
      <family val="2"/>
    </font>
    <font>
      <sz val="12"/>
      <color indexed="81"/>
      <name val="Tahoma"/>
      <family val="2"/>
    </font>
    <font>
      <b/>
      <sz val="14"/>
      <color indexed="81"/>
      <name val="Tahoma"/>
      <family val="2"/>
    </font>
    <font>
      <sz val="14"/>
      <color indexed="81"/>
      <name val="Tahoma"/>
      <family val="2"/>
    </font>
    <font>
      <b/>
      <sz val="16"/>
      <color indexed="81"/>
      <name val="Tahoma"/>
      <family val="2"/>
    </font>
    <font>
      <sz val="16"/>
      <color indexed="81"/>
      <name val="Tahoma"/>
      <family val="2"/>
    </font>
    <font>
      <b/>
      <sz val="18"/>
      <color indexed="81"/>
      <name val="Tahoma"/>
      <family val="2"/>
    </font>
    <font>
      <sz val="18"/>
      <color indexed="81"/>
      <name val="Tahoma"/>
      <family val="2"/>
    </font>
    <font>
      <sz val="9"/>
      <color indexed="81"/>
      <name val="Tahoma"/>
      <family val="2"/>
    </font>
    <font>
      <b/>
      <sz val="9"/>
      <color indexed="81"/>
      <name val="Tahoma"/>
      <family val="2"/>
    </font>
    <font>
      <b/>
      <sz val="20"/>
      <color indexed="81"/>
      <name val="Tahoma"/>
      <family val="2"/>
    </font>
    <font>
      <sz val="20"/>
      <color indexed="81"/>
      <name val="Tahoma"/>
      <family val="2"/>
    </font>
  </fonts>
  <fills count="28">
    <fill>
      <patternFill patternType="none"/>
    </fill>
    <fill>
      <patternFill patternType="gray125"/>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7030A0"/>
        <bgColor indexed="64"/>
      </patternFill>
    </fill>
    <fill>
      <patternFill patternType="solid">
        <fgColor rgb="FFED7D31"/>
        <bgColor indexed="64"/>
      </patternFill>
    </fill>
    <fill>
      <patternFill patternType="solid">
        <fgColor theme="0"/>
        <bgColor theme="0"/>
      </patternFill>
    </fill>
    <fill>
      <patternFill patternType="solid">
        <fgColor rgb="FFFFFF00"/>
        <bgColor rgb="FFFFFF00"/>
      </patternFill>
    </fill>
    <fill>
      <patternFill patternType="solid">
        <fgColor rgb="FF92D050"/>
        <bgColor rgb="FF92D050"/>
      </patternFill>
    </fill>
    <fill>
      <patternFill patternType="solid">
        <fgColor theme="7"/>
        <bgColor theme="7"/>
      </patternFill>
    </fill>
    <fill>
      <patternFill patternType="solid">
        <fgColor theme="0"/>
        <bgColor rgb="FFE2EFD9"/>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s>
  <cellStyleXfs count="10">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7"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cellStyleXfs>
  <cellXfs count="495">
    <xf numFmtId="0" fontId="0" fillId="0" borderId="0" xfId="0"/>
    <xf numFmtId="0" fontId="5" fillId="4" borderId="2" xfId="0" applyFont="1" applyFill="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2" fontId="7" fillId="0" borderId="0" xfId="0" applyNumberFormat="1" applyFont="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right" vertical="center" wrapText="1"/>
    </xf>
    <xf numFmtId="167" fontId="6" fillId="0" borderId="0" xfId="2" applyNumberFormat="1"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center" vertical="center" wrapText="1"/>
    </xf>
    <xf numFmtId="167" fontId="6" fillId="0" borderId="0" xfId="2" applyNumberFormat="1" applyFont="1" applyFill="1" applyAlignment="1">
      <alignment horizontal="right" vertical="center" wrapText="1"/>
    </xf>
    <xf numFmtId="0" fontId="6" fillId="0" borderId="0" xfId="0" applyFont="1" applyAlignment="1">
      <alignment horizontal="justify" vertical="center" wrapText="1"/>
    </xf>
    <xf numFmtId="3" fontId="5" fillId="0" borderId="0" xfId="0" applyNumberFormat="1" applyFont="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8" fillId="0" borderId="0" xfId="0" applyFont="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7" fontId="5" fillId="7" borderId="2" xfId="2" applyNumberFormat="1"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7" fillId="0" borderId="12" xfId="0" applyFont="1" applyBorder="1" applyAlignment="1">
      <alignment horizontal="right" vertical="center" wrapText="1"/>
    </xf>
    <xf numFmtId="2" fontId="7" fillId="0" borderId="12"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10" fillId="0" borderId="12" xfId="0" applyFont="1" applyBorder="1" applyAlignment="1">
      <alignment horizontal="justify" vertical="center" wrapText="1"/>
    </xf>
    <xf numFmtId="0" fontId="6" fillId="0" borderId="2" xfId="0" applyFont="1" applyBorder="1" applyAlignment="1">
      <alignment horizontal="justify" vertical="center" wrapText="1"/>
    </xf>
    <xf numFmtId="3" fontId="7" fillId="0" borderId="12" xfId="0" applyNumberFormat="1"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7" fillId="0" borderId="17"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7"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0" fontId="10" fillId="0" borderId="2" xfId="0" applyFont="1" applyBorder="1" applyAlignment="1">
      <alignment horizontal="justify" vertical="center" wrapText="1"/>
    </xf>
    <xf numFmtId="3" fontId="7"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7" fillId="0" borderId="2" xfId="0" applyFont="1" applyBorder="1" applyAlignment="1">
      <alignment vertical="center" wrapText="1"/>
    </xf>
    <xf numFmtId="9" fontId="7" fillId="0" borderId="2" xfId="3" applyFont="1" applyBorder="1" applyAlignment="1">
      <alignment horizontal="right" vertical="center" wrapText="1"/>
    </xf>
    <xf numFmtId="1" fontId="7" fillId="8" borderId="2" xfId="0" applyNumberFormat="1" applyFont="1" applyFill="1" applyBorder="1" applyAlignment="1">
      <alignment horizontal="right" vertical="center" wrapText="1"/>
    </xf>
    <xf numFmtId="0" fontId="6" fillId="0" borderId="19" xfId="0" applyFont="1" applyBorder="1" applyAlignment="1">
      <alignment horizontal="justify" vertical="center" wrapText="1"/>
    </xf>
    <xf numFmtId="0" fontId="7" fillId="8" borderId="2" xfId="0" applyFont="1" applyFill="1" applyBorder="1" applyAlignment="1">
      <alignment horizontal="right" vertical="center" wrapText="1"/>
    </xf>
    <xf numFmtId="4" fontId="6" fillId="0" borderId="19" xfId="0" applyNumberFormat="1" applyFont="1" applyBorder="1" applyAlignment="1">
      <alignment horizontal="right" vertical="center" wrapText="1"/>
    </xf>
    <xf numFmtId="2" fontId="7" fillId="8" borderId="2" xfId="0" applyNumberFormat="1" applyFont="1" applyFill="1" applyBorder="1" applyAlignment="1">
      <alignment horizontal="right" vertical="center" wrapText="1"/>
    </xf>
    <xf numFmtId="0" fontId="10" fillId="0" borderId="0" xfId="0" applyFont="1" applyAlignment="1">
      <alignment vertical="center" wrapText="1"/>
    </xf>
    <xf numFmtId="0" fontId="6" fillId="0" borderId="19" xfId="0" applyFont="1" applyBorder="1" applyAlignment="1">
      <alignment horizontal="righ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3" fontId="12" fillId="0" borderId="2" xfId="0" applyNumberFormat="1" applyFont="1" applyBorder="1" applyAlignment="1">
      <alignment horizontal="right" vertical="center" wrapText="1"/>
    </xf>
    <xf numFmtId="0" fontId="10" fillId="0" borderId="19" xfId="0" applyFont="1" applyBorder="1" applyAlignment="1">
      <alignment horizontal="justify" vertical="center" wrapText="1"/>
    </xf>
    <xf numFmtId="0" fontId="6" fillId="0" borderId="2" xfId="0" applyFont="1" applyBorder="1" applyAlignment="1">
      <alignment vertical="center" wrapText="1"/>
    </xf>
    <xf numFmtId="3" fontId="12" fillId="0" borderId="2" xfId="0" applyNumberFormat="1" applyFont="1" applyBorder="1" applyAlignment="1">
      <alignment horizontal="center" vertical="center" wrapText="1"/>
    </xf>
    <xf numFmtId="3" fontId="12" fillId="0" borderId="18" xfId="0" applyNumberFormat="1" applyFont="1" applyBorder="1" applyAlignment="1">
      <alignment horizontal="center" vertical="center" wrapText="1"/>
    </xf>
    <xf numFmtId="0" fontId="6" fillId="0" borderId="2" xfId="0" applyFont="1" applyBorder="1" applyAlignment="1">
      <alignment vertical="top" wrapText="1"/>
    </xf>
    <xf numFmtId="0" fontId="10"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2" fillId="0" borderId="17" xfId="0" applyNumberFormat="1" applyFont="1" applyBorder="1" applyAlignment="1">
      <alignment horizontal="center" vertical="center" wrapText="1"/>
    </xf>
    <xf numFmtId="3" fontId="12" fillId="0" borderId="7" xfId="0" applyNumberFormat="1" applyFont="1" applyBorder="1" applyAlignment="1">
      <alignment horizontal="right" vertical="center" wrapText="1"/>
    </xf>
    <xf numFmtId="2" fontId="12" fillId="0" borderId="2"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3" fontId="10" fillId="0" borderId="2" xfId="0" applyNumberFormat="1" applyFont="1" applyBorder="1" applyAlignment="1">
      <alignment horizontal="right" vertical="center" wrapText="1"/>
    </xf>
    <xf numFmtId="0" fontId="10" fillId="0" borderId="2"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6" fillId="10" borderId="2" xfId="0" applyFont="1" applyFill="1" applyBorder="1" applyAlignment="1">
      <alignment horizontal="justify" vertical="center" wrapText="1"/>
    </xf>
    <xf numFmtId="168" fontId="7" fillId="0" borderId="17" xfId="0" applyNumberFormat="1" applyFont="1" applyBorder="1" applyAlignment="1">
      <alignment horizontal="center" vertical="center" wrapText="1"/>
    </xf>
    <xf numFmtId="168" fontId="7" fillId="0" borderId="7"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6" fillId="9" borderId="2" xfId="0" applyFont="1" applyFill="1" applyBorder="1" applyAlignment="1">
      <alignment horizontal="justify" vertical="center" wrapText="1"/>
    </xf>
    <xf numFmtId="168" fontId="7" fillId="0" borderId="2" xfId="0" applyNumberFormat="1" applyFont="1" applyBorder="1" applyAlignment="1">
      <alignment horizontal="right" vertical="center" wrapText="1"/>
    </xf>
    <xf numFmtId="169" fontId="7" fillId="0" borderId="2" xfId="3" applyNumberFormat="1" applyFont="1" applyBorder="1" applyAlignment="1">
      <alignment horizontal="center" vertical="center" wrapText="1"/>
    </xf>
    <xf numFmtId="169" fontId="7" fillId="0" borderId="18" xfId="3" applyNumberFormat="1" applyFont="1" applyBorder="1" applyAlignment="1">
      <alignment horizontal="center" vertical="center" wrapText="1"/>
    </xf>
    <xf numFmtId="169" fontId="7" fillId="0" borderId="2" xfId="3" applyNumberFormat="1" applyFont="1" applyBorder="1" applyAlignment="1">
      <alignment horizontal="right" vertical="center" wrapText="1"/>
    </xf>
    <xf numFmtId="9" fontId="7" fillId="0" borderId="2" xfId="3"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170" fontId="7" fillId="0" borderId="2" xfId="0" applyNumberFormat="1" applyFont="1" applyBorder="1" applyAlignment="1">
      <alignment horizontal="right" vertical="center" wrapText="1"/>
    </xf>
    <xf numFmtId="0" fontId="16" fillId="0" borderId="2" xfId="0" applyFont="1" applyBorder="1" applyAlignment="1">
      <alignment horizontal="justify" vertical="center" wrapText="1"/>
    </xf>
    <xf numFmtId="4" fontId="6" fillId="0" borderId="2" xfId="0" quotePrefix="1" applyNumberFormat="1" applyFont="1" applyBorder="1" applyAlignment="1">
      <alignment horizontal="right" vertical="center" wrapText="1"/>
    </xf>
    <xf numFmtId="0" fontId="12" fillId="0" borderId="2" xfId="0" applyFont="1" applyBorder="1" applyAlignment="1">
      <alignment horizontal="center" vertical="center" wrapText="1"/>
    </xf>
    <xf numFmtId="0" fontId="12" fillId="0" borderId="18" xfId="0" applyFont="1" applyBorder="1" applyAlignment="1">
      <alignment horizontal="center" vertical="center" wrapText="1"/>
    </xf>
    <xf numFmtId="171" fontId="7" fillId="0" borderId="2" xfId="1" applyNumberFormat="1" applyFont="1" applyBorder="1" applyAlignment="1">
      <alignment horizontal="right" vertical="center" wrapText="1"/>
    </xf>
    <xf numFmtId="9" fontId="7" fillId="0" borderId="17" xfId="3" applyFont="1" applyBorder="1" applyAlignment="1">
      <alignment horizontal="center" vertical="center" wrapText="1"/>
    </xf>
    <xf numFmtId="9" fontId="7" fillId="0" borderId="2" xfId="3"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18" xfId="0" applyNumberFormat="1" applyFont="1" applyBorder="1" applyAlignment="1">
      <alignment horizontal="center" vertical="center" wrapText="1"/>
    </xf>
    <xf numFmtId="9" fontId="7" fillId="0" borderId="7" xfId="3" applyFont="1" applyBorder="1" applyAlignment="1">
      <alignment horizontal="right" vertical="center" wrapText="1"/>
    </xf>
    <xf numFmtId="9" fontId="12" fillId="0" borderId="2" xfId="0" applyNumberFormat="1" applyFont="1" applyBorder="1" applyAlignment="1">
      <alignment horizontal="right" vertical="center" wrapText="1"/>
    </xf>
    <xf numFmtId="0" fontId="7" fillId="9" borderId="2" xfId="0" applyFont="1" applyFill="1" applyBorder="1" applyAlignment="1">
      <alignment horizontal="right" vertical="center" wrapText="1"/>
    </xf>
    <xf numFmtId="9" fontId="7" fillId="0" borderId="18" xfId="3" applyFont="1" applyBorder="1" applyAlignment="1">
      <alignment horizontal="center" vertical="center" wrapText="1"/>
    </xf>
    <xf numFmtId="9" fontId="7" fillId="0" borderId="8" xfId="3" applyFont="1" applyBorder="1" applyAlignment="1">
      <alignment horizontal="center" vertical="center" wrapText="1"/>
    </xf>
    <xf numFmtId="9" fontId="7" fillId="0" borderId="9" xfId="3"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3" applyNumberFormat="1" applyFont="1" applyBorder="1" applyAlignment="1">
      <alignment horizontal="center" vertical="center" wrapText="1"/>
    </xf>
    <xf numFmtId="0" fontId="12" fillId="0" borderId="9"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2" xfId="3" applyNumberFormat="1" applyFont="1" applyBorder="1" applyAlignment="1">
      <alignment horizontal="right" vertical="center" wrapText="1"/>
    </xf>
    <xf numFmtId="0" fontId="18" fillId="0" borderId="0" xfId="6" applyFont="1"/>
    <xf numFmtId="0" fontId="19" fillId="0" borderId="0" xfId="0" applyFont="1"/>
    <xf numFmtId="3" fontId="0" fillId="0" borderId="0" xfId="0" applyNumberFormat="1"/>
    <xf numFmtId="0" fontId="24" fillId="0" borderId="0" xfId="0" applyFont="1"/>
    <xf numFmtId="0" fontId="26" fillId="0" borderId="14" xfId="0" applyFont="1" applyBorder="1" applyAlignment="1">
      <alignment horizontal="center" vertical="center" textRotation="90"/>
    </xf>
    <xf numFmtId="0" fontId="26" fillId="0" borderId="12" xfId="0" applyFont="1" applyBorder="1" applyAlignment="1">
      <alignment horizontal="center" vertical="center" wrapText="1"/>
    </xf>
    <xf numFmtId="0" fontId="26" fillId="0" borderId="12" xfId="0" applyFont="1" applyBorder="1" applyAlignment="1">
      <alignment horizontal="justify" vertical="center" wrapText="1"/>
    </xf>
    <xf numFmtId="0" fontId="27" fillId="12" borderId="2" xfId="0" applyFont="1" applyFill="1" applyBorder="1" applyAlignment="1">
      <alignment horizontal="center" vertical="center" wrapText="1"/>
    </xf>
    <xf numFmtId="0" fontId="27" fillId="15" borderId="2" xfId="0" applyFont="1" applyFill="1" applyBorder="1" applyAlignment="1">
      <alignment horizontal="center" vertical="center" wrapText="1"/>
    </xf>
    <xf numFmtId="3" fontId="27" fillId="9" borderId="2" xfId="0" applyNumberFormat="1" applyFont="1" applyFill="1" applyBorder="1" applyAlignment="1">
      <alignment horizontal="center" vertical="center" wrapText="1"/>
    </xf>
    <xf numFmtId="0" fontId="27" fillId="11" borderId="2" xfId="3" applyNumberFormat="1" applyFont="1" applyFill="1" applyBorder="1" applyAlignment="1">
      <alignment horizontal="center" vertical="center" wrapText="1"/>
    </xf>
    <xf numFmtId="3" fontId="27" fillId="8" borderId="2" xfId="0" applyNumberFormat="1" applyFont="1" applyFill="1" applyBorder="1" applyAlignment="1">
      <alignment horizontal="center" vertical="center" wrapText="1"/>
    </xf>
    <xf numFmtId="0" fontId="27" fillId="16" borderId="18" xfId="3" applyNumberFormat="1" applyFont="1" applyFill="1" applyBorder="1" applyAlignment="1">
      <alignment horizontal="center" vertical="center" wrapText="1"/>
    </xf>
    <xf numFmtId="0" fontId="26" fillId="0" borderId="17" xfId="0" applyFont="1" applyBorder="1" applyAlignment="1">
      <alignment horizontal="center" vertical="center" textRotation="90"/>
    </xf>
    <xf numFmtId="0" fontId="26" fillId="0" borderId="2" xfId="0" applyFont="1" applyBorder="1" applyAlignment="1">
      <alignment horizontal="center" vertical="center" wrapText="1"/>
    </xf>
    <xf numFmtId="0" fontId="26" fillId="0" borderId="2" xfId="0" applyFont="1" applyBorder="1" applyAlignment="1">
      <alignment horizontal="justify" vertical="center" wrapText="1"/>
    </xf>
    <xf numFmtId="0" fontId="26" fillId="0" borderId="21" xfId="0" applyFont="1" applyBorder="1" applyAlignment="1">
      <alignment horizontal="center" vertical="center" textRotation="90"/>
    </xf>
    <xf numFmtId="0" fontId="26" fillId="0" borderId="19" xfId="0" applyFont="1" applyBorder="1" applyAlignment="1">
      <alignment horizontal="center" vertical="center" wrapText="1"/>
    </xf>
    <xf numFmtId="0" fontId="26" fillId="0" borderId="11" xfId="0" applyFont="1" applyBorder="1" applyAlignment="1">
      <alignment horizontal="justify" vertical="center" wrapText="1"/>
    </xf>
    <xf numFmtId="0" fontId="27" fillId="12" borderId="19" xfId="0" applyFont="1" applyFill="1" applyBorder="1" applyAlignment="1">
      <alignment horizontal="center" vertical="center" wrapText="1"/>
    </xf>
    <xf numFmtId="0" fontId="27" fillId="15" borderId="19" xfId="0" applyFont="1" applyFill="1" applyBorder="1" applyAlignment="1">
      <alignment horizontal="center" vertical="center" wrapText="1"/>
    </xf>
    <xf numFmtId="3" fontId="27" fillId="9" borderId="19" xfId="0" applyNumberFormat="1" applyFont="1" applyFill="1" applyBorder="1" applyAlignment="1">
      <alignment horizontal="center" vertical="center" wrapText="1"/>
    </xf>
    <xf numFmtId="0" fontId="27" fillId="11" borderId="19" xfId="3" applyNumberFormat="1" applyFont="1" applyFill="1" applyBorder="1" applyAlignment="1">
      <alignment horizontal="center" vertical="center" wrapText="1"/>
    </xf>
    <xf numFmtId="3" fontId="27" fillId="8" borderId="19" xfId="0" applyNumberFormat="1" applyFont="1" applyFill="1" applyBorder="1" applyAlignment="1">
      <alignment horizontal="center" vertical="center" wrapText="1"/>
    </xf>
    <xf numFmtId="0" fontId="27" fillId="16" borderId="22" xfId="3" applyNumberFormat="1" applyFont="1" applyFill="1" applyBorder="1" applyAlignment="1">
      <alignment horizontal="center" vertical="center" wrapText="1"/>
    </xf>
    <xf numFmtId="0" fontId="26" fillId="0" borderId="0" xfId="0" applyFont="1" applyAlignment="1">
      <alignment vertical="center" textRotation="90" wrapText="1"/>
    </xf>
    <xf numFmtId="0" fontId="8" fillId="0" borderId="2" xfId="0" applyFont="1" applyBorder="1" applyAlignment="1">
      <alignment vertical="center" wrapText="1"/>
    </xf>
    <xf numFmtId="9" fontId="7" fillId="10" borderId="2" xfId="3" applyFont="1" applyFill="1" applyBorder="1" applyAlignment="1">
      <alignment horizontal="right" vertical="center" wrapText="1"/>
    </xf>
    <xf numFmtId="3" fontId="7" fillId="0" borderId="1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9" xfId="0" applyFont="1" applyBorder="1" applyAlignment="1">
      <alignment vertical="center" wrapText="1"/>
    </xf>
    <xf numFmtId="2" fontId="7" fillId="0" borderId="19" xfId="0" applyNumberFormat="1" applyFont="1" applyBorder="1" applyAlignment="1">
      <alignment vertical="center" wrapText="1"/>
    </xf>
    <xf numFmtId="0" fontId="6" fillId="0" borderId="2" xfId="0" applyFont="1" applyBorder="1" applyAlignment="1">
      <alignment horizontal="left" vertical="center" wrapText="1"/>
    </xf>
    <xf numFmtId="3" fontId="6" fillId="10" borderId="2" xfId="0" applyNumberFormat="1" applyFont="1" applyFill="1" applyBorder="1" applyAlignment="1">
      <alignment horizontal="right" vertical="center" wrapText="1"/>
    </xf>
    <xf numFmtId="0" fontId="10" fillId="10" borderId="2" xfId="0" applyFont="1" applyFill="1" applyBorder="1" applyAlignment="1">
      <alignment horizontal="justify" vertical="center" wrapText="1"/>
    </xf>
    <xf numFmtId="3" fontId="7" fillId="0" borderId="19" xfId="0" applyNumberFormat="1" applyFont="1" applyBorder="1" applyAlignment="1">
      <alignment horizontal="right" vertical="center" wrapText="1"/>
    </xf>
    <xf numFmtId="0" fontId="7" fillId="0" borderId="19" xfId="0" applyFont="1" applyBorder="1" applyAlignment="1">
      <alignment horizontal="right" vertical="center" wrapText="1"/>
    </xf>
    <xf numFmtId="0" fontId="0" fillId="0" borderId="2" xfId="0" applyBorder="1" applyAlignment="1">
      <alignment wrapText="1"/>
    </xf>
    <xf numFmtId="0" fontId="0" fillId="0" borderId="2" xfId="0" applyBorder="1" applyAlignment="1">
      <alignment vertical="center" wrapText="1"/>
    </xf>
    <xf numFmtId="174" fontId="7" fillId="0" borderId="19" xfId="0" applyNumberFormat="1" applyFont="1" applyBorder="1" applyAlignment="1">
      <alignment vertical="center" wrapText="1"/>
    </xf>
    <xf numFmtId="167" fontId="7" fillId="0" borderId="0" xfId="2" applyNumberFormat="1" applyFont="1" applyAlignment="1">
      <alignment horizontal="right" vertical="center" wrapText="1"/>
    </xf>
    <xf numFmtId="167" fontId="7" fillId="0" borderId="0" xfId="2" applyNumberFormat="1" applyFont="1" applyFill="1" applyAlignment="1">
      <alignment horizontal="right" vertical="center" wrapText="1"/>
    </xf>
    <xf numFmtId="3" fontId="9" fillId="0" borderId="0" xfId="0" applyNumberFormat="1" applyFont="1" applyAlignment="1">
      <alignment horizontal="center" vertical="center" wrapText="1"/>
    </xf>
    <xf numFmtId="167" fontId="7" fillId="0" borderId="12" xfId="2" applyNumberFormat="1" applyFont="1" applyBorder="1" applyAlignment="1">
      <alignment horizontal="right" vertical="center" wrapText="1"/>
    </xf>
    <xf numFmtId="167" fontId="7" fillId="0" borderId="2" xfId="2" applyNumberFormat="1" applyFont="1" applyFill="1" applyBorder="1" applyAlignment="1">
      <alignment horizontal="right" vertical="center" wrapText="1"/>
    </xf>
    <xf numFmtId="167" fontId="7" fillId="0" borderId="2" xfId="2" applyNumberFormat="1" applyFont="1" applyBorder="1" applyAlignment="1">
      <alignment horizontal="right" vertical="center" wrapText="1"/>
    </xf>
    <xf numFmtId="167" fontId="7" fillId="0" borderId="12" xfId="2" applyNumberFormat="1" applyFont="1" applyFill="1" applyBorder="1" applyAlignment="1">
      <alignment horizontal="right" vertical="center" wrapText="1"/>
    </xf>
    <xf numFmtId="173" fontId="30" fillId="0" borderId="2" xfId="2" applyNumberFormat="1" applyFont="1" applyBorder="1" applyAlignment="1">
      <alignment vertical="center" wrapText="1"/>
    </xf>
    <xf numFmtId="4" fontId="12" fillId="10" borderId="2" xfId="0" applyNumberFormat="1" applyFont="1" applyFill="1" applyBorder="1" applyAlignment="1">
      <alignment horizontal="center" vertical="center" wrapText="1"/>
    </xf>
    <xf numFmtId="167" fontId="31" fillId="0" borderId="2" xfId="2" applyNumberFormat="1" applyFont="1" applyBorder="1" applyAlignment="1">
      <alignment horizontal="right" vertical="center"/>
    </xf>
    <xf numFmtId="167" fontId="9" fillId="0" borderId="2" xfId="2" applyNumberFormat="1" applyFont="1" applyBorder="1" applyAlignment="1">
      <alignment horizontal="right" vertical="center"/>
    </xf>
    <xf numFmtId="167" fontId="7" fillId="0" borderId="2" xfId="2" applyNumberFormat="1" applyFont="1" applyBorder="1" applyAlignment="1">
      <alignment horizontal="right" vertical="center"/>
    </xf>
    <xf numFmtId="4" fontId="11" fillId="0" borderId="2" xfId="0" applyNumberFormat="1" applyFont="1" applyBorder="1" applyAlignment="1">
      <alignment vertical="center"/>
    </xf>
    <xf numFmtId="4" fontId="30" fillId="0" borderId="2" xfId="0" applyNumberFormat="1" applyFont="1" applyBorder="1" applyAlignment="1">
      <alignment vertical="center" wrapText="1"/>
    </xf>
    <xf numFmtId="167" fontId="30" fillId="0" borderId="2" xfId="2" applyNumberFormat="1" applyFont="1" applyBorder="1" applyAlignment="1">
      <alignment vertical="center" wrapText="1"/>
    </xf>
    <xf numFmtId="165" fontId="11" fillId="0" borderId="2" xfId="2" applyFont="1" applyBorder="1" applyAlignment="1">
      <alignment horizontal="center" vertical="center"/>
    </xf>
    <xf numFmtId="167" fontId="11" fillId="10" borderId="2" xfId="2" applyNumberFormat="1" applyFont="1" applyFill="1" applyBorder="1" applyAlignment="1">
      <alignment horizontal="center" vertical="center"/>
    </xf>
    <xf numFmtId="165" fontId="11" fillId="10" borderId="2" xfId="2" applyFont="1" applyFill="1" applyBorder="1" applyAlignment="1">
      <alignment horizontal="center" vertical="center"/>
    </xf>
    <xf numFmtId="167" fontId="11" fillId="10" borderId="2" xfId="2" applyNumberFormat="1" applyFont="1" applyFill="1" applyBorder="1" applyAlignment="1">
      <alignment vertical="center"/>
    </xf>
    <xf numFmtId="4" fontId="11" fillId="0" borderId="2" xfId="0" applyNumberFormat="1" applyFont="1" applyBorder="1" applyAlignment="1">
      <alignment vertical="center" wrapText="1"/>
    </xf>
    <xf numFmtId="0" fontId="7" fillId="0" borderId="2" xfId="0" applyFont="1" applyBorder="1" applyAlignment="1">
      <alignment horizontal="center" vertical="center"/>
    </xf>
    <xf numFmtId="167" fontId="32" fillId="0" borderId="2" xfId="2" applyNumberFormat="1" applyFont="1" applyBorder="1" applyAlignment="1">
      <alignment horizontal="right" vertical="center"/>
    </xf>
    <xf numFmtId="167" fontId="7" fillId="10" borderId="2" xfId="2" applyNumberFormat="1" applyFont="1" applyFill="1" applyBorder="1" applyAlignment="1">
      <alignment horizontal="right" vertical="center" wrapText="1"/>
    </xf>
    <xf numFmtId="167" fontId="7" fillId="10" borderId="2" xfId="2" applyNumberFormat="1" applyFont="1" applyFill="1" applyBorder="1" applyAlignment="1">
      <alignment horizontal="right" vertical="center"/>
    </xf>
    <xf numFmtId="167" fontId="7" fillId="0" borderId="19" xfId="2" applyNumberFormat="1" applyFont="1" applyBorder="1" applyAlignment="1">
      <alignment vertical="center" wrapText="1"/>
    </xf>
    <xf numFmtId="167" fontId="7" fillId="0" borderId="2" xfId="2" applyNumberFormat="1" applyFont="1" applyBorder="1" applyAlignment="1">
      <alignment vertical="center" wrapText="1"/>
    </xf>
    <xf numFmtId="167" fontId="7" fillId="0" borderId="2" xfId="2" applyNumberFormat="1" applyFont="1" applyBorder="1" applyAlignment="1">
      <alignment horizontal="center" vertical="center"/>
    </xf>
    <xf numFmtId="167" fontId="11" fillId="0" borderId="2" xfId="2" applyNumberFormat="1" applyFont="1" applyBorder="1" applyAlignment="1">
      <alignment vertical="center"/>
    </xf>
    <xf numFmtId="174" fontId="7" fillId="0" borderId="2" xfId="0" applyNumberFormat="1" applyFont="1" applyBorder="1" applyAlignment="1">
      <alignment horizontal="right" vertical="center" wrapText="1"/>
    </xf>
    <xf numFmtId="1" fontId="7" fillId="0" borderId="19" xfId="0" applyNumberFormat="1" applyFont="1" applyBorder="1" applyAlignment="1">
      <alignment vertical="center" wrapText="1"/>
    </xf>
    <xf numFmtId="1" fontId="7" fillId="11" borderId="2" xfId="0" applyNumberFormat="1" applyFont="1" applyFill="1" applyBorder="1" applyAlignment="1">
      <alignment horizontal="right" vertical="center" wrapText="1"/>
    </xf>
    <xf numFmtId="175" fontId="7" fillId="10" borderId="2" xfId="0" applyNumberFormat="1" applyFont="1" applyFill="1" applyBorder="1" applyAlignment="1">
      <alignment vertical="center" wrapText="1"/>
    </xf>
    <xf numFmtId="0" fontId="6" fillId="10" borderId="2" xfId="0" applyFont="1" applyFill="1" applyBorder="1" applyAlignment="1">
      <alignment vertical="center" wrapText="1"/>
    </xf>
    <xf numFmtId="3" fontId="6" fillId="0" borderId="2" xfId="0" applyNumberFormat="1" applyFont="1" applyBorder="1" applyAlignment="1">
      <alignment vertical="center" wrapText="1"/>
    </xf>
    <xf numFmtId="0" fontId="0" fillId="10" borderId="2" xfId="0" applyFill="1" applyBorder="1" applyAlignment="1">
      <alignment vertical="center" wrapText="1"/>
    </xf>
    <xf numFmtId="0" fontId="27" fillId="12" borderId="12"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7" fillId="15" borderId="12" xfId="0" applyFont="1" applyFill="1" applyBorder="1" applyAlignment="1">
      <alignment horizontal="center" vertical="center" wrapText="1"/>
    </xf>
    <xf numFmtId="3" fontId="27" fillId="9" borderId="12" xfId="0" applyNumberFormat="1" applyFont="1" applyFill="1" applyBorder="1" applyAlignment="1">
      <alignment horizontal="center" vertical="center" wrapText="1"/>
    </xf>
    <xf numFmtId="0" fontId="27" fillId="11" borderId="12" xfId="3" applyNumberFormat="1" applyFont="1" applyFill="1" applyBorder="1" applyAlignment="1">
      <alignment horizontal="center" vertical="center" wrapText="1"/>
    </xf>
    <xf numFmtId="3" fontId="27" fillId="8" borderId="12" xfId="0" applyNumberFormat="1" applyFont="1" applyFill="1" applyBorder="1" applyAlignment="1">
      <alignment horizontal="center" vertical="center" wrapText="1"/>
    </xf>
    <xf numFmtId="0" fontId="27" fillId="16" borderId="15" xfId="3" applyNumberFormat="1" applyFont="1" applyFill="1" applyBorder="1" applyAlignment="1">
      <alignment horizontal="center" vertical="center" wrapText="1"/>
    </xf>
    <xf numFmtId="0" fontId="20" fillId="15" borderId="5" xfId="0" applyFont="1" applyFill="1" applyBorder="1" applyAlignment="1">
      <alignment horizontal="center" vertical="center" wrapText="1"/>
    </xf>
    <xf numFmtId="3" fontId="20" fillId="9" borderId="5" xfId="0" applyNumberFormat="1" applyFont="1" applyFill="1" applyBorder="1" applyAlignment="1">
      <alignment horizontal="center" vertical="center" wrapText="1"/>
    </xf>
    <xf numFmtId="3" fontId="20" fillId="11" borderId="5" xfId="0" applyNumberFormat="1" applyFont="1" applyFill="1" applyBorder="1" applyAlignment="1">
      <alignment horizontal="center" vertical="center" wrapText="1"/>
    </xf>
    <xf numFmtId="3" fontId="20" fillId="8" borderId="5" xfId="0" applyNumberFormat="1" applyFont="1" applyFill="1" applyBorder="1" applyAlignment="1">
      <alignment horizontal="center" vertical="center" wrapText="1"/>
    </xf>
    <xf numFmtId="0" fontId="20" fillId="17" borderId="6" xfId="0" applyFont="1" applyFill="1" applyBorder="1" applyAlignment="1">
      <alignment horizontal="center" vertical="center" wrapText="1"/>
    </xf>
    <xf numFmtId="174" fontId="20" fillId="15" borderId="9" xfId="0" applyNumberFormat="1" applyFont="1" applyFill="1" applyBorder="1" applyAlignment="1">
      <alignment horizontal="center" vertical="center" wrapText="1"/>
    </xf>
    <xf numFmtId="3" fontId="20" fillId="9" borderId="9" xfId="0" applyNumberFormat="1" applyFont="1" applyFill="1" applyBorder="1" applyAlignment="1">
      <alignment horizontal="center" vertical="center" wrapText="1"/>
    </xf>
    <xf numFmtId="3" fontId="20" fillId="11" borderId="9" xfId="0" applyNumberFormat="1" applyFont="1" applyFill="1" applyBorder="1" applyAlignment="1">
      <alignment horizontal="center" vertical="center" wrapText="1"/>
    </xf>
    <xf numFmtId="3" fontId="20" fillId="8" borderId="9" xfId="0" applyNumberFormat="1"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12" borderId="4" xfId="0" applyFont="1" applyFill="1" applyBorder="1" applyAlignment="1">
      <alignment horizontal="center" vertical="center" wrapText="1"/>
    </xf>
    <xf numFmtId="174" fontId="20" fillId="12" borderId="8" xfId="0" applyNumberFormat="1" applyFont="1" applyFill="1" applyBorder="1" applyAlignment="1">
      <alignment horizontal="center" vertical="center" wrapText="1"/>
    </xf>
    <xf numFmtId="3" fontId="12" fillId="10" borderId="2" xfId="0" applyNumberFormat="1" applyFont="1" applyFill="1" applyBorder="1" applyAlignment="1">
      <alignment horizontal="right" vertical="center" wrapText="1"/>
    </xf>
    <xf numFmtId="0" fontId="26" fillId="0" borderId="17" xfId="0" applyFont="1" applyBorder="1" applyAlignment="1">
      <alignment horizontal="center" vertical="center" textRotation="90" wrapText="1"/>
    </xf>
    <xf numFmtId="167" fontId="7" fillId="9" borderId="2" xfId="2" applyNumberFormat="1" applyFont="1" applyFill="1" applyBorder="1" applyAlignment="1">
      <alignment horizontal="right" vertical="center" wrapText="1"/>
    </xf>
    <xf numFmtId="2" fontId="7" fillId="9" borderId="19" xfId="0" applyNumberFormat="1" applyFont="1" applyFill="1" applyBorder="1" applyAlignment="1">
      <alignment vertical="center" wrapText="1"/>
    </xf>
    <xf numFmtId="175" fontId="7" fillId="0" borderId="12" xfId="0" applyNumberFormat="1" applyFont="1" applyBorder="1" applyAlignment="1">
      <alignment vertical="center" wrapText="1"/>
    </xf>
    <xf numFmtId="175" fontId="7" fillId="0" borderId="2" xfId="0" applyNumberFormat="1" applyFont="1" applyBorder="1" applyAlignment="1">
      <alignment vertical="center" wrapText="1"/>
    </xf>
    <xf numFmtId="9" fontId="7" fillId="0" borderId="2" xfId="3" applyFont="1" applyFill="1" applyBorder="1" applyAlignment="1">
      <alignment vertical="center" wrapText="1"/>
    </xf>
    <xf numFmtId="9" fontId="7" fillId="0" borderId="2" xfId="3" applyFont="1" applyBorder="1" applyAlignment="1">
      <alignment vertical="center" wrapText="1"/>
    </xf>
    <xf numFmtId="0" fontId="33" fillId="0" borderId="33" xfId="0" applyFont="1" applyBorder="1" applyAlignment="1">
      <alignment horizontal="center" vertical="center" wrapText="1"/>
    </xf>
    <xf numFmtId="0" fontId="33" fillId="0" borderId="41" xfId="0" applyFont="1" applyBorder="1" applyAlignment="1">
      <alignment horizontal="center" vertical="center" wrapText="1"/>
    </xf>
    <xf numFmtId="0" fontId="35" fillId="8" borderId="43" xfId="0" applyFont="1" applyFill="1" applyBorder="1" applyAlignment="1">
      <alignment horizontal="center" vertical="center" wrapText="1"/>
    </xf>
    <xf numFmtId="0" fontId="35" fillId="11" borderId="43" xfId="0" applyFont="1" applyFill="1" applyBorder="1" applyAlignment="1">
      <alignment horizontal="center" vertical="center" wrapText="1"/>
    </xf>
    <xf numFmtId="0" fontId="35" fillId="9" borderId="43" xfId="0" applyFont="1" applyFill="1" applyBorder="1" applyAlignment="1">
      <alignment horizontal="center" vertical="center" wrapText="1"/>
    </xf>
    <xf numFmtId="0" fontId="35" fillId="22" borderId="43" xfId="0" applyFont="1" applyFill="1" applyBorder="1" applyAlignment="1">
      <alignment horizontal="center" vertical="center" wrapText="1"/>
    </xf>
    <xf numFmtId="0" fontId="35" fillId="12" borderId="43" xfId="0" applyFont="1" applyFill="1" applyBorder="1" applyAlignment="1">
      <alignment horizontal="center" vertical="center" wrapText="1"/>
    </xf>
    <xf numFmtId="175" fontId="7" fillId="0" borderId="19" xfId="0" applyNumberFormat="1" applyFont="1" applyBorder="1" applyAlignment="1">
      <alignment vertical="center" wrapText="1"/>
    </xf>
    <xf numFmtId="2" fontId="7" fillId="0" borderId="12" xfId="0" applyNumberFormat="1" applyFont="1" applyBorder="1" applyAlignment="1">
      <alignment vertical="center" wrapText="1"/>
    </xf>
    <xf numFmtId="2" fontId="7" fillId="0" borderId="2" xfId="0" applyNumberFormat="1" applyFont="1" applyBorder="1" applyAlignment="1">
      <alignment vertical="center" wrapText="1"/>
    </xf>
    <xf numFmtId="2" fontId="7" fillId="0" borderId="2" xfId="3" applyNumberFormat="1" applyFont="1" applyBorder="1" applyAlignment="1">
      <alignment vertical="center" wrapText="1"/>
    </xf>
    <xf numFmtId="2" fontId="7" fillId="9" borderId="2" xfId="0" applyNumberFormat="1" applyFont="1" applyFill="1" applyBorder="1" applyAlignment="1">
      <alignment vertical="center" wrapText="1"/>
    </xf>
    <xf numFmtId="2" fontId="7" fillId="12" borderId="2" xfId="0" applyNumberFormat="1" applyFont="1" applyFill="1" applyBorder="1" applyAlignment="1">
      <alignment vertical="center" wrapText="1"/>
    </xf>
    <xf numFmtId="0" fontId="36" fillId="0" borderId="44" xfId="0" applyFont="1" applyBorder="1" applyAlignment="1">
      <alignment horizontal="left" vertical="center" wrapText="1"/>
    </xf>
    <xf numFmtId="3" fontId="37" fillId="0" borderId="44" xfId="0" applyNumberFormat="1" applyFont="1" applyBorder="1" applyAlignment="1">
      <alignment vertical="center" wrapText="1"/>
    </xf>
    <xf numFmtId="0" fontId="37" fillId="0" borderId="44" xfId="0" applyFont="1" applyBorder="1" applyAlignment="1">
      <alignment vertical="center" wrapText="1"/>
    </xf>
    <xf numFmtId="4" fontId="36" fillId="0" borderId="44" xfId="0" applyNumberFormat="1" applyFont="1" applyBorder="1" applyAlignment="1">
      <alignment vertical="center" wrapText="1"/>
    </xf>
    <xf numFmtId="0" fontId="36" fillId="0" borderId="45" xfId="0" applyFont="1" applyBorder="1" applyAlignment="1">
      <alignment horizontal="left" vertical="center" wrapText="1"/>
    </xf>
    <xf numFmtId="3" fontId="37" fillId="0" borderId="45" xfId="0" applyNumberFormat="1" applyFont="1" applyBorder="1" applyAlignment="1">
      <alignment vertical="center" wrapText="1"/>
    </xf>
    <xf numFmtId="0" fontId="37" fillId="0" borderId="45" xfId="0" applyFont="1" applyBorder="1" applyAlignment="1">
      <alignment vertical="center" wrapText="1"/>
    </xf>
    <xf numFmtId="4" fontId="36" fillId="0" borderId="45" xfId="0" applyNumberFormat="1" applyFont="1" applyBorder="1" applyAlignment="1">
      <alignment vertical="center" wrapText="1"/>
    </xf>
    <xf numFmtId="0" fontId="6" fillId="0" borderId="45" xfId="0" applyFont="1" applyBorder="1" applyAlignment="1">
      <alignment horizontal="left" vertical="center" wrapText="1"/>
    </xf>
    <xf numFmtId="3" fontId="7" fillId="0" borderId="45" xfId="0" applyNumberFormat="1" applyFont="1" applyBorder="1" applyAlignment="1">
      <alignment horizontal="right" vertical="center" wrapText="1"/>
    </xf>
    <xf numFmtId="3" fontId="7" fillId="0" borderId="45" xfId="0" applyNumberFormat="1" applyFont="1" applyBorder="1" applyAlignment="1">
      <alignment vertical="center" wrapText="1"/>
    </xf>
    <xf numFmtId="0" fontId="7" fillId="0" borderId="45" xfId="0" applyFont="1" applyBorder="1" applyAlignment="1">
      <alignment vertical="center" wrapText="1"/>
    </xf>
    <xf numFmtId="4" fontId="6" fillId="0" borderId="45" xfId="0" applyNumberFormat="1" applyFont="1" applyBorder="1" applyAlignment="1">
      <alignment vertical="center" wrapText="1"/>
    </xf>
    <xf numFmtId="9" fontId="38" fillId="23" borderId="45" xfId="0" applyNumberFormat="1" applyFont="1" applyFill="1" applyBorder="1" applyAlignment="1">
      <alignment horizontal="right" vertical="center" wrapText="1"/>
    </xf>
    <xf numFmtId="3" fontId="7" fillId="0" borderId="46" xfId="0" applyNumberFormat="1" applyFont="1" applyBorder="1" applyAlignment="1">
      <alignment horizontal="right" vertical="center" wrapText="1"/>
    </xf>
    <xf numFmtId="9" fontId="7" fillId="23" borderId="45" xfId="0" applyNumberFormat="1" applyFont="1" applyFill="1" applyBorder="1" applyAlignment="1">
      <alignment horizontal="right" vertical="center" wrapText="1"/>
    </xf>
    <xf numFmtId="9" fontId="7" fillId="23" borderId="46" xfId="0" applyNumberFormat="1" applyFont="1" applyFill="1" applyBorder="1" applyAlignment="1">
      <alignment horizontal="right" vertical="center" wrapText="1"/>
    </xf>
    <xf numFmtId="4" fontId="7" fillId="0" borderId="46" xfId="0" applyNumberFormat="1" applyFont="1" applyBorder="1" applyAlignment="1">
      <alignment horizontal="right" vertical="center" wrapText="1"/>
    </xf>
    <xf numFmtId="9" fontId="7" fillId="26" borderId="46" xfId="0" applyNumberFormat="1" applyFont="1" applyFill="1" applyBorder="1" applyAlignment="1">
      <alignment horizontal="right" vertical="center" wrapText="1"/>
    </xf>
    <xf numFmtId="4" fontId="7" fillId="0" borderId="2" xfId="0" applyNumberFormat="1" applyFont="1" applyBorder="1" applyAlignment="1">
      <alignment vertical="center" wrapText="1"/>
    </xf>
    <xf numFmtId="9" fontId="7" fillId="25" borderId="45" xfId="0" applyNumberFormat="1" applyFont="1" applyFill="1" applyBorder="1" applyAlignment="1">
      <alignment horizontal="right" vertical="center" wrapText="1"/>
    </xf>
    <xf numFmtId="3" fontId="7" fillId="0" borderId="44" xfId="0" applyNumberFormat="1" applyFont="1" applyBorder="1" applyAlignment="1">
      <alignment horizontal="right" vertical="center" wrapText="1"/>
    </xf>
    <xf numFmtId="9" fontId="7" fillId="23" borderId="44" xfId="0" applyNumberFormat="1" applyFont="1" applyFill="1" applyBorder="1" applyAlignment="1">
      <alignment horizontal="right" vertical="center" wrapText="1"/>
    </xf>
    <xf numFmtId="168" fontId="7" fillId="0" borderId="45" xfId="0" applyNumberFormat="1" applyFont="1" applyBorder="1" applyAlignment="1">
      <alignment horizontal="right" vertical="center" wrapText="1"/>
    </xf>
    <xf numFmtId="9" fontId="7" fillId="0" borderId="45" xfId="0" applyNumberFormat="1" applyFont="1" applyBorder="1" applyAlignment="1">
      <alignment horizontal="right" vertical="center" wrapText="1"/>
    </xf>
    <xf numFmtId="2" fontId="7" fillId="0" borderId="45" xfId="0" applyNumberFormat="1" applyFont="1" applyBorder="1" applyAlignment="1">
      <alignment horizontal="right" vertical="center" wrapText="1"/>
    </xf>
    <xf numFmtId="3" fontId="7" fillId="24" borderId="45" xfId="0" applyNumberFormat="1" applyFont="1" applyFill="1" applyBorder="1" applyAlignment="1">
      <alignment vertical="center" wrapText="1"/>
    </xf>
    <xf numFmtId="0" fontId="7" fillId="24" borderId="45" xfId="0" applyFont="1" applyFill="1" applyBorder="1" applyAlignment="1">
      <alignment vertical="center" wrapText="1"/>
    </xf>
    <xf numFmtId="4" fontId="6" fillId="24" borderId="45" xfId="0" applyNumberFormat="1" applyFont="1" applyFill="1" applyBorder="1" applyAlignment="1">
      <alignment vertical="center" wrapText="1"/>
    </xf>
    <xf numFmtId="0" fontId="6" fillId="24" borderId="45" xfId="0" applyFont="1" applyFill="1" applyBorder="1" applyAlignment="1">
      <alignment horizontal="left" vertical="center" wrapText="1"/>
    </xf>
    <xf numFmtId="3" fontId="7" fillId="23" borderId="45" xfId="0" applyNumberFormat="1" applyFont="1" applyFill="1" applyBorder="1" applyAlignment="1">
      <alignment horizontal="right" vertical="center" wrapText="1"/>
    </xf>
    <xf numFmtId="1" fontId="7" fillId="0" borderId="45" xfId="0" applyNumberFormat="1" applyFont="1" applyBorder="1" applyAlignment="1">
      <alignment horizontal="right" vertical="center" wrapText="1"/>
    </xf>
    <xf numFmtId="4" fontId="7" fillId="0" borderId="45" xfId="0" applyNumberFormat="1" applyFont="1" applyBorder="1" applyAlignment="1">
      <alignment horizontal="right" vertical="center" wrapText="1"/>
    </xf>
    <xf numFmtId="0" fontId="5" fillId="7" borderId="2" xfId="0" applyFont="1" applyFill="1" applyBorder="1" applyAlignment="1">
      <alignment horizontal="justify" vertical="center" wrapText="1"/>
    </xf>
    <xf numFmtId="0" fontId="6" fillId="0" borderId="45" xfId="0" applyFont="1" applyBorder="1" applyAlignment="1">
      <alignment horizontal="justify" vertical="center" wrapText="1"/>
    </xf>
    <xf numFmtId="0" fontId="6" fillId="23" borderId="45" xfId="0" applyFont="1" applyFill="1" applyBorder="1" applyAlignment="1">
      <alignment horizontal="justify" vertical="center" wrapText="1"/>
    </xf>
    <xf numFmtId="0" fontId="6" fillId="0" borderId="44" xfId="0" applyFont="1" applyBorder="1" applyAlignment="1">
      <alignment horizontal="justify" vertical="center" wrapText="1"/>
    </xf>
    <xf numFmtId="2" fontId="7" fillId="0" borderId="47" xfId="0" applyNumberFormat="1" applyFont="1" applyBorder="1" applyAlignment="1">
      <alignment vertical="center" wrapText="1"/>
    </xf>
    <xf numFmtId="175" fontId="7" fillId="0" borderId="49" xfId="0" applyNumberFormat="1" applyFont="1" applyBorder="1" applyAlignment="1">
      <alignment vertical="center" wrapText="1"/>
    </xf>
    <xf numFmtId="178" fontId="7" fillId="0" borderId="2" xfId="0" applyNumberFormat="1" applyFont="1" applyBorder="1" applyAlignment="1">
      <alignment horizontal="center" vertical="center"/>
    </xf>
    <xf numFmtId="175" fontId="7" fillId="0" borderId="17" xfId="2" applyNumberFormat="1" applyFont="1" applyBorder="1" applyAlignment="1">
      <alignment vertical="center" wrapText="1"/>
    </xf>
    <xf numFmtId="175" fontId="7" fillId="0" borderId="2" xfId="2" applyNumberFormat="1" applyFont="1" applyBorder="1" applyAlignment="1">
      <alignment vertical="center" wrapText="1"/>
    </xf>
    <xf numFmtId="175" fontId="7" fillId="0" borderId="2" xfId="0" applyNumberFormat="1" applyFont="1" applyBorder="1" applyAlignment="1">
      <alignment horizontal="center" vertical="center"/>
    </xf>
    <xf numFmtId="175" fontId="7" fillId="0" borderId="2" xfId="8" applyNumberFormat="1" applyFont="1" applyBorder="1" applyAlignment="1">
      <alignment horizontal="center" vertical="center"/>
    </xf>
    <xf numFmtId="0" fontId="12" fillId="10" borderId="2" xfId="0" applyFont="1" applyFill="1" applyBorder="1" applyAlignment="1">
      <alignment vertical="center" wrapText="1"/>
    </xf>
    <xf numFmtId="175" fontId="7" fillId="0" borderId="2" xfId="8" applyNumberFormat="1" applyFont="1" applyBorder="1" applyAlignment="1">
      <alignment vertical="center" wrapText="1"/>
    </xf>
    <xf numFmtId="175" fontId="7" fillId="0" borderId="2" xfId="9" applyNumberFormat="1" applyFont="1" applyBorder="1" applyAlignment="1">
      <alignment vertical="center"/>
    </xf>
    <xf numFmtId="175" fontId="7" fillId="0" borderId="2" xfId="0" applyNumberFormat="1" applyFont="1" applyBorder="1" applyAlignment="1">
      <alignment vertical="center"/>
    </xf>
    <xf numFmtId="175" fontId="7" fillId="0" borderId="2" xfId="8" applyNumberFormat="1" applyFont="1" applyBorder="1" applyAlignment="1">
      <alignment vertical="center"/>
    </xf>
    <xf numFmtId="3" fontId="12" fillId="0" borderId="2" xfId="0" applyNumberFormat="1" applyFont="1" applyBorder="1" applyAlignment="1">
      <alignment vertical="center" wrapText="1"/>
    </xf>
    <xf numFmtId="175" fontId="7" fillId="0" borderId="11" xfId="0" applyNumberFormat="1" applyFont="1" applyBorder="1" applyAlignment="1">
      <alignment vertical="center" wrapText="1"/>
    </xf>
    <xf numFmtId="179" fontId="12" fillId="0" borderId="2" xfId="0" applyNumberFormat="1" applyFont="1" applyBorder="1" applyAlignment="1">
      <alignment horizontal="center" vertical="center"/>
    </xf>
    <xf numFmtId="178" fontId="7" fillId="0" borderId="2" xfId="0" applyNumberFormat="1" applyFont="1" applyBorder="1" applyAlignment="1">
      <alignment horizontal="center" vertical="center" wrapText="1"/>
    </xf>
    <xf numFmtId="171" fontId="7" fillId="0" borderId="2" xfId="1" applyNumberFormat="1" applyFont="1" applyBorder="1" applyAlignment="1">
      <alignment vertical="center" wrapText="1"/>
    </xf>
    <xf numFmtId="175" fontId="7" fillId="0" borderId="2" xfId="8" applyNumberFormat="1" applyFont="1" applyFill="1" applyBorder="1" applyAlignment="1">
      <alignment vertical="center" wrapText="1"/>
    </xf>
    <xf numFmtId="177" fontId="7" fillId="0" borderId="2" xfId="2" applyNumberFormat="1" applyFont="1" applyBorder="1" applyAlignment="1">
      <alignment horizontal="center" vertical="center"/>
    </xf>
    <xf numFmtId="0" fontId="5" fillId="7" borderId="2" xfId="4" applyFont="1" applyFill="1" applyBorder="1" applyAlignment="1">
      <alignment horizontal="center" vertical="center" wrapText="1"/>
    </xf>
    <xf numFmtId="9" fontId="7" fillId="24" borderId="45" xfId="0" applyNumberFormat="1" applyFont="1" applyFill="1" applyBorder="1" applyAlignment="1">
      <alignment horizontal="right" vertical="center" wrapText="1"/>
    </xf>
    <xf numFmtId="3" fontId="7" fillId="0" borderId="45" xfId="0" applyNumberFormat="1" applyFont="1" applyBorder="1" applyAlignment="1">
      <alignment horizontal="center" vertical="center" wrapText="1"/>
    </xf>
    <xf numFmtId="168" fontId="7" fillId="0" borderId="2" xfId="0" applyNumberFormat="1" applyFont="1" applyBorder="1" applyAlignment="1">
      <alignment vertical="center" wrapText="1"/>
    </xf>
    <xf numFmtId="9" fontId="7" fillId="0" borderId="12" xfId="3" applyFont="1" applyFill="1" applyBorder="1" applyAlignment="1">
      <alignment vertical="center" wrapText="1"/>
    </xf>
    <xf numFmtId="178" fontId="6" fillId="0" borderId="2" xfId="0" applyNumberFormat="1" applyFont="1" applyBorder="1" applyAlignment="1">
      <alignment horizontal="center" vertical="center"/>
    </xf>
    <xf numFmtId="0" fontId="34" fillId="0" borderId="42" xfId="0" applyFont="1" applyBorder="1" applyAlignment="1">
      <alignment horizontal="center" vertical="center" wrapText="1"/>
    </xf>
    <xf numFmtId="1" fontId="7" fillId="0" borderId="2" xfId="0" applyNumberFormat="1" applyFont="1" applyBorder="1" applyAlignment="1">
      <alignment vertical="center" wrapText="1"/>
    </xf>
    <xf numFmtId="0" fontId="6" fillId="10" borderId="45" xfId="0" applyFont="1" applyFill="1" applyBorder="1" applyAlignment="1">
      <alignment horizontal="justify" vertical="center" wrapText="1"/>
    </xf>
    <xf numFmtId="2" fontId="7" fillId="0" borderId="19"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2" fontId="7" fillId="0" borderId="47" xfId="0" applyNumberFormat="1" applyFont="1" applyBorder="1" applyAlignment="1">
      <alignment horizontal="center" vertical="center" wrapText="1"/>
    </xf>
    <xf numFmtId="2" fontId="7" fillId="0" borderId="48" xfId="0" applyNumberFormat="1" applyFont="1" applyBorder="1" applyAlignment="1">
      <alignment horizontal="center" vertical="center" wrapText="1"/>
    </xf>
    <xf numFmtId="175" fontId="7" fillId="0" borderId="19" xfId="8" applyNumberFormat="1" applyFont="1" applyBorder="1" applyAlignment="1">
      <alignment horizontal="center" vertical="center" wrapText="1"/>
    </xf>
    <xf numFmtId="175" fontId="7" fillId="0" borderId="12" xfId="8" applyNumberFormat="1" applyFont="1" applyBorder="1" applyAlignment="1">
      <alignment horizontal="center" vertical="center" wrapText="1"/>
    </xf>
    <xf numFmtId="0" fontId="7" fillId="0" borderId="19" xfId="0" applyFont="1" applyBorder="1" applyAlignment="1">
      <alignment horizontal="right" vertical="center" wrapText="1"/>
    </xf>
    <xf numFmtId="0" fontId="7" fillId="0" borderId="12" xfId="0" applyFont="1" applyBorder="1" applyAlignment="1">
      <alignment horizontal="right"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167" fontId="7" fillId="0" borderId="19" xfId="2" applyNumberFormat="1" applyFont="1" applyBorder="1" applyAlignment="1">
      <alignment horizontal="center" vertical="center" wrapText="1"/>
    </xf>
    <xf numFmtId="167" fontId="7" fillId="0" borderId="12" xfId="2" applyNumberFormat="1"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3" fontId="5" fillId="0" borderId="0" xfId="0" applyNumberFormat="1" applyFont="1" applyAlignment="1">
      <alignment horizontal="center" vertical="center" wrapText="1"/>
    </xf>
    <xf numFmtId="0" fontId="6" fillId="0" borderId="19"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4" fontId="6" fillId="0" borderId="19" xfId="0" applyNumberFormat="1" applyFont="1" applyBorder="1" applyAlignment="1">
      <alignment horizontal="right" vertical="center" wrapText="1"/>
    </xf>
    <xf numFmtId="4" fontId="6" fillId="0" borderId="11" xfId="0" applyNumberFormat="1" applyFont="1" applyBorder="1" applyAlignment="1">
      <alignment horizontal="right" vertical="center" wrapText="1"/>
    </xf>
    <xf numFmtId="4" fontId="6" fillId="0" borderId="12" xfId="0" applyNumberFormat="1" applyFont="1" applyBorder="1" applyAlignment="1">
      <alignment horizontal="right" vertical="center" wrapText="1"/>
    </xf>
    <xf numFmtId="4" fontId="6" fillId="0" borderId="11" xfId="0" applyNumberFormat="1" applyFont="1" applyBorder="1" applyAlignment="1">
      <alignment horizontal="justify" vertical="center" wrapText="1"/>
    </xf>
    <xf numFmtId="4" fontId="6" fillId="0" borderId="12" xfId="0" applyNumberFormat="1" applyFont="1" applyBorder="1" applyAlignment="1">
      <alignment horizontal="justify" vertical="center" wrapText="1"/>
    </xf>
    <xf numFmtId="0" fontId="6" fillId="0" borderId="2" xfId="0" applyFont="1" applyBorder="1" applyAlignment="1">
      <alignment horizontal="justify"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 fontId="6" fillId="0" borderId="19" xfId="0" applyNumberFormat="1" applyFont="1" applyBorder="1" applyAlignment="1">
      <alignment horizontal="justify" vertical="center" wrapText="1"/>
    </xf>
    <xf numFmtId="0" fontId="6" fillId="0" borderId="19" xfId="0" applyFont="1" applyBorder="1" applyAlignment="1">
      <alignment horizontal="center"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21"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 fontId="7" fillId="8" borderId="19" xfId="0" applyNumberFormat="1" applyFont="1" applyFill="1" applyBorder="1" applyAlignment="1">
      <alignment horizontal="right" vertical="center" wrapText="1"/>
    </xf>
    <xf numFmtId="1" fontId="7" fillId="8" borderId="12" xfId="0" applyNumberFormat="1" applyFont="1" applyFill="1" applyBorder="1" applyAlignment="1">
      <alignment horizontal="right" vertical="center" wrapText="1"/>
    </xf>
    <xf numFmtId="3" fontId="7" fillId="0" borderId="19"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3" fontId="7" fillId="0" borderId="19"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23"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3" fontId="6" fillId="0" borderId="19"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9" fontId="11" fillId="10" borderId="19" xfId="5" applyNumberFormat="1" applyFont="1" applyFill="1" applyBorder="1" applyAlignment="1">
      <alignment horizontal="center" vertical="center" wrapText="1"/>
    </xf>
    <xf numFmtId="9" fontId="11" fillId="10" borderId="12" xfId="5" applyNumberFormat="1" applyFont="1" applyFill="1" applyBorder="1" applyAlignment="1">
      <alignment horizontal="center" vertical="center" wrapText="1"/>
    </xf>
    <xf numFmtId="2" fontId="7" fillId="0" borderId="19" xfId="0" applyNumberFormat="1" applyFont="1" applyBorder="1" applyAlignment="1">
      <alignment vertical="center" wrapText="1"/>
    </xf>
    <xf numFmtId="2" fontId="7" fillId="0" borderId="12" xfId="0" applyNumberFormat="1" applyFont="1" applyBorder="1" applyAlignment="1">
      <alignment vertical="center" wrapText="1"/>
    </xf>
    <xf numFmtId="176" fontId="7" fillId="0" borderId="2" xfId="2" applyNumberFormat="1" applyFont="1" applyBorder="1" applyAlignment="1">
      <alignment horizontal="right" vertical="center" wrapText="1"/>
    </xf>
    <xf numFmtId="1" fontId="7" fillId="0" borderId="19"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167" fontId="7" fillId="0" borderId="19" xfId="2" applyNumberFormat="1" applyFont="1" applyFill="1" applyBorder="1" applyAlignment="1">
      <alignment horizontal="right" vertical="center" wrapText="1"/>
    </xf>
    <xf numFmtId="167" fontId="7" fillId="0" borderId="12" xfId="2" applyNumberFormat="1" applyFont="1" applyFill="1" applyBorder="1" applyAlignment="1">
      <alignment horizontal="right" vertical="center" wrapText="1"/>
    </xf>
    <xf numFmtId="0" fontId="6" fillId="0" borderId="19" xfId="0" applyFont="1" applyBorder="1" applyAlignment="1">
      <alignment horizontal="right" vertical="center" wrapText="1"/>
    </xf>
    <xf numFmtId="0" fontId="7" fillId="8" borderId="19" xfId="0" applyFont="1" applyFill="1" applyBorder="1" applyAlignment="1">
      <alignment horizontal="right" vertical="center" wrapText="1"/>
    </xf>
    <xf numFmtId="0" fontId="7" fillId="8" borderId="12" xfId="0" applyFont="1" applyFill="1" applyBorder="1" applyAlignment="1">
      <alignment horizontal="right" vertical="center" wrapText="1"/>
    </xf>
    <xf numFmtId="3" fontId="7" fillId="0" borderId="2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2" fontId="7" fillId="8" borderId="19" xfId="0" applyNumberFormat="1" applyFont="1" applyFill="1" applyBorder="1" applyAlignment="1">
      <alignment horizontal="right" vertical="center" wrapText="1"/>
    </xf>
    <xf numFmtId="2" fontId="7" fillId="8" borderId="12" xfId="0" applyNumberFormat="1" applyFont="1" applyFill="1" applyBorder="1" applyAlignment="1">
      <alignment horizontal="right" vertical="center" wrapText="1"/>
    </xf>
    <xf numFmtId="2" fontId="7" fillId="0" borderId="19" xfId="0" applyNumberFormat="1" applyFont="1" applyBorder="1" applyAlignment="1">
      <alignment horizontal="right" vertical="center" wrapText="1"/>
    </xf>
    <xf numFmtId="2" fontId="7" fillId="0" borderId="12" xfId="0" applyNumberFormat="1" applyFont="1" applyBorder="1" applyAlignment="1">
      <alignment horizontal="right" vertical="center" wrapText="1"/>
    </xf>
    <xf numFmtId="4" fontId="6" fillId="0" borderId="2" xfId="0" applyNumberFormat="1" applyFont="1" applyBorder="1" applyAlignment="1">
      <alignment horizontal="justify" vertical="center" wrapText="1"/>
    </xf>
    <xf numFmtId="9" fontId="7" fillId="9" borderId="19" xfId="3" applyFont="1" applyFill="1" applyBorder="1" applyAlignment="1">
      <alignment horizontal="right" vertical="center" wrapText="1"/>
    </xf>
    <xf numFmtId="9" fontId="7" fillId="9" borderId="12" xfId="3" applyFont="1" applyFill="1" applyBorder="1" applyAlignment="1">
      <alignment horizontal="right" vertical="center" wrapText="1"/>
    </xf>
    <xf numFmtId="4" fontId="6" fillId="0" borderId="19"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167" fontId="7" fillId="0" borderId="19" xfId="2" applyNumberFormat="1" applyFont="1" applyBorder="1" applyAlignment="1">
      <alignment horizontal="right" vertical="center" wrapText="1"/>
    </xf>
    <xf numFmtId="167" fontId="7" fillId="0" borderId="12" xfId="2" applyNumberFormat="1" applyFont="1" applyBorder="1" applyAlignment="1">
      <alignment horizontal="right" vertical="center" wrapText="1"/>
    </xf>
    <xf numFmtId="0" fontId="10" fillId="0" borderId="19" xfId="0" applyFont="1" applyBorder="1" applyAlignment="1">
      <alignment horizontal="justify" vertical="center" wrapText="1"/>
    </xf>
    <xf numFmtId="0" fontId="10" fillId="0" borderId="12" xfId="0" applyFont="1" applyBorder="1" applyAlignment="1">
      <alignment horizontal="justify" vertical="center" wrapText="1"/>
    </xf>
    <xf numFmtId="0" fontId="6" fillId="0" borderId="11" xfId="0" applyFont="1" applyBorder="1" applyAlignment="1">
      <alignment horizontal="right" vertical="center" wrapText="1"/>
    </xf>
    <xf numFmtId="3" fontId="7" fillId="0" borderId="24"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9" fontId="7" fillId="10" borderId="19" xfId="3" applyFont="1" applyFill="1" applyBorder="1" applyAlignment="1">
      <alignment horizontal="right" vertical="center" wrapText="1"/>
    </xf>
    <xf numFmtId="9" fontId="7" fillId="10" borderId="12" xfId="3" applyFont="1" applyFill="1" applyBorder="1" applyAlignment="1">
      <alignment horizontal="right" vertical="center" wrapText="1"/>
    </xf>
    <xf numFmtId="175" fontId="7" fillId="0" borderId="19" xfId="0" applyNumberFormat="1" applyFont="1" applyBorder="1" applyAlignment="1">
      <alignment horizontal="right" vertical="center" wrapText="1"/>
    </xf>
    <xf numFmtId="175" fontId="7" fillId="0" borderId="12" xfId="0" applyNumberFormat="1" applyFont="1" applyBorder="1" applyAlignment="1">
      <alignment horizontal="right" vertical="center" wrapText="1"/>
    </xf>
    <xf numFmtId="0" fontId="7" fillId="0" borderId="11" xfId="0" applyFont="1" applyBorder="1" applyAlignment="1">
      <alignment horizontal="right" vertical="center" wrapText="1"/>
    </xf>
    <xf numFmtId="3" fontId="7" fillId="0" borderId="11" xfId="0" applyNumberFormat="1" applyFont="1" applyBorder="1" applyAlignment="1">
      <alignment horizontal="right" vertical="center" wrapText="1"/>
    </xf>
    <xf numFmtId="3" fontId="7" fillId="0" borderId="25" xfId="0" applyNumberFormat="1" applyFont="1" applyBorder="1" applyAlignment="1">
      <alignment horizontal="center" vertical="center" wrapText="1"/>
    </xf>
    <xf numFmtId="3" fontId="7" fillId="0" borderId="26" xfId="0" applyNumberFormat="1" applyFont="1" applyBorder="1" applyAlignment="1">
      <alignment horizontal="right" vertical="center" wrapText="1"/>
    </xf>
    <xf numFmtId="2" fontId="7" fillId="0" borderId="11"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9" fontId="7" fillId="10" borderId="2" xfId="3" applyFont="1" applyFill="1" applyBorder="1" applyAlignment="1">
      <alignment horizontal="right" vertical="center" wrapText="1"/>
    </xf>
    <xf numFmtId="0" fontId="6" fillId="0" borderId="11" xfId="0" applyFont="1" applyBorder="1" applyAlignment="1">
      <alignment horizontal="center" vertical="center" wrapText="1"/>
    </xf>
    <xf numFmtId="2" fontId="7" fillId="0" borderId="11" xfId="0" applyNumberFormat="1" applyFont="1" applyBorder="1" applyAlignment="1">
      <alignment vertical="center" wrapText="1"/>
    </xf>
    <xf numFmtId="0" fontId="6" fillId="18" borderId="19"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2" fontId="7" fillId="21" borderId="19" xfId="0" applyNumberFormat="1" applyFont="1" applyFill="1" applyBorder="1" applyAlignment="1">
      <alignment vertical="center" wrapText="1"/>
    </xf>
    <xf numFmtId="2" fontId="7" fillId="21" borderId="12" xfId="0" applyNumberFormat="1" applyFont="1" applyFill="1" applyBorder="1" applyAlignment="1">
      <alignment vertical="center" wrapText="1"/>
    </xf>
    <xf numFmtId="172" fontId="7" fillId="0" borderId="19" xfId="0" applyNumberFormat="1" applyFont="1" applyBorder="1" applyAlignment="1">
      <alignment horizontal="right" vertical="center" wrapText="1"/>
    </xf>
    <xf numFmtId="172" fontId="7" fillId="0" borderId="12" xfId="0" applyNumberFormat="1" applyFont="1" applyBorder="1" applyAlignment="1">
      <alignment horizontal="right" vertical="center" wrapText="1"/>
    </xf>
    <xf numFmtId="2" fontId="7" fillId="0" borderId="19" xfId="3" applyNumberFormat="1" applyFont="1" applyBorder="1" applyAlignment="1">
      <alignment vertical="center" wrapText="1"/>
    </xf>
    <xf numFmtId="170" fontId="7" fillId="0" borderId="19" xfId="0" applyNumberFormat="1" applyFont="1" applyBorder="1" applyAlignment="1">
      <alignment horizontal="right" vertical="center" wrapText="1"/>
    </xf>
    <xf numFmtId="170" fontId="7" fillId="0" borderId="12" xfId="0" applyNumberFormat="1" applyFont="1" applyBorder="1" applyAlignment="1">
      <alignment horizontal="right" vertical="center" wrapText="1"/>
    </xf>
    <xf numFmtId="0" fontId="6" fillId="20" borderId="19"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12" xfId="0" applyFont="1" applyFill="1" applyBorder="1" applyAlignment="1">
      <alignment horizontal="center" vertical="center" wrapText="1"/>
    </xf>
    <xf numFmtId="3" fontId="6" fillId="0" borderId="19" xfId="0" applyNumberFormat="1" applyFont="1" applyBorder="1" applyAlignment="1">
      <alignment horizontal="justify" vertical="center" wrapText="1"/>
    </xf>
    <xf numFmtId="3" fontId="6" fillId="0" borderId="11" xfId="0" applyNumberFormat="1" applyFont="1" applyBorder="1" applyAlignment="1">
      <alignment horizontal="justify" vertical="center" wrapText="1"/>
    </xf>
    <xf numFmtId="3" fontId="6" fillId="0" borderId="12" xfId="0" applyNumberFormat="1" applyFont="1" applyBorder="1" applyAlignment="1">
      <alignment horizontal="justify" vertical="center" wrapText="1"/>
    </xf>
    <xf numFmtId="0" fontId="6" fillId="9" borderId="12" xfId="0" applyFont="1" applyFill="1" applyBorder="1" applyAlignment="1">
      <alignment horizontal="justify"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9" borderId="12" xfId="0" applyFont="1" applyFill="1" applyBorder="1" applyAlignment="1">
      <alignment horizontal="center" vertical="center" wrapText="1"/>
    </xf>
    <xf numFmtId="3" fontId="7" fillId="9" borderId="14" xfId="0" applyNumberFormat="1" applyFont="1" applyFill="1" applyBorder="1" applyAlignment="1">
      <alignment horizontal="center" vertical="center" wrapText="1"/>
    </xf>
    <xf numFmtId="3" fontId="7" fillId="9" borderId="12"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2" fillId="9" borderId="12" xfId="0" applyFont="1" applyFill="1" applyBorder="1" applyAlignment="1">
      <alignment horizontal="center" vertical="center" wrapText="1"/>
    </xf>
    <xf numFmtId="3" fontId="7" fillId="9" borderId="12" xfId="0" applyNumberFormat="1" applyFont="1" applyFill="1" applyBorder="1" applyAlignment="1">
      <alignment horizontal="right" vertical="center" wrapText="1"/>
    </xf>
    <xf numFmtId="0" fontId="7" fillId="9" borderId="12" xfId="0" applyFont="1" applyFill="1" applyBorder="1" applyAlignment="1">
      <alignment horizontal="right" vertical="center" wrapText="1"/>
    </xf>
    <xf numFmtId="2" fontId="7" fillId="9" borderId="12" xfId="0" applyNumberFormat="1" applyFont="1" applyFill="1" applyBorder="1" applyAlignment="1">
      <alignment vertical="center" wrapText="1"/>
    </xf>
    <xf numFmtId="0" fontId="12" fillId="0" borderId="19" xfId="0" applyFont="1" applyBorder="1" applyAlignment="1">
      <alignment horizontal="right" vertical="center" wrapText="1"/>
    </xf>
    <xf numFmtId="0" fontId="12" fillId="0" borderId="12" xfId="0" applyFont="1" applyBorder="1" applyAlignment="1">
      <alignment horizontal="right" vertical="center" wrapText="1"/>
    </xf>
    <xf numFmtId="0" fontId="12" fillId="0" borderId="12" xfId="0" applyFont="1" applyBorder="1" applyAlignment="1">
      <alignment horizontal="center" vertical="center" wrapText="1"/>
    </xf>
    <xf numFmtId="9" fontId="12" fillId="0" borderId="19" xfId="0" applyNumberFormat="1" applyFont="1" applyBorder="1" applyAlignment="1">
      <alignment horizontal="center" vertical="center" wrapText="1"/>
    </xf>
    <xf numFmtId="9" fontId="12" fillId="0" borderId="22" xfId="0" applyNumberFormat="1" applyFont="1" applyBorder="1" applyAlignment="1">
      <alignment horizontal="center" vertical="center" wrapText="1"/>
    </xf>
    <xf numFmtId="0" fontId="12" fillId="0" borderId="15" xfId="0" applyFont="1" applyBorder="1" applyAlignment="1">
      <alignment horizontal="center" vertical="center" wrapText="1"/>
    </xf>
    <xf numFmtId="3" fontId="7" fillId="9" borderId="15" xfId="0" applyNumberFormat="1" applyFont="1" applyFill="1" applyBorder="1" applyAlignment="1">
      <alignment horizontal="center" vertical="center" wrapText="1"/>
    </xf>
    <xf numFmtId="4" fontId="6" fillId="9" borderId="12" xfId="0" applyNumberFormat="1" applyFont="1" applyFill="1" applyBorder="1" applyAlignment="1">
      <alignment horizontal="right" vertical="center" wrapText="1"/>
    </xf>
    <xf numFmtId="4" fontId="6" fillId="9" borderId="12" xfId="0" applyNumberFormat="1" applyFont="1" applyFill="1" applyBorder="1" applyAlignment="1">
      <alignment horizontal="justify" vertical="center" wrapText="1"/>
    </xf>
    <xf numFmtId="0" fontId="7" fillId="0" borderId="19" xfId="3" applyNumberFormat="1" applyFont="1" applyBorder="1" applyAlignment="1">
      <alignment horizontal="right" vertical="center" wrapText="1"/>
    </xf>
    <xf numFmtId="0" fontId="7" fillId="0" borderId="12" xfId="3" applyNumberFormat="1" applyFont="1" applyBorder="1" applyAlignment="1">
      <alignment horizontal="right" vertical="center" wrapText="1"/>
    </xf>
    <xf numFmtId="0" fontId="7" fillId="0" borderId="19" xfId="3" applyNumberFormat="1" applyFont="1" applyFill="1" applyBorder="1" applyAlignment="1">
      <alignment horizontal="right" vertical="center" wrapText="1"/>
    </xf>
    <xf numFmtId="0" fontId="7" fillId="0" borderId="12" xfId="3" applyNumberFormat="1" applyFont="1" applyFill="1" applyBorder="1" applyAlignment="1">
      <alignment horizontal="right" vertical="center" wrapText="1"/>
    </xf>
    <xf numFmtId="9" fontId="12" fillId="0" borderId="19" xfId="3" applyFont="1" applyFill="1" applyBorder="1" applyAlignment="1">
      <alignment horizontal="right" vertical="center" wrapText="1"/>
    </xf>
    <xf numFmtId="9" fontId="12" fillId="0" borderId="12" xfId="3" applyFont="1" applyFill="1" applyBorder="1" applyAlignment="1">
      <alignment horizontal="right" vertical="center" wrapText="1"/>
    </xf>
    <xf numFmtId="9" fontId="7" fillId="0" borderId="19" xfId="3" applyFont="1" applyFill="1" applyBorder="1" applyAlignment="1">
      <alignment horizontal="right" vertical="center" wrapText="1"/>
    </xf>
    <xf numFmtId="9" fontId="7" fillId="0" borderId="12" xfId="3" applyFont="1" applyFill="1" applyBorder="1" applyAlignment="1">
      <alignment horizontal="right" vertical="center" wrapText="1"/>
    </xf>
    <xf numFmtId="4" fontId="7" fillId="0" borderId="19" xfId="0"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9" fontId="7" fillId="0" borderId="19" xfId="3" applyFont="1" applyBorder="1" applyAlignment="1">
      <alignment horizontal="center" vertical="center" wrapText="1"/>
    </xf>
    <xf numFmtId="9" fontId="7" fillId="0" borderId="12" xfId="3" applyFont="1" applyBorder="1" applyAlignment="1">
      <alignment horizontal="center" vertical="center" wrapText="1"/>
    </xf>
    <xf numFmtId="9" fontId="7" fillId="0" borderId="19" xfId="3" applyFont="1" applyBorder="1" applyAlignment="1">
      <alignment horizontal="right" vertical="center" wrapText="1"/>
    </xf>
    <xf numFmtId="9" fontId="7" fillId="0" borderId="12" xfId="3" applyFont="1" applyBorder="1" applyAlignment="1">
      <alignment horizontal="right" vertical="center" wrapText="1"/>
    </xf>
    <xf numFmtId="2" fontId="7" fillId="11" borderId="19" xfId="0" applyNumberFormat="1" applyFont="1" applyFill="1" applyBorder="1" applyAlignment="1">
      <alignment vertical="center" wrapText="1"/>
    </xf>
    <xf numFmtId="9" fontId="12" fillId="0" borderId="19" xfId="0" applyNumberFormat="1" applyFont="1" applyBorder="1" applyAlignment="1">
      <alignment horizontal="right" vertical="center" wrapText="1"/>
    </xf>
    <xf numFmtId="10" fontId="12" fillId="0" borderId="19" xfId="0" applyNumberFormat="1" applyFont="1" applyBorder="1" applyAlignment="1">
      <alignment horizontal="right" vertical="center" wrapText="1"/>
    </xf>
    <xf numFmtId="10" fontId="12" fillId="0" borderId="12" xfId="0" applyNumberFormat="1" applyFont="1" applyBorder="1" applyAlignment="1">
      <alignment horizontal="right" vertical="center" wrapText="1"/>
    </xf>
    <xf numFmtId="9" fontId="7" fillId="0" borderId="22" xfId="3" applyFont="1" applyBorder="1" applyAlignment="1">
      <alignment horizontal="center" vertical="center" wrapText="1"/>
    </xf>
    <xf numFmtId="9" fontId="7" fillId="0" borderId="15" xfId="3" applyFont="1" applyBorder="1" applyAlignment="1">
      <alignment horizontal="center" vertical="center" wrapText="1"/>
    </xf>
    <xf numFmtId="9" fontId="7" fillId="0" borderId="21" xfId="3" applyFont="1" applyBorder="1" applyAlignment="1">
      <alignment horizontal="center" vertical="center" wrapText="1"/>
    </xf>
    <xf numFmtId="9" fontId="7" fillId="0" borderId="14" xfId="3" applyFont="1" applyBorder="1" applyAlignment="1">
      <alignment horizontal="center" vertical="center" wrapText="1"/>
    </xf>
    <xf numFmtId="168" fontId="7" fillId="0" borderId="19" xfId="0" applyNumberFormat="1" applyFont="1" applyBorder="1" applyAlignment="1">
      <alignment horizontal="right" vertical="center" wrapText="1"/>
    </xf>
    <xf numFmtId="168" fontId="7" fillId="0" borderId="12" xfId="0" applyNumberFormat="1" applyFont="1" applyBorder="1" applyAlignment="1">
      <alignment horizontal="right" vertical="center" wrapText="1"/>
    </xf>
    <xf numFmtId="9" fontId="7" fillId="0" borderId="23" xfId="3" applyFont="1" applyBorder="1" applyAlignment="1">
      <alignment horizontal="right" vertical="center" wrapText="1"/>
    </xf>
    <xf numFmtId="9" fontId="7" fillId="0" borderId="16" xfId="3" applyFont="1" applyBorder="1" applyAlignment="1">
      <alignment horizontal="right" vertical="center" wrapText="1"/>
    </xf>
    <xf numFmtId="175" fontId="7" fillId="0" borderId="19" xfId="0" applyNumberFormat="1" applyFont="1" applyBorder="1" applyAlignment="1">
      <alignment horizontal="center" vertical="center" wrapText="1"/>
    </xf>
    <xf numFmtId="175" fontId="7" fillId="0" borderId="12" xfId="0" applyNumberFormat="1" applyFont="1" applyBorder="1" applyAlignment="1">
      <alignment horizontal="center" vertical="center" wrapText="1"/>
    </xf>
    <xf numFmtId="0" fontId="9" fillId="0" borderId="40" xfId="0" applyFont="1" applyBorder="1" applyAlignment="1">
      <alignment horizontal="center" vertical="center" wrapText="1"/>
    </xf>
    <xf numFmtId="9" fontId="7" fillId="10" borderId="19" xfId="3" applyFont="1" applyFill="1" applyBorder="1" applyAlignment="1">
      <alignment horizontal="center" vertical="center" wrapText="1"/>
    </xf>
    <xf numFmtId="9" fontId="7" fillId="10" borderId="12" xfId="3" applyFont="1" applyFill="1" applyBorder="1" applyAlignment="1">
      <alignment horizontal="center" vertical="center" wrapText="1"/>
    </xf>
    <xf numFmtId="0" fontId="20" fillId="16" borderId="38" xfId="0" applyFont="1" applyFill="1" applyBorder="1" applyAlignment="1">
      <alignment horizontal="right" vertical="center" wrapText="1"/>
    </xf>
    <xf numFmtId="0" fontId="20" fillId="16" borderId="39" xfId="0" applyFont="1" applyFill="1" applyBorder="1" applyAlignment="1">
      <alignment horizontal="right" vertical="center" wrapText="1"/>
    </xf>
    <xf numFmtId="0" fontId="20" fillId="16" borderId="31" xfId="0" applyFont="1" applyFill="1" applyBorder="1" applyAlignment="1">
      <alignment horizontal="right" vertical="center" wrapText="1"/>
    </xf>
    <xf numFmtId="0" fontId="20" fillId="16" borderId="37" xfId="0" applyFont="1" applyFill="1" applyBorder="1" applyAlignment="1">
      <alignment horizontal="right" vertical="center" wrapText="1"/>
    </xf>
    <xf numFmtId="0" fontId="20" fillId="0" borderId="27" xfId="0" applyFont="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2" fillId="13" borderId="30" xfId="0" applyFont="1" applyFill="1" applyBorder="1" applyAlignment="1">
      <alignment horizontal="center" vertical="center" wrapText="1"/>
    </xf>
    <xf numFmtId="0" fontId="22" fillId="13" borderId="32" xfId="0" applyFont="1" applyFill="1" applyBorder="1" applyAlignment="1">
      <alignment horizontal="center" vertical="center" wrapText="1"/>
    </xf>
    <xf numFmtId="0" fontId="22" fillId="13" borderId="31"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3" fillId="14" borderId="35" xfId="0" applyFont="1" applyFill="1" applyBorder="1" applyAlignment="1">
      <alignment horizontal="center" vertical="center" wrapText="1"/>
    </xf>
    <xf numFmtId="0" fontId="23" fillId="14" borderId="36" xfId="0" applyFont="1" applyFill="1" applyBorder="1" applyAlignment="1">
      <alignment horizontal="center" vertical="center" wrapText="1"/>
    </xf>
    <xf numFmtId="171" fontId="7" fillId="10" borderId="2" xfId="1" applyNumberFormat="1" applyFont="1" applyFill="1" applyBorder="1" applyAlignment="1">
      <alignment vertical="center" wrapText="1"/>
    </xf>
    <xf numFmtId="175" fontId="7" fillId="10" borderId="19" xfId="0" applyNumberFormat="1" applyFont="1" applyFill="1" applyBorder="1" applyAlignment="1">
      <alignment horizontal="center" vertical="center" wrapText="1"/>
    </xf>
    <xf numFmtId="175" fontId="7" fillId="10" borderId="12" xfId="0" applyNumberFormat="1" applyFont="1" applyFill="1" applyBorder="1" applyAlignment="1">
      <alignment horizontal="center" vertical="center" wrapText="1"/>
    </xf>
    <xf numFmtId="0" fontId="6" fillId="10" borderId="19" xfId="0" applyFont="1" applyFill="1" applyBorder="1" applyAlignment="1">
      <alignment horizontal="justify" vertical="center" wrapText="1"/>
    </xf>
    <xf numFmtId="0" fontId="6" fillId="10" borderId="12" xfId="0" applyFont="1" applyFill="1" applyBorder="1" applyAlignment="1">
      <alignment horizontal="justify" vertical="center" wrapText="1"/>
    </xf>
    <xf numFmtId="3" fontId="7" fillId="10" borderId="2" xfId="0" applyNumberFormat="1" applyFont="1" applyFill="1" applyBorder="1" applyAlignment="1">
      <alignment vertical="center" wrapText="1"/>
    </xf>
    <xf numFmtId="175" fontId="7" fillId="10" borderId="11" xfId="0" applyNumberFormat="1" applyFont="1" applyFill="1" applyBorder="1" applyAlignment="1">
      <alignment vertical="center" wrapText="1"/>
    </xf>
    <xf numFmtId="175" fontId="7" fillId="10" borderId="12" xfId="0" applyNumberFormat="1" applyFont="1" applyFill="1" applyBorder="1" applyAlignment="1">
      <alignment vertical="center" wrapText="1"/>
    </xf>
    <xf numFmtId="9" fontId="7" fillId="10" borderId="2" xfId="3" applyFont="1" applyFill="1" applyBorder="1" applyAlignment="1">
      <alignment vertical="center" wrapText="1"/>
    </xf>
    <xf numFmtId="0" fontId="6" fillId="10" borderId="45" xfId="0" applyFont="1" applyFill="1" applyBorder="1" applyAlignment="1">
      <alignment horizontal="left" vertical="center" wrapText="1"/>
    </xf>
    <xf numFmtId="0" fontId="6" fillId="10" borderId="45" xfId="0" applyFont="1" applyFill="1" applyBorder="1" applyAlignment="1">
      <alignment vertical="center" wrapText="1"/>
    </xf>
    <xf numFmtId="0" fontId="6" fillId="10" borderId="46" xfId="0" applyFont="1" applyFill="1" applyBorder="1" applyAlignment="1">
      <alignment horizontal="left" vertical="center" wrapText="1"/>
    </xf>
    <xf numFmtId="0" fontId="6" fillId="10" borderId="11" xfId="0" applyFont="1" applyFill="1" applyBorder="1" applyAlignment="1">
      <alignment horizontal="justify" vertical="center" wrapText="1"/>
    </xf>
    <xf numFmtId="0" fontId="6" fillId="27" borderId="45" xfId="0" applyFont="1" applyFill="1" applyBorder="1" applyAlignment="1">
      <alignment horizontal="left" vertical="center" wrapText="1"/>
    </xf>
  </cellXfs>
  <cellStyles count="10">
    <cellStyle name="Énfasis6" xfId="5" builtinId="49"/>
    <cellStyle name="Entrada" xfId="4" builtinId="20"/>
    <cellStyle name="Hipervínculo" xfId="6" builtinId="8"/>
    <cellStyle name="Millares" xfId="1" builtinId="3"/>
    <cellStyle name="Millares [0]" xfId="9" builtinId="6"/>
    <cellStyle name="Moneda" xfId="2" builtinId="4"/>
    <cellStyle name="Moneda [0]" xfId="8" builtinId="7"/>
    <cellStyle name="Moneda 2" xfId="7" xr:uid="{00000000-0005-0000-0000-000007000000}"/>
    <cellStyle name="Normal" xfId="0" builtinId="0"/>
    <cellStyle name="Porcentaje" xfId="3" builtinId="5"/>
  </cellStyles>
  <dxfs count="390">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92D050"/>
        </patternFill>
      </fill>
    </dxf>
    <dxf>
      <fill>
        <patternFill>
          <bgColor rgb="FFFFFF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00B050"/>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92D050"/>
          <bgColor rgb="FF92D050"/>
        </patternFill>
      </fill>
    </dxf>
    <dxf>
      <fill>
        <patternFill patternType="solid">
          <fgColor theme="5"/>
          <bgColor theme="5"/>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bgColor rgb="FFFF000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bgColor rgb="FFFFFF00"/>
        </patternFill>
      </fill>
    </dxf>
    <dxf>
      <fill>
        <patternFill>
          <bgColor theme="5"/>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theme="5"/>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theme="5"/>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theme="5"/>
        </patternFill>
      </fill>
    </dxf>
    <dxf>
      <fill>
        <patternFill>
          <bgColor rgb="FF92D050"/>
        </patternFill>
      </fill>
    </dxf>
    <dxf>
      <fill>
        <patternFill>
          <bgColor rgb="FFFF0000"/>
        </patternFill>
      </fill>
    </dxf>
    <dxf>
      <fill>
        <patternFill>
          <bgColor theme="5"/>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theme="5"/>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theme="5"/>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CC99FF"/>
      <color rgb="FFA2FB93"/>
      <color rgb="FF91F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a:t>
            </a:r>
            <a:r>
              <a:rPr lang="en-US" b="1" baseline="0">
                <a:solidFill>
                  <a:schemeClr val="tx1"/>
                </a:solidFill>
              </a:rPr>
              <a:t> IV TRIMESTRE -</a:t>
            </a:r>
            <a:r>
              <a:rPr lang="en-US" b="1">
                <a:solidFill>
                  <a:schemeClr val="tx1"/>
                </a:solidFill>
              </a:rPr>
              <a:t> 2023</a:t>
            </a:r>
          </a:p>
        </c:rich>
      </c:tx>
      <c:layout>
        <c:manualLayout>
          <c:xMode val="edge"/>
          <c:yMode val="edge"/>
          <c:x val="0.21093902147512789"/>
          <c:y val="4.022283320504444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19C-4F7C-BA0A-18F328E3FA6D}"/>
              </c:ext>
            </c:extLst>
          </c:dPt>
          <c:dLbls>
            <c:dLbl>
              <c:idx val="0"/>
              <c:layout>
                <c:manualLayout>
                  <c:x val="-5.9888568947717033E-2"/>
                  <c:y val="-1.055175885446021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19C-4F7C-BA0A-18F328E3FA6D}"/>
                </c:ext>
              </c:extLst>
            </c:dLbl>
            <c:dLbl>
              <c:idx val="1"/>
              <c:layout>
                <c:manualLayout>
                  <c:x val="-1.6538017378889283E-2"/>
                  <c:y val="-1.96299440690653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19C-4F7C-BA0A-18F328E3FA6D}"/>
                </c:ext>
              </c:extLst>
            </c:dLbl>
            <c:dLbl>
              <c:idx val="2"/>
              <c:layout>
                <c:manualLayout>
                  <c:x val="-1.3777990257348511E-2"/>
                  <c:y val="-6.95209958555086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19C-4F7C-BA0A-18F328E3FA6D}"/>
                </c:ext>
              </c:extLst>
            </c:dLbl>
            <c:dLbl>
              <c:idx val="3"/>
              <c:layout>
                <c:manualLayout>
                  <c:x val="-1.1009170129048773E-3"/>
                  <c:y val="-8.056453054857687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19C-4F7C-BA0A-18F328E3FA6D}"/>
                </c:ext>
              </c:extLst>
            </c:dLbl>
            <c:dLbl>
              <c:idx val="4"/>
              <c:layout>
                <c:manualLayout>
                  <c:x val="0.23302329416322365"/>
                  <c:y val="-0.3132722517386094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19C-4F7C-BA0A-18F328E3FA6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c:v>
                </c:pt>
                <c:pt idx="1">
                  <c:v>6</c:v>
                </c:pt>
                <c:pt idx="2" formatCode="#,##0">
                  <c:v>5</c:v>
                </c:pt>
                <c:pt idx="3" formatCode="#,##0">
                  <c:v>9</c:v>
                </c:pt>
                <c:pt idx="4" formatCode="#,##0">
                  <c:v>92</c:v>
                </c:pt>
              </c:numCache>
            </c:numRef>
          </c:val>
          <c:extLs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0DB8-46D2-8CB4-5448F9329C1E}"/>
              </c:ext>
            </c:extLst>
          </c:dPt>
          <c:dLbls>
            <c:dLbl>
              <c:idx val="0"/>
              <c:layout>
                <c:manualLayout>
                  <c:x val="-0.27175011329549448"/>
                  <c:y val="-5.786698655434765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DB8-46D2-8CB4-5448F9329C1E}"/>
                </c:ext>
              </c:extLst>
            </c:dLbl>
            <c:dLbl>
              <c:idx val="1"/>
              <c:layout>
                <c:manualLayout>
                  <c:x val="8.9046790030899867E-2"/>
                  <c:y val="-1.389545542362839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DB8-46D2-8CB4-5448F9329C1E}"/>
                </c:ext>
              </c:extLst>
            </c:dLbl>
            <c:dLbl>
              <c:idx val="2"/>
              <c:layout>
                <c:manualLayout>
                  <c:x val="4.3074229078407904E-2"/>
                  <c:y val="-4.532805537716016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DB8-46D2-8CB4-5448F9329C1E}"/>
                </c:ext>
              </c:extLst>
            </c:dLbl>
            <c:dLbl>
              <c:idx val="3"/>
              <c:layout>
                <c:manualLayout>
                  <c:x val="-0.19708672876986028"/>
                  <c:y val="-0.2803250651380054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DB8-46D2-8CB4-5448F9329C1E}"/>
                </c:ext>
              </c:extLst>
            </c:dLbl>
            <c:dLbl>
              <c:idx val="4"/>
              <c:layout>
                <c:manualLayout>
                  <c:x val="0.25006804182955161"/>
                  <c:y val="5.191551208224783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0DB8-46D2-8CB4-5448F9329C1E}"/>
                </c:ext>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3</c:v>
                </c:pt>
                <c:pt idx="2" formatCode="#,##0">
                  <c:v>1</c:v>
                </c:pt>
                <c:pt idx="3">
                  <c:v>0</c:v>
                </c:pt>
                <c:pt idx="4" formatCode="#,##0">
                  <c:v>51</c:v>
                </c:pt>
              </c:numCache>
            </c:numRef>
          </c:val>
          <c:extLs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819-44C8-8766-4D67E02E33FD}"/>
              </c:ext>
            </c:extLst>
          </c:dPt>
          <c:dLbls>
            <c:dLbl>
              <c:idx val="0"/>
              <c:layout>
                <c:manualLayout>
                  <c:x val="0.1042770740613945"/>
                  <c:y val="-5.228174724217996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819-44C8-8766-4D67E02E33FD}"/>
                </c:ext>
              </c:extLst>
            </c:dLbl>
            <c:dLbl>
              <c:idx val="1"/>
              <c:layout>
                <c:manualLayout>
                  <c:x val="0.17966058590502273"/>
                  <c:y val="-4.714647169001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819-44C8-8766-4D67E02E33FD}"/>
                </c:ext>
              </c:extLst>
            </c:dLbl>
            <c:dLbl>
              <c:idx val="2"/>
              <c:layout>
                <c:manualLayout>
                  <c:x val="0.1713032066643842"/>
                  <c:y val="2.924593055375454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819-44C8-8766-4D67E02E33FD}"/>
                </c:ext>
              </c:extLst>
            </c:dLbl>
            <c:dLbl>
              <c:idx val="3"/>
              <c:layout>
                <c:manualLayout>
                  <c:x val="0.13950457279796533"/>
                  <c:y val="0.1222224325245106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819-44C8-8766-4D67E02E33FD}"/>
                </c:ext>
              </c:extLst>
            </c:dLbl>
            <c:dLbl>
              <c:idx val="4"/>
              <c:layout>
                <c:manualLayout>
                  <c:x val="0.31233693614385161"/>
                  <c:y val="-0.3655136252223946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819-44C8-8766-4D67E02E33F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3</c:v>
                </c:pt>
                <c:pt idx="2" formatCode="#,##0">
                  <c:v>1</c:v>
                </c:pt>
                <c:pt idx="3">
                  <c:v>0</c:v>
                </c:pt>
                <c:pt idx="4" formatCode="#,##0">
                  <c:v>51</c:v>
                </c:pt>
              </c:numCache>
            </c:numRef>
          </c:val>
          <c:extLs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3</c:v>
                </c:pt>
                <c:pt idx="2" formatCode="#,##0">
                  <c:v>1</c:v>
                </c:pt>
                <c:pt idx="3">
                  <c:v>0</c:v>
                </c:pt>
                <c:pt idx="4" formatCode="#,##0">
                  <c:v>51</c:v>
                </c:pt>
              </c:numCache>
            </c:numRef>
          </c:val>
          <c:extLs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4C-4712-B748-4431BEE43C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F4C-4712-B748-4431BEE43CA1}"/>
              </c:ext>
            </c:extLst>
          </c:dPt>
          <c:dLbls>
            <c:dLbl>
              <c:idx val="0"/>
              <c:layout>
                <c:manualLayout>
                  <c:x val="-0.25666739349888962"/>
                  <c:y val="7.559558129551637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4C-4712-B748-4431BEE43CA1}"/>
                </c:ext>
              </c:extLst>
            </c:dLbl>
            <c:dLbl>
              <c:idx val="1"/>
              <c:layout>
                <c:manualLayout>
                  <c:x val="0.11170805990900311"/>
                  <c:y val="-3.42136449464153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4C-4712-B748-4431BEE43CA1}"/>
                </c:ext>
              </c:extLst>
            </c:dLbl>
            <c:dLbl>
              <c:idx val="2"/>
              <c:layout>
                <c:manualLayout>
                  <c:x val="7.2530673603600826E-2"/>
                  <c:y val="-4.08716660419193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4C-4712-B748-4431BEE43CA1}"/>
                </c:ext>
              </c:extLst>
            </c:dLbl>
            <c:dLbl>
              <c:idx val="3"/>
              <c:layout>
                <c:manualLayout>
                  <c:x val="0.1412890773268726"/>
                  <c:y val="5.53162822066887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4C-4712-B748-4431BEE43CA1}"/>
                </c:ext>
              </c:extLst>
            </c:dLbl>
            <c:dLbl>
              <c:idx val="4"/>
              <c:layout>
                <c:manualLayout>
                  <c:x val="0.26172598425196852"/>
                  <c:y val="-0.315821903953357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F4C-4712-B748-4431BEE43CA1}"/>
                </c:ext>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1</c:v>
                </c:pt>
                <c:pt idx="2" formatCode="#,##0">
                  <c:v>1</c:v>
                </c:pt>
                <c:pt idx="3">
                  <c:v>0</c:v>
                </c:pt>
                <c:pt idx="4" formatCode="#,##0">
                  <c:v>11</c:v>
                </c:pt>
              </c:numCache>
            </c:numRef>
          </c:val>
          <c:extLs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824787747464954E-2"/>
          <c:y val="0.18095866992673498"/>
          <c:w val="0.87996851664005904"/>
          <c:h val="0.77565721906653229"/>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C36D-451E-992B-652F752323DF}"/>
              </c:ext>
            </c:extLst>
          </c:dPt>
          <c:dLbls>
            <c:dLbl>
              <c:idx val="0"/>
              <c:layout>
                <c:manualLayout>
                  <c:x val="-7.4987059660364341E-2"/>
                  <c:y val="0.1018678097690426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36D-451E-992B-652F752323DF}"/>
                </c:ext>
              </c:extLst>
            </c:dLbl>
            <c:dLbl>
              <c:idx val="1"/>
              <c:layout>
                <c:manualLayout>
                  <c:x val="-3.8695378188378704E-2"/>
                  <c:y val="-0.1015541286675870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6D-451E-992B-652F752323DF}"/>
                </c:ext>
              </c:extLst>
            </c:dLbl>
            <c:dLbl>
              <c:idx val="2"/>
              <c:layout>
                <c:manualLayout>
                  <c:x val="6.5503148543320205E-2"/>
                  <c:y val="-7.708137389252149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36D-451E-992B-652F752323DF}"/>
                </c:ext>
              </c:extLst>
            </c:dLbl>
            <c:dLbl>
              <c:idx val="3"/>
              <c:layout>
                <c:manualLayout>
                  <c:x val="2.9575301652240888E-2"/>
                  <c:y val="2.5700866368719602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36D-451E-992B-652F752323DF}"/>
                </c:ext>
              </c:extLst>
            </c:dLbl>
            <c:dLbl>
              <c:idx val="4"/>
              <c:layout>
                <c:manualLayout>
                  <c:x val="0.19229542300091951"/>
                  <c:y val="-0.3210657916893015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36D-451E-992B-652F752323DF}"/>
                </c:ext>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c:v>
                </c:pt>
                <c:pt idx="1">
                  <c:v>0</c:v>
                </c:pt>
                <c:pt idx="2" formatCode="#,##0">
                  <c:v>0</c:v>
                </c:pt>
                <c:pt idx="3">
                  <c:v>2</c:v>
                </c:pt>
                <c:pt idx="4" formatCode="#,##0">
                  <c:v>19</c:v>
                </c:pt>
              </c:numCache>
            </c:numRef>
          </c:val>
          <c:extLs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u="none" strike="noStrike" cap="all" baseline="0">
                <a:effectLst/>
              </a:rPr>
              <a:t>Primera Infancia, Infancia y Adolescencia 2014 - 2023 </a:t>
            </a:r>
            <a:endParaRPr lang="es-CO"/>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rgbClr val="FF0000"/>
              </a:solidFill>
              <a:ln>
                <a:noFill/>
              </a:ln>
              <a:effectLst/>
              <a:sp3d/>
            </c:spPr>
            <c:extLst>
              <c:ext xmlns:c16="http://schemas.microsoft.com/office/drawing/2014/chart" uri="{C3380CC4-5D6E-409C-BE32-E72D297353CC}">
                <c16:uniqueId val="{00000001-F1EB-4582-9985-BE766E65A411}"/>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F1EB-4582-9985-BE766E65A411}"/>
              </c:ext>
            </c:extLst>
          </c:dPt>
          <c:dPt>
            <c:idx val="2"/>
            <c:invertIfNegative val="0"/>
            <c:bubble3D val="0"/>
            <c:spPr>
              <a:solidFill>
                <a:srgbClr val="FFC000"/>
              </a:solidFill>
              <a:ln>
                <a:noFill/>
              </a:ln>
              <a:effectLst/>
              <a:sp3d/>
            </c:spPr>
            <c:extLst>
              <c:ext xmlns:c16="http://schemas.microsoft.com/office/drawing/2014/chart" uri="{C3380CC4-5D6E-409C-BE32-E72D297353CC}">
                <c16:uniqueId val="{00000005-F1EB-4582-9985-BE766E65A411}"/>
              </c:ext>
            </c:extLst>
          </c:dPt>
          <c:dPt>
            <c:idx val="3"/>
            <c:invertIfNegative val="0"/>
            <c:bubble3D val="0"/>
            <c:spPr>
              <a:solidFill>
                <a:srgbClr val="92D050"/>
              </a:solidFill>
              <a:ln>
                <a:noFill/>
              </a:ln>
              <a:effectLst/>
              <a:sp3d/>
            </c:spPr>
            <c:extLst>
              <c:ext xmlns:c16="http://schemas.microsoft.com/office/drawing/2014/chart" uri="{C3380CC4-5D6E-409C-BE32-E72D297353CC}">
                <c16:uniqueId val="{00000007-F1EB-4582-9985-BE766E65A411}"/>
              </c:ext>
            </c:extLst>
          </c:dPt>
          <c:dPt>
            <c:idx val="4"/>
            <c:invertIfNegative val="0"/>
            <c:bubble3D val="0"/>
            <c:spPr>
              <a:solidFill>
                <a:srgbClr val="00B050"/>
              </a:solidFill>
              <a:ln>
                <a:noFill/>
              </a:ln>
              <a:effectLst/>
              <a:sp3d/>
            </c:spPr>
            <c:extLst>
              <c:ext xmlns:c16="http://schemas.microsoft.com/office/drawing/2014/chart" uri="{C3380CC4-5D6E-409C-BE32-E72D297353CC}">
                <c16:uniqueId val="{00000009-F1EB-4582-9985-BE766E65A411}"/>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1EB-4582-9985-BE766E65A411}"/>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EB-4582-9985-BE766E65A411}"/>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1EB-4582-9985-BE766E65A411}"/>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F1EB-4582-9985-BE766E65A411}"/>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1EB-4582-9985-BE766E65A411}"/>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ANALISIS!$E$4:$I$4</c:f>
              <c:strCache>
                <c:ptCount val="5"/>
                <c:pt idx="0">
                  <c:v>CRÍTICO</c:v>
                </c:pt>
                <c:pt idx="1">
                  <c:v>BAJO</c:v>
                </c:pt>
                <c:pt idx="2">
                  <c:v>MEDIO</c:v>
                </c:pt>
                <c:pt idx="3">
                  <c:v>SATISFACTORIO</c:v>
                </c:pt>
                <c:pt idx="4">
                  <c:v>SOBRESALIENTE</c:v>
                </c:pt>
              </c:strCache>
            </c:strRef>
          </c:cat>
          <c:val>
            <c:numRef>
              <c:f>ANALISIS!$E$10:$I$10</c:f>
              <c:numCache>
                <c:formatCode>0.0</c:formatCode>
                <c:ptCount val="5"/>
                <c:pt idx="0">
                  <c:v>3.4482758620689653</c:v>
                </c:pt>
                <c:pt idx="1">
                  <c:v>5.1724137931034484</c:v>
                </c:pt>
                <c:pt idx="2" formatCode="#,##0">
                  <c:v>4.3103448275862073</c:v>
                </c:pt>
                <c:pt idx="3" formatCode="#,##0">
                  <c:v>7.7586206896551726</c:v>
                </c:pt>
                <c:pt idx="4" formatCode="#,##0">
                  <c:v>79.310344827586206</c:v>
                </c:pt>
              </c:numCache>
            </c:numRef>
          </c:val>
          <c:extLst>
            <c:ext xmlns:c16="http://schemas.microsoft.com/office/drawing/2014/chart" uri="{C3380CC4-5D6E-409C-BE32-E72D297353CC}">
              <c16:uniqueId val="{0000000A-F1EB-4582-9985-BE766E65A411}"/>
            </c:ext>
          </c:extLst>
        </c:ser>
        <c:dLbls>
          <c:showLegendKey val="0"/>
          <c:showVal val="0"/>
          <c:showCatName val="0"/>
          <c:showSerName val="0"/>
          <c:showPercent val="0"/>
          <c:showBubbleSize val="0"/>
        </c:dLbls>
        <c:gapWidth val="150"/>
        <c:gapDepth val="0"/>
        <c:shape val="box"/>
        <c:axId val="1868500367"/>
        <c:axId val="1835081823"/>
        <c:axId val="0"/>
      </c:bar3DChart>
      <c:catAx>
        <c:axId val="1868500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5081823"/>
        <c:crosses val="autoZero"/>
        <c:auto val="1"/>
        <c:lblAlgn val="ctr"/>
        <c:lblOffset val="100"/>
        <c:noMultiLvlLbl val="0"/>
      </c:catAx>
      <c:valAx>
        <c:axId val="1835081823"/>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8500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292897</xdr:colOff>
      <xdr:row>1</xdr:row>
      <xdr:rowOff>83344</xdr:rowOff>
    </xdr:from>
    <xdr:ext cx="350042" cy="559593"/>
    <xdr:pic>
      <xdr:nvPicPr>
        <xdr:cNvPr id="2" name="Imagen 1" descr="C:\Users\AUXPLANEACION03\Desktop\Gobernacion_del_quindio.jpg">
          <a:extLst>
            <a:ext uri="{FF2B5EF4-FFF2-40B4-BE49-F238E27FC236}">
              <a16:creationId xmlns:a16="http://schemas.microsoft.com/office/drawing/2014/main"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897" y="285750"/>
          <a:ext cx="350042" cy="559593"/>
        </a:xfrm>
        <a:prstGeom prst="rect">
          <a:avLst/>
        </a:prstGeom>
        <a:noFill/>
        <a:ln>
          <a:noFill/>
        </a:ln>
      </xdr:spPr>
    </xdr:pic>
    <xdr:clientData/>
  </xdr:oneCellAnchor>
  <xdr:oneCellAnchor>
    <xdr:from>
      <xdr:col>8</xdr:col>
      <xdr:colOff>511968</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0406" y="309562"/>
          <a:ext cx="521494" cy="440532"/>
        </a:xfrm>
        <a:prstGeom prst="rect">
          <a:avLst/>
        </a:prstGeom>
        <a:noFill/>
        <a:ln>
          <a:noFill/>
        </a:ln>
      </xdr:spPr>
    </xdr:pic>
    <xdr:clientData/>
  </xdr:oneCellAnchor>
  <xdr:twoCellAnchor>
    <xdr:from>
      <xdr:col>11</xdr:col>
      <xdr:colOff>14287</xdr:colOff>
      <xdr:row>0</xdr:row>
      <xdr:rowOff>202404</xdr:rowOff>
    </xdr:from>
    <xdr:to>
      <xdr:col>19</xdr:col>
      <xdr:colOff>59531</xdr:colOff>
      <xdr:row>10</xdr:row>
      <xdr:rowOff>202405</xdr:rowOff>
    </xdr:to>
    <xdr:graphicFrame macro="">
      <xdr:nvGraphicFramePr>
        <xdr:cNvPr id="4" name="Gráfico 3">
          <a:extLst>
            <a:ext uri="{FF2B5EF4-FFF2-40B4-BE49-F238E27FC236}">
              <a16:creationId xmlns:a16="http://schemas.microsoft.com/office/drawing/2014/main"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15</xdr:row>
      <xdr:rowOff>7144</xdr:rowOff>
    </xdr:from>
    <xdr:to>
      <xdr:col>8</xdr:col>
      <xdr:colOff>392906</xdr:colOff>
      <xdr:row>33</xdr:row>
      <xdr:rowOff>154781</xdr:rowOff>
    </xdr:to>
    <xdr:graphicFrame macro="">
      <xdr:nvGraphicFramePr>
        <xdr:cNvPr id="5" name="Gráfico 4">
          <a:extLst>
            <a:ext uri="{FF2B5EF4-FFF2-40B4-BE49-F238E27FC236}">
              <a16:creationId xmlns:a16="http://schemas.microsoft.com/office/drawing/2014/main"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747712</xdr:colOff>
      <xdr:row>15</xdr:row>
      <xdr:rowOff>23811</xdr:rowOff>
    </xdr:from>
    <xdr:to>
      <xdr:col>19</xdr:col>
      <xdr:colOff>23812</xdr:colOff>
      <xdr:row>33</xdr:row>
      <xdr:rowOff>119062</xdr:rowOff>
    </xdr:to>
    <xdr:graphicFrame macro="">
      <xdr:nvGraphicFramePr>
        <xdr:cNvPr id="6" name="Gráfico 5">
          <a:extLst>
            <a:ext uri="{FF2B5EF4-FFF2-40B4-BE49-F238E27FC236}">
              <a16:creationId xmlns:a16="http://schemas.microsoft.com/office/drawing/2014/main"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36</xdr:row>
      <xdr:rowOff>11906</xdr:rowOff>
    </xdr:from>
    <xdr:to>
      <xdr:col>8</xdr:col>
      <xdr:colOff>404812</xdr:colOff>
      <xdr:row>56</xdr:row>
      <xdr:rowOff>83344</xdr:rowOff>
    </xdr:to>
    <xdr:graphicFrame macro="">
      <xdr:nvGraphicFramePr>
        <xdr:cNvPr id="7" name="Gráfico 6">
          <a:extLst>
            <a:ext uri="{FF2B5EF4-FFF2-40B4-BE49-F238E27FC236}">
              <a16:creationId xmlns:a16="http://schemas.microsoft.com/office/drawing/2014/main"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757238</xdr:colOff>
      <xdr:row>36</xdr:row>
      <xdr:rowOff>4759</xdr:rowOff>
    </xdr:from>
    <xdr:to>
      <xdr:col>19</xdr:col>
      <xdr:colOff>11906</xdr:colOff>
      <xdr:row>56</xdr:row>
      <xdr:rowOff>119062</xdr:rowOff>
    </xdr:to>
    <xdr:graphicFrame macro="">
      <xdr:nvGraphicFramePr>
        <xdr:cNvPr id="8" name="Gráfico 7">
          <a:extLst>
            <a:ext uri="{FF2B5EF4-FFF2-40B4-BE49-F238E27FC236}">
              <a16:creationId xmlns:a16="http://schemas.microsoft.com/office/drawing/2014/main"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62</xdr:row>
      <xdr:rowOff>0</xdr:rowOff>
    </xdr:from>
    <xdr:to>
      <xdr:col>7</xdr:col>
      <xdr:colOff>631031</xdr:colOff>
      <xdr:row>81</xdr:row>
      <xdr:rowOff>184944</xdr:rowOff>
    </xdr:to>
    <xdr:graphicFrame macro="">
      <xdr:nvGraphicFramePr>
        <xdr:cNvPr id="9" name="Gráfico 8">
          <a:extLst>
            <a:ext uri="{FF2B5EF4-FFF2-40B4-BE49-F238E27FC236}">
              <a16:creationId xmlns:a16="http://schemas.microsoft.com/office/drawing/2014/main" id="{512ED7EA-8E54-4044-B542-CB1BA623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N146"/>
  <sheetViews>
    <sheetView tabSelected="1" topLeftCell="A3" zoomScale="50" zoomScaleNormal="50" workbookViewId="0">
      <pane xSplit="8" ySplit="5" topLeftCell="CA8" activePane="bottomRight" state="frozen"/>
      <selection activeCell="A3" sqref="A3"/>
      <selection pane="topRight" activeCell="I3" sqref="I3"/>
      <selection pane="bottomLeft" activeCell="A8" sqref="A8"/>
      <selection pane="bottomRight" activeCell="CM9" sqref="CM9:CM144"/>
    </sheetView>
  </sheetViews>
  <sheetFormatPr baseColWidth="10" defaultColWidth="9.1796875" defaultRowHeight="20"/>
  <cols>
    <col min="1" max="1" width="8.54296875" style="7" customWidth="1"/>
    <col min="2" max="2" width="14.1796875" style="14" customWidth="1"/>
    <col min="3" max="3" width="7" style="12" customWidth="1"/>
    <col min="4" max="4" width="15.453125" style="14" customWidth="1"/>
    <col min="5" max="7" width="5.54296875" style="14" customWidth="1"/>
    <col min="8" max="8" width="16.453125" style="14" customWidth="1"/>
    <col min="9" max="9" width="11.81640625" style="2" customWidth="1"/>
    <col min="10" max="19" width="11.81640625" style="3" customWidth="1"/>
    <col min="20" max="21" width="15.54296875" style="4" customWidth="1"/>
    <col min="22" max="22" width="15.54296875" style="5" customWidth="1"/>
    <col min="23" max="24" width="21.453125" style="6" customWidth="1"/>
    <col min="25" max="25" width="57" style="7" customWidth="1"/>
    <col min="26" max="28" width="15.54296875" style="8" customWidth="1"/>
    <col min="29" max="29" width="26.453125" style="6" customWidth="1"/>
    <col min="30" max="30" width="24.81640625" style="6" customWidth="1"/>
    <col min="31" max="31" width="57" style="7" customWidth="1"/>
    <col min="32" max="34" width="15.54296875" style="8" customWidth="1"/>
    <col min="35" max="36" width="24.81640625" style="6" customWidth="1"/>
    <col min="37" max="37" width="57" style="7" customWidth="1"/>
    <col min="38" max="40" width="15.54296875" style="8" customWidth="1"/>
    <col min="41" max="41" width="26.453125" style="6" customWidth="1"/>
    <col min="42" max="42" width="24.81640625" style="6" customWidth="1"/>
    <col min="43" max="43" width="57" style="7" customWidth="1"/>
    <col min="44" max="46" width="15.54296875" style="8" customWidth="1"/>
    <col min="47" max="48" width="26.453125" style="6" customWidth="1"/>
    <col min="49" max="49" width="57" style="7" customWidth="1"/>
    <col min="50" max="52" width="15.54296875" style="8" customWidth="1"/>
    <col min="53" max="53" width="26.453125" style="6" customWidth="1"/>
    <col min="54" max="54" width="24.81640625" style="6" customWidth="1"/>
    <col min="55" max="55" width="57" style="7" customWidth="1"/>
    <col min="56" max="58" width="15.54296875" style="8" customWidth="1"/>
    <col min="59" max="60" width="24.81640625" style="6" customWidth="1"/>
    <col min="61" max="61" width="57" style="7" customWidth="1"/>
    <col min="62" max="62" width="17.453125" style="8" customWidth="1"/>
    <col min="63" max="64" width="15.54296875" style="8" customWidth="1"/>
    <col min="65" max="65" width="21.81640625" style="6" customWidth="1"/>
    <col min="66" max="66" width="20.81640625" style="6" customWidth="1"/>
    <col min="67" max="67" width="57" style="7" customWidth="1"/>
    <col min="68" max="70" width="15.54296875" style="8" customWidth="1"/>
    <col min="71" max="72" width="28.453125" style="163" customWidth="1"/>
    <col min="73" max="73" width="36.26953125" style="9" bestFit="1" customWidth="1"/>
    <col min="74" max="74" width="57" style="7" customWidth="1"/>
    <col min="75" max="75" width="11.1796875" style="3" customWidth="1"/>
    <col min="76" max="76" width="15.1796875" style="10" customWidth="1"/>
    <col min="77" max="77" width="13.7265625" style="10" customWidth="1"/>
    <col min="78" max="79" width="28.453125" style="10" bestFit="1" customWidth="1"/>
    <col min="80" max="80" width="20.1796875" style="10" customWidth="1"/>
    <col min="81" max="81" width="55" style="14" customWidth="1"/>
    <col min="82" max="84" width="15.54296875" style="10" hidden="1" customWidth="1"/>
    <col min="85" max="85" width="21.54296875" style="7" hidden="1" customWidth="1"/>
    <col min="86" max="86" width="18.54296875" style="7" hidden="1" customWidth="1"/>
    <col min="87" max="87" width="5.54296875" style="7" hidden="1" customWidth="1"/>
    <col min="88" max="88" width="15.54296875" style="3" customWidth="1"/>
    <col min="89" max="89" width="16.453125" style="3" customWidth="1"/>
    <col min="90" max="90" width="10.1796875" style="8" customWidth="1"/>
    <col min="91" max="91" width="67.453125" style="7" customWidth="1"/>
    <col min="92" max="16384" width="9.1796875" style="11"/>
  </cols>
  <sheetData>
    <row r="3" spans="1:91" ht="28.5" customHeight="1" thickBot="1">
      <c r="A3" s="1" t="s">
        <v>0</v>
      </c>
      <c r="B3" s="316" t="s">
        <v>1</v>
      </c>
      <c r="C3" s="317"/>
      <c r="D3" s="316"/>
      <c r="E3" s="316"/>
      <c r="F3" s="316"/>
      <c r="G3" s="316"/>
      <c r="H3" s="316"/>
    </row>
    <row r="4" spans="1:91" hidden="1">
      <c r="A4" s="6"/>
      <c r="B4" s="12"/>
      <c r="D4" s="12"/>
      <c r="E4" s="12"/>
      <c r="F4" s="12"/>
      <c r="G4" s="12"/>
      <c r="H4" s="12"/>
      <c r="BS4" s="164"/>
      <c r="BT4" s="164"/>
      <c r="BU4" s="13"/>
    </row>
    <row r="5" spans="1:91" ht="20.5" hidden="1" thickBot="1">
      <c r="I5" s="318"/>
      <c r="J5" s="318"/>
      <c r="K5" s="318"/>
      <c r="L5" s="318"/>
      <c r="M5" s="318"/>
      <c r="N5" s="318"/>
      <c r="O5" s="318"/>
      <c r="P5" s="318"/>
      <c r="Q5" s="318"/>
      <c r="R5" s="12"/>
      <c r="S5" s="12"/>
      <c r="T5" s="318" t="s">
        <v>2</v>
      </c>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165"/>
      <c r="BT5" s="165"/>
      <c r="BU5" s="15"/>
      <c r="BV5" s="15"/>
      <c r="CJ5" s="465" t="s">
        <v>3</v>
      </c>
      <c r="CK5" s="465"/>
      <c r="CL5" s="465"/>
      <c r="CM5" s="465"/>
    </row>
    <row r="6" spans="1:91" s="20" customFormat="1" ht="23.25" customHeight="1">
      <c r="A6" s="328" t="s">
        <v>4</v>
      </c>
      <c r="B6" s="328" t="s">
        <v>5</v>
      </c>
      <c r="C6" s="328" t="s">
        <v>6</v>
      </c>
      <c r="D6" s="328" t="s">
        <v>7</v>
      </c>
      <c r="E6" s="328" t="s">
        <v>8</v>
      </c>
      <c r="F6" s="328"/>
      <c r="G6" s="328"/>
      <c r="H6" s="329" t="s">
        <v>9</v>
      </c>
      <c r="I6" s="334" t="s">
        <v>10</v>
      </c>
      <c r="J6" s="335"/>
      <c r="K6" s="335"/>
      <c r="L6" s="335"/>
      <c r="M6" s="335"/>
      <c r="N6" s="335"/>
      <c r="O6" s="335"/>
      <c r="P6" s="335"/>
      <c r="Q6" s="335"/>
      <c r="R6" s="335"/>
      <c r="S6" s="336"/>
      <c r="T6" s="337">
        <v>2014</v>
      </c>
      <c r="U6" s="338"/>
      <c r="V6" s="338"/>
      <c r="W6" s="338"/>
      <c r="X6" s="338"/>
      <c r="Y6" s="338"/>
      <c r="Z6" s="338">
        <v>2015</v>
      </c>
      <c r="AA6" s="338"/>
      <c r="AB6" s="338"/>
      <c r="AC6" s="338"/>
      <c r="AD6" s="338"/>
      <c r="AE6" s="338"/>
      <c r="AF6" s="332">
        <v>2016</v>
      </c>
      <c r="AG6" s="332"/>
      <c r="AH6" s="332"/>
      <c r="AI6" s="332"/>
      <c r="AJ6" s="332"/>
      <c r="AK6" s="332"/>
      <c r="AL6" s="332">
        <v>2017</v>
      </c>
      <c r="AM6" s="332"/>
      <c r="AN6" s="332"/>
      <c r="AO6" s="332"/>
      <c r="AP6" s="332"/>
      <c r="AQ6" s="332"/>
      <c r="AR6" s="332">
        <v>2018</v>
      </c>
      <c r="AS6" s="332"/>
      <c r="AT6" s="332"/>
      <c r="AU6" s="332"/>
      <c r="AV6" s="332"/>
      <c r="AW6" s="332"/>
      <c r="AX6" s="332">
        <v>2019</v>
      </c>
      <c r="AY6" s="332"/>
      <c r="AZ6" s="332"/>
      <c r="BA6" s="332"/>
      <c r="BB6" s="332"/>
      <c r="BC6" s="332"/>
      <c r="BD6" s="333">
        <v>2020</v>
      </c>
      <c r="BE6" s="333"/>
      <c r="BF6" s="333"/>
      <c r="BG6" s="333"/>
      <c r="BH6" s="333"/>
      <c r="BI6" s="333"/>
      <c r="BJ6" s="333">
        <v>2021</v>
      </c>
      <c r="BK6" s="333"/>
      <c r="BL6" s="333"/>
      <c r="BM6" s="333"/>
      <c r="BN6" s="333"/>
      <c r="BO6" s="333"/>
      <c r="BP6" s="333">
        <v>2022</v>
      </c>
      <c r="BQ6" s="333"/>
      <c r="BR6" s="333"/>
      <c r="BS6" s="333"/>
      <c r="BT6" s="333"/>
      <c r="BU6" s="333"/>
      <c r="BV6" s="333"/>
      <c r="BW6" s="333">
        <v>2023</v>
      </c>
      <c r="BX6" s="333"/>
      <c r="BY6" s="333"/>
      <c r="BZ6" s="333"/>
      <c r="CA6" s="333"/>
      <c r="CB6" s="333"/>
      <c r="CC6" s="333"/>
      <c r="CD6" s="328">
        <v>2024</v>
      </c>
      <c r="CE6" s="328"/>
      <c r="CF6" s="328"/>
      <c r="CG6" s="328"/>
      <c r="CH6" s="328"/>
      <c r="CI6" s="328"/>
      <c r="CJ6" s="328" t="s">
        <v>11</v>
      </c>
      <c r="CK6" s="328"/>
      <c r="CL6" s="328"/>
      <c r="CM6" s="328"/>
    </row>
    <row r="7" spans="1:91" s="20" customFormat="1" ht="58.5" customHeight="1" thickBot="1">
      <c r="A7" s="328"/>
      <c r="B7" s="328"/>
      <c r="C7" s="328"/>
      <c r="D7" s="328"/>
      <c r="E7" s="16" t="s">
        <v>12</v>
      </c>
      <c r="F7" s="16" t="s">
        <v>13</v>
      </c>
      <c r="G7" s="16" t="s">
        <v>14</v>
      </c>
      <c r="H7" s="329"/>
      <c r="I7" s="21">
        <v>2014</v>
      </c>
      <c r="J7" s="22">
        <v>2015</v>
      </c>
      <c r="K7" s="22">
        <v>2016</v>
      </c>
      <c r="L7" s="22">
        <v>2017</v>
      </c>
      <c r="M7" s="22">
        <v>2018</v>
      </c>
      <c r="N7" s="22">
        <v>2019</v>
      </c>
      <c r="O7" s="22">
        <v>2020</v>
      </c>
      <c r="P7" s="22">
        <v>2021</v>
      </c>
      <c r="Q7" s="22">
        <v>2022</v>
      </c>
      <c r="R7" s="22">
        <v>2023</v>
      </c>
      <c r="S7" s="23">
        <v>2024</v>
      </c>
      <c r="T7" s="24" t="s">
        <v>15</v>
      </c>
      <c r="U7" s="25" t="s">
        <v>16</v>
      </c>
      <c r="V7" s="26" t="s">
        <v>17</v>
      </c>
      <c r="W7" s="17" t="s">
        <v>15</v>
      </c>
      <c r="X7" s="17" t="s">
        <v>16</v>
      </c>
      <c r="Y7" s="17" t="s">
        <v>18</v>
      </c>
      <c r="Z7" s="17" t="s">
        <v>15</v>
      </c>
      <c r="AA7" s="17" t="s">
        <v>16</v>
      </c>
      <c r="AB7" s="17" t="s">
        <v>17</v>
      </c>
      <c r="AC7" s="17" t="s">
        <v>15</v>
      </c>
      <c r="AD7" s="17" t="s">
        <v>16</v>
      </c>
      <c r="AE7" s="17" t="s">
        <v>18</v>
      </c>
      <c r="AF7" s="18" t="s">
        <v>15</v>
      </c>
      <c r="AG7" s="18" t="s">
        <v>16</v>
      </c>
      <c r="AH7" s="18" t="s">
        <v>17</v>
      </c>
      <c r="AI7" s="18" t="s">
        <v>15</v>
      </c>
      <c r="AJ7" s="18" t="s">
        <v>16</v>
      </c>
      <c r="AK7" s="18" t="s">
        <v>18</v>
      </c>
      <c r="AL7" s="18" t="s">
        <v>15</v>
      </c>
      <c r="AM7" s="18" t="s">
        <v>16</v>
      </c>
      <c r="AN7" s="18" t="s">
        <v>17</v>
      </c>
      <c r="AO7" s="18" t="s">
        <v>15</v>
      </c>
      <c r="AP7" s="18" t="s">
        <v>16</v>
      </c>
      <c r="AQ7" s="18" t="s">
        <v>18</v>
      </c>
      <c r="AR7" s="18" t="s">
        <v>15</v>
      </c>
      <c r="AS7" s="18" t="s">
        <v>16</v>
      </c>
      <c r="AT7" s="18" t="s">
        <v>17</v>
      </c>
      <c r="AU7" s="18" t="s">
        <v>15</v>
      </c>
      <c r="AV7" s="18" t="s">
        <v>16</v>
      </c>
      <c r="AW7" s="18" t="s">
        <v>18</v>
      </c>
      <c r="AX7" s="18" t="s">
        <v>15</v>
      </c>
      <c r="AY7" s="18" t="s">
        <v>16</v>
      </c>
      <c r="AZ7" s="18" t="s">
        <v>17</v>
      </c>
      <c r="BA7" s="18" t="s">
        <v>15</v>
      </c>
      <c r="BB7" s="18" t="s">
        <v>16</v>
      </c>
      <c r="BC7" s="18" t="s">
        <v>18</v>
      </c>
      <c r="BD7" s="19" t="s">
        <v>15</v>
      </c>
      <c r="BE7" s="19" t="s">
        <v>16</v>
      </c>
      <c r="BF7" s="19" t="s">
        <v>17</v>
      </c>
      <c r="BG7" s="27" t="s">
        <v>15</v>
      </c>
      <c r="BH7" s="27" t="s">
        <v>16</v>
      </c>
      <c r="BI7" s="27" t="s">
        <v>18</v>
      </c>
      <c r="BJ7" s="19" t="s">
        <v>15</v>
      </c>
      <c r="BK7" s="19" t="s">
        <v>16</v>
      </c>
      <c r="BL7" s="19" t="s">
        <v>17</v>
      </c>
      <c r="BM7" s="27" t="s">
        <v>15</v>
      </c>
      <c r="BN7" s="27" t="s">
        <v>16</v>
      </c>
      <c r="BO7" s="27" t="s">
        <v>18</v>
      </c>
      <c r="BP7" s="19" t="s">
        <v>15</v>
      </c>
      <c r="BQ7" s="19" t="s">
        <v>16</v>
      </c>
      <c r="BR7" s="19" t="s">
        <v>17</v>
      </c>
      <c r="BS7" s="28" t="s">
        <v>15</v>
      </c>
      <c r="BT7" s="28" t="s">
        <v>16</v>
      </c>
      <c r="BU7" s="19" t="s">
        <v>923</v>
      </c>
      <c r="BV7" s="27" t="s">
        <v>18</v>
      </c>
      <c r="BW7" s="19" t="s">
        <v>15</v>
      </c>
      <c r="BX7" s="294" t="s">
        <v>16</v>
      </c>
      <c r="BY7" s="294" t="s">
        <v>17</v>
      </c>
      <c r="BZ7" s="27" t="s">
        <v>15</v>
      </c>
      <c r="CA7" s="27" t="s">
        <v>16</v>
      </c>
      <c r="CB7" s="294" t="s">
        <v>17</v>
      </c>
      <c r="CC7" s="271" t="s">
        <v>18</v>
      </c>
      <c r="CD7" s="16" t="s">
        <v>15</v>
      </c>
      <c r="CE7" s="16" t="s">
        <v>16</v>
      </c>
      <c r="CF7" s="16" t="s">
        <v>17</v>
      </c>
      <c r="CG7" s="16" t="s">
        <v>15</v>
      </c>
      <c r="CH7" s="16" t="s">
        <v>16</v>
      </c>
      <c r="CI7" s="16" t="s">
        <v>18</v>
      </c>
      <c r="CJ7" s="16" t="s">
        <v>19</v>
      </c>
      <c r="CK7" s="16" t="s">
        <v>20</v>
      </c>
      <c r="CL7" s="16" t="s">
        <v>21</v>
      </c>
      <c r="CM7" s="16" t="s">
        <v>22</v>
      </c>
    </row>
    <row r="8" spans="1:91" ht="409.6" customHeight="1">
      <c r="A8" s="330" t="s">
        <v>23</v>
      </c>
      <c r="B8" s="29" t="s">
        <v>24</v>
      </c>
      <c r="C8" s="30">
        <v>1</v>
      </c>
      <c r="D8" s="29" t="s">
        <v>25</v>
      </c>
      <c r="E8" s="31" t="s">
        <v>26</v>
      </c>
      <c r="F8" s="31" t="s">
        <v>26</v>
      </c>
      <c r="G8" s="31"/>
      <c r="H8" s="32" t="s">
        <v>27</v>
      </c>
      <c r="I8" s="152">
        <v>14</v>
      </c>
      <c r="J8" s="150">
        <v>4</v>
      </c>
      <c r="K8" s="150">
        <v>14</v>
      </c>
      <c r="L8" s="150">
        <v>14</v>
      </c>
      <c r="M8" s="150">
        <v>14</v>
      </c>
      <c r="N8" s="150">
        <v>14</v>
      </c>
      <c r="O8" s="150">
        <v>14</v>
      </c>
      <c r="P8" s="150">
        <v>14</v>
      </c>
      <c r="Q8" s="150">
        <v>14</v>
      </c>
      <c r="R8" s="150">
        <v>14</v>
      </c>
      <c r="S8" s="151">
        <v>14</v>
      </c>
      <c r="T8" s="33">
        <v>14</v>
      </c>
      <c r="U8" s="34">
        <v>14</v>
      </c>
      <c r="V8" s="35">
        <f>(U8/T8)*100</f>
        <v>100</v>
      </c>
      <c r="W8" s="323">
        <v>222092022.22999999</v>
      </c>
      <c r="X8" s="323">
        <v>189591333</v>
      </c>
      <c r="Y8" s="320" t="s">
        <v>28</v>
      </c>
      <c r="Z8" s="34">
        <v>4</v>
      </c>
      <c r="AA8" s="34">
        <v>3</v>
      </c>
      <c r="AB8" s="36">
        <f>(AA8/Z8)*100</f>
        <v>75</v>
      </c>
      <c r="AC8" s="323">
        <v>202500689</v>
      </c>
      <c r="AD8" s="323">
        <v>25900000</v>
      </c>
      <c r="AE8" s="320" t="s">
        <v>29</v>
      </c>
      <c r="AF8" s="34">
        <v>14</v>
      </c>
      <c r="AG8" s="34">
        <v>11</v>
      </c>
      <c r="AH8" s="37">
        <f>(AG8/AF8)*100</f>
        <v>78.571428571428569</v>
      </c>
      <c r="AI8" s="323">
        <v>25000000</v>
      </c>
      <c r="AJ8" s="323">
        <v>14890000</v>
      </c>
      <c r="AK8" s="320" t="s">
        <v>30</v>
      </c>
      <c r="AL8" s="34">
        <v>14</v>
      </c>
      <c r="AM8" s="34">
        <v>11</v>
      </c>
      <c r="AN8" s="37">
        <f>(AM8/AL8)*100</f>
        <v>78.571428571428569</v>
      </c>
      <c r="AO8" s="323">
        <v>25750000</v>
      </c>
      <c r="AP8" s="323">
        <v>12535000</v>
      </c>
      <c r="AQ8" s="320" t="s">
        <v>31</v>
      </c>
      <c r="AR8" s="34">
        <v>14</v>
      </c>
      <c r="AS8" s="34">
        <v>11</v>
      </c>
      <c r="AT8" s="37">
        <f>(AS8/AR8)*100</f>
        <v>78.571428571428569</v>
      </c>
      <c r="AU8" s="323">
        <v>26400000</v>
      </c>
      <c r="AV8" s="323">
        <v>26400000</v>
      </c>
      <c r="AW8" s="325" t="s">
        <v>32</v>
      </c>
      <c r="AX8" s="34">
        <v>14</v>
      </c>
      <c r="AY8" s="34">
        <v>12</v>
      </c>
      <c r="AZ8" s="37">
        <f>(AY8/AX8)*100</f>
        <v>85.714285714285708</v>
      </c>
      <c r="BA8" s="323">
        <v>41000000</v>
      </c>
      <c r="BB8" s="323">
        <v>18356000</v>
      </c>
      <c r="BC8" s="325" t="s">
        <v>33</v>
      </c>
      <c r="BD8" s="34">
        <v>14</v>
      </c>
      <c r="BE8" s="34">
        <v>0</v>
      </c>
      <c r="BF8" s="36">
        <f>(BE8/BD8)*100</f>
        <v>0</v>
      </c>
      <c r="BG8" s="38">
        <v>0</v>
      </c>
      <c r="BH8" s="38">
        <v>0</v>
      </c>
      <c r="BI8" s="29" t="s">
        <v>34</v>
      </c>
      <c r="BJ8" s="34">
        <v>14</v>
      </c>
      <c r="BK8" s="34">
        <v>11</v>
      </c>
      <c r="BL8" s="37">
        <f>(BK8/BJ8)*100</f>
        <v>78.571428571428569</v>
      </c>
      <c r="BM8" s="38">
        <v>5069000</v>
      </c>
      <c r="BN8" s="38">
        <v>5069000</v>
      </c>
      <c r="BO8" s="39" t="s">
        <v>35</v>
      </c>
      <c r="BP8" s="34">
        <v>14</v>
      </c>
      <c r="BQ8" s="34">
        <v>10</v>
      </c>
      <c r="BR8" s="53">
        <f t="shared" ref="BR8:BR81" si="0">(BQ8/BP8)*100</f>
        <v>71.428571428571431</v>
      </c>
      <c r="BS8" s="166">
        <v>20273333</v>
      </c>
      <c r="BT8" s="166">
        <v>20273333</v>
      </c>
      <c r="BU8" s="37">
        <f>(BT8/BS8)*100</f>
        <v>100</v>
      </c>
      <c r="BV8" s="40" t="s">
        <v>956</v>
      </c>
      <c r="BW8" s="41">
        <v>14</v>
      </c>
      <c r="BX8" s="41">
        <v>10</v>
      </c>
      <c r="BY8" s="233">
        <f>(BX8/BW8)*100</f>
        <v>71.428571428571431</v>
      </c>
      <c r="BZ8" s="221">
        <v>0</v>
      </c>
      <c r="CA8" s="221">
        <v>0</v>
      </c>
      <c r="CB8" s="233">
        <v>0</v>
      </c>
      <c r="CC8" s="274" t="s">
        <v>1144</v>
      </c>
      <c r="CD8" s="239">
        <v>14</v>
      </c>
      <c r="CE8" s="239"/>
      <c r="CF8" s="240">
        <f t="shared" ref="CF8:CF16" si="1">(CE8/CD8)*100</f>
        <v>0</v>
      </c>
      <c r="CG8" s="241"/>
      <c r="CH8" s="241"/>
      <c r="CI8" s="238"/>
      <c r="CJ8" s="259">
        <v>14</v>
      </c>
      <c r="CK8" s="259">
        <f t="shared" ref="CK8:CK13" si="2">(+BQ8+BK8+BE8+AY8+AS8+AM8+AG8+AA8+U8+BX8)/10</f>
        <v>9.3000000000000007</v>
      </c>
      <c r="CL8" s="253">
        <f t="shared" ref="CL8:CL11" si="3">CK8/CJ8*100/100</f>
        <v>0.66428571428571426</v>
      </c>
      <c r="CM8" s="246" t="s">
        <v>1104</v>
      </c>
    </row>
    <row r="9" spans="1:91" ht="317.14999999999998" customHeight="1">
      <c r="A9" s="330"/>
      <c r="B9" s="40" t="s">
        <v>36</v>
      </c>
      <c r="C9" s="42">
        <v>2</v>
      </c>
      <c r="D9" s="40" t="s">
        <v>37</v>
      </c>
      <c r="E9" s="43" t="s">
        <v>26</v>
      </c>
      <c r="F9" s="43"/>
      <c r="G9" s="43"/>
      <c r="H9" s="44" t="s">
        <v>27</v>
      </c>
      <c r="I9" s="45">
        <v>14</v>
      </c>
      <c r="J9" s="46">
        <v>4</v>
      </c>
      <c r="K9" s="46">
        <v>14</v>
      </c>
      <c r="L9" s="46">
        <v>14</v>
      </c>
      <c r="M9" s="46">
        <v>14</v>
      </c>
      <c r="N9" s="46">
        <v>14</v>
      </c>
      <c r="O9" s="46">
        <v>14</v>
      </c>
      <c r="P9" s="46">
        <v>14</v>
      </c>
      <c r="Q9" s="46">
        <v>14</v>
      </c>
      <c r="R9" s="46">
        <v>14</v>
      </c>
      <c r="S9" s="47">
        <v>14</v>
      </c>
      <c r="T9" s="48">
        <v>14</v>
      </c>
      <c r="U9" s="49">
        <v>14</v>
      </c>
      <c r="V9" s="50">
        <f t="shared" ref="V9:V78" si="4">(U9/T9)*100</f>
        <v>100</v>
      </c>
      <c r="W9" s="323"/>
      <c r="X9" s="323"/>
      <c r="Y9" s="321"/>
      <c r="Z9" s="49">
        <v>4</v>
      </c>
      <c r="AA9" s="49">
        <v>3</v>
      </c>
      <c r="AB9" s="51">
        <f t="shared" ref="AB9:AB82" si="5">(AA9/Z9)*100</f>
        <v>75</v>
      </c>
      <c r="AC9" s="324"/>
      <c r="AD9" s="324"/>
      <c r="AE9" s="321"/>
      <c r="AF9" s="49">
        <v>14</v>
      </c>
      <c r="AG9" s="49">
        <v>11</v>
      </c>
      <c r="AH9" s="53">
        <f t="shared" ref="AH9:AH82" si="6">(AG9/AF9)*100</f>
        <v>78.571428571428569</v>
      </c>
      <c r="AI9" s="324"/>
      <c r="AJ9" s="324"/>
      <c r="AK9" s="321"/>
      <c r="AL9" s="49">
        <v>14</v>
      </c>
      <c r="AM9" s="49">
        <v>11</v>
      </c>
      <c r="AN9" s="53">
        <f t="shared" ref="AN9:AN82" si="7">(AM9/AL9)*100</f>
        <v>78.571428571428569</v>
      </c>
      <c r="AO9" s="324"/>
      <c r="AP9" s="324"/>
      <c r="AQ9" s="321"/>
      <c r="AR9" s="49">
        <v>14</v>
      </c>
      <c r="AS9" s="49">
        <v>11</v>
      </c>
      <c r="AT9" s="53">
        <f t="shared" ref="AT9:AT82" si="8">(AS9/AR9)*100</f>
        <v>78.571428571428569</v>
      </c>
      <c r="AU9" s="324"/>
      <c r="AV9" s="324"/>
      <c r="AW9" s="326"/>
      <c r="AX9" s="49">
        <v>14</v>
      </c>
      <c r="AY9" s="49">
        <v>12</v>
      </c>
      <c r="AZ9" s="53">
        <f t="shared" ref="AZ9:AZ82" si="9">(AY9/AX9)*100</f>
        <v>85.714285714285708</v>
      </c>
      <c r="BA9" s="324"/>
      <c r="BB9" s="324"/>
      <c r="BC9" s="326"/>
      <c r="BD9" s="49">
        <v>14</v>
      </c>
      <c r="BE9" s="49">
        <v>0</v>
      </c>
      <c r="BF9" s="51">
        <f t="shared" ref="BF9:BF82" si="10">(BE9/BD9)*100</f>
        <v>0</v>
      </c>
      <c r="BG9" s="54">
        <v>0</v>
      </c>
      <c r="BH9" s="54">
        <v>0</v>
      </c>
      <c r="BI9" s="40" t="s">
        <v>34</v>
      </c>
      <c r="BJ9" s="49">
        <v>14</v>
      </c>
      <c r="BK9" s="49">
        <v>0</v>
      </c>
      <c r="BL9" s="51">
        <f t="shared" ref="BL9:BL81" si="11">(BK9/BJ9)*100</f>
        <v>0</v>
      </c>
      <c r="BM9" s="55">
        <v>0</v>
      </c>
      <c r="BN9" s="55">
        <v>0</v>
      </c>
      <c r="BO9" s="56" t="s">
        <v>38</v>
      </c>
      <c r="BP9" s="49">
        <v>14</v>
      </c>
      <c r="BQ9" s="49">
        <v>2</v>
      </c>
      <c r="BR9" s="51">
        <f t="shared" si="0"/>
        <v>14.285714285714285</v>
      </c>
      <c r="BS9" s="167">
        <v>80000000</v>
      </c>
      <c r="BT9" s="167">
        <v>80000000</v>
      </c>
      <c r="BU9" s="37">
        <v>0</v>
      </c>
      <c r="BV9" s="40" t="s">
        <v>1018</v>
      </c>
      <c r="BW9" s="57">
        <v>14</v>
      </c>
      <c r="BX9" s="57">
        <v>0</v>
      </c>
      <c r="BY9" s="234">
        <f>(BX9/BW9)*100</f>
        <v>0</v>
      </c>
      <c r="BZ9" s="222"/>
      <c r="CA9" s="222"/>
      <c r="CB9" s="233">
        <v>0</v>
      </c>
      <c r="CC9" s="272" t="s">
        <v>1149</v>
      </c>
      <c r="CD9" s="243">
        <v>14</v>
      </c>
      <c r="CE9" s="243"/>
      <c r="CF9" s="244">
        <f t="shared" si="1"/>
        <v>0</v>
      </c>
      <c r="CG9" s="245"/>
      <c r="CH9" s="245"/>
      <c r="CI9" s="242"/>
      <c r="CJ9" s="247">
        <v>14</v>
      </c>
      <c r="CK9" s="247">
        <f t="shared" si="2"/>
        <v>6.4</v>
      </c>
      <c r="CL9" s="253">
        <f t="shared" si="3"/>
        <v>0.45714285714285713</v>
      </c>
      <c r="CM9" s="490" t="s">
        <v>1105</v>
      </c>
    </row>
    <row r="10" spans="1:91" ht="409" customHeight="1">
      <c r="A10" s="330"/>
      <c r="B10" s="40" t="s">
        <v>39</v>
      </c>
      <c r="C10" s="42">
        <v>3</v>
      </c>
      <c r="D10" s="40" t="s">
        <v>40</v>
      </c>
      <c r="E10" s="43" t="s">
        <v>26</v>
      </c>
      <c r="F10" s="43"/>
      <c r="G10" s="43"/>
      <c r="H10" s="44" t="s">
        <v>27</v>
      </c>
      <c r="I10" s="45">
        <v>10</v>
      </c>
      <c r="J10" s="46">
        <v>12</v>
      </c>
      <c r="K10" s="46">
        <v>12</v>
      </c>
      <c r="L10" s="46">
        <v>12</v>
      </c>
      <c r="M10" s="46">
        <v>12</v>
      </c>
      <c r="N10" s="46">
        <v>12</v>
      </c>
      <c r="O10" s="46">
        <v>12</v>
      </c>
      <c r="P10" s="46">
        <v>12</v>
      </c>
      <c r="Q10" s="46">
        <v>12</v>
      </c>
      <c r="R10" s="46">
        <v>12</v>
      </c>
      <c r="S10" s="47">
        <v>12</v>
      </c>
      <c r="T10" s="48">
        <v>10</v>
      </c>
      <c r="U10" s="49">
        <v>12</v>
      </c>
      <c r="V10" s="61">
        <f t="shared" si="4"/>
        <v>120</v>
      </c>
      <c r="W10" s="323"/>
      <c r="X10" s="323"/>
      <c r="Y10" s="40" t="s">
        <v>41</v>
      </c>
      <c r="Z10" s="49">
        <v>12</v>
      </c>
      <c r="AA10" s="49">
        <v>4</v>
      </c>
      <c r="AB10" s="53">
        <f>(AA10/Z10)*100</f>
        <v>33.333333333333329</v>
      </c>
      <c r="AC10" s="55">
        <v>2212528887</v>
      </c>
      <c r="AD10" s="55">
        <v>741947722</v>
      </c>
      <c r="AE10" s="40" t="s">
        <v>42</v>
      </c>
      <c r="AF10" s="49">
        <v>12</v>
      </c>
      <c r="AG10" s="49">
        <v>12</v>
      </c>
      <c r="AH10" s="51">
        <f t="shared" si="6"/>
        <v>100</v>
      </c>
      <c r="AI10" s="55">
        <v>25000000</v>
      </c>
      <c r="AJ10" s="55">
        <v>14667000</v>
      </c>
      <c r="AK10" s="40" t="s">
        <v>43</v>
      </c>
      <c r="AL10" s="49">
        <v>12</v>
      </c>
      <c r="AM10" s="49">
        <v>12</v>
      </c>
      <c r="AN10" s="51">
        <f t="shared" si="7"/>
        <v>100</v>
      </c>
      <c r="AO10" s="55">
        <v>25750000</v>
      </c>
      <c r="AP10" s="55">
        <v>25750000</v>
      </c>
      <c r="AQ10" s="40" t="s">
        <v>44</v>
      </c>
      <c r="AR10" s="49">
        <v>12</v>
      </c>
      <c r="AS10" s="49">
        <v>11</v>
      </c>
      <c r="AT10" s="53">
        <f t="shared" si="8"/>
        <v>91.666666666666657</v>
      </c>
      <c r="AU10" s="55">
        <v>69700000</v>
      </c>
      <c r="AV10" s="55">
        <v>64500000</v>
      </c>
      <c r="AW10" s="40" t="s">
        <v>45</v>
      </c>
      <c r="AX10" s="49">
        <v>12</v>
      </c>
      <c r="AY10" s="49">
        <v>8</v>
      </c>
      <c r="AZ10" s="53">
        <f t="shared" si="9"/>
        <v>66.666666666666657</v>
      </c>
      <c r="BA10" s="55">
        <v>32000000</v>
      </c>
      <c r="BB10" s="55">
        <v>8394000</v>
      </c>
      <c r="BC10" s="40" t="s">
        <v>46</v>
      </c>
      <c r="BD10" s="49">
        <v>12</v>
      </c>
      <c r="BE10" s="49">
        <v>0</v>
      </c>
      <c r="BF10" s="51">
        <f>(BE10/BD10)*100</f>
        <v>0</v>
      </c>
      <c r="BG10" s="54">
        <v>0</v>
      </c>
      <c r="BH10" s="54">
        <v>0</v>
      </c>
      <c r="BI10" s="40" t="s">
        <v>34</v>
      </c>
      <c r="BJ10" s="49">
        <v>12</v>
      </c>
      <c r="BK10" s="49">
        <v>12</v>
      </c>
      <c r="BL10" s="51">
        <f t="shared" si="11"/>
        <v>100</v>
      </c>
      <c r="BM10" s="54">
        <v>5069000</v>
      </c>
      <c r="BN10" s="54">
        <v>5069000</v>
      </c>
      <c r="BO10" s="56" t="s">
        <v>47</v>
      </c>
      <c r="BP10" s="49">
        <v>12</v>
      </c>
      <c r="BQ10" s="49">
        <v>12</v>
      </c>
      <c r="BR10" s="51">
        <f t="shared" si="0"/>
        <v>100</v>
      </c>
      <c r="BS10" s="167"/>
      <c r="BT10" s="167"/>
      <c r="BU10" s="37">
        <v>0</v>
      </c>
      <c r="BV10" s="40" t="s">
        <v>975</v>
      </c>
      <c r="BW10" s="57">
        <v>12</v>
      </c>
      <c r="BX10" s="57">
        <v>11</v>
      </c>
      <c r="BY10" s="234">
        <f>(BX10/BW10)*100</f>
        <v>91.666666666666657</v>
      </c>
      <c r="BZ10" s="222"/>
      <c r="CA10" s="222"/>
      <c r="CB10" s="233">
        <v>0</v>
      </c>
      <c r="CC10" s="272" t="s">
        <v>1093</v>
      </c>
      <c r="CD10" s="243">
        <v>12</v>
      </c>
      <c r="CE10" s="243"/>
      <c r="CF10" s="244">
        <f t="shared" si="1"/>
        <v>0</v>
      </c>
      <c r="CG10" s="245"/>
      <c r="CH10" s="245"/>
      <c r="CI10" s="242"/>
      <c r="CJ10" s="247">
        <v>12</v>
      </c>
      <c r="CK10" s="247">
        <f t="shared" si="2"/>
        <v>9.4</v>
      </c>
      <c r="CL10" s="295">
        <f t="shared" si="3"/>
        <v>0.78333333333333333</v>
      </c>
      <c r="CM10" s="490" t="s">
        <v>1106</v>
      </c>
    </row>
    <row r="11" spans="1:91" ht="276.64999999999998" customHeight="1">
      <c r="A11" s="330"/>
      <c r="B11" s="327" t="s">
        <v>48</v>
      </c>
      <c r="C11" s="42">
        <v>4</v>
      </c>
      <c r="D11" s="40" t="s">
        <v>49</v>
      </c>
      <c r="E11" s="43" t="s">
        <v>26</v>
      </c>
      <c r="F11" s="43"/>
      <c r="G11" s="43"/>
      <c r="H11" s="44" t="s">
        <v>27</v>
      </c>
      <c r="I11" s="45">
        <v>3</v>
      </c>
      <c r="J11" s="46">
        <v>2</v>
      </c>
      <c r="K11" s="46">
        <v>12</v>
      </c>
      <c r="L11" s="46">
        <v>5</v>
      </c>
      <c r="M11" s="46">
        <v>5</v>
      </c>
      <c r="N11" s="46">
        <v>8</v>
      </c>
      <c r="O11" s="46">
        <v>12</v>
      </c>
      <c r="P11" s="46">
        <v>12</v>
      </c>
      <c r="Q11" s="46">
        <v>12</v>
      </c>
      <c r="R11" s="46">
        <v>12</v>
      </c>
      <c r="S11" s="47">
        <v>12</v>
      </c>
      <c r="T11" s="48">
        <v>3</v>
      </c>
      <c r="U11" s="49">
        <v>3</v>
      </c>
      <c r="V11" s="50">
        <f t="shared" si="4"/>
        <v>100</v>
      </c>
      <c r="W11" s="323"/>
      <c r="X11" s="323"/>
      <c r="Y11" s="319" t="s">
        <v>50</v>
      </c>
      <c r="Z11" s="49">
        <v>2</v>
      </c>
      <c r="AA11" s="49">
        <v>11</v>
      </c>
      <c r="AB11" s="63">
        <f t="shared" si="5"/>
        <v>550</v>
      </c>
      <c r="AC11" s="322">
        <v>155000000</v>
      </c>
      <c r="AD11" s="322">
        <v>60126316</v>
      </c>
      <c r="AE11" s="319" t="s">
        <v>51</v>
      </c>
      <c r="AF11" s="49">
        <v>12</v>
      </c>
      <c r="AG11" s="49">
        <v>12</v>
      </c>
      <c r="AH11" s="51">
        <f t="shared" si="6"/>
        <v>100</v>
      </c>
      <c r="AI11" s="55">
        <v>50000000</v>
      </c>
      <c r="AJ11" s="55">
        <v>29557000</v>
      </c>
      <c r="AK11" s="319" t="s">
        <v>52</v>
      </c>
      <c r="AL11" s="49">
        <v>5</v>
      </c>
      <c r="AM11" s="49">
        <v>5</v>
      </c>
      <c r="AN11" s="51">
        <f t="shared" si="7"/>
        <v>100</v>
      </c>
      <c r="AO11" s="55">
        <v>25750000</v>
      </c>
      <c r="AP11" s="55">
        <v>12800000</v>
      </c>
      <c r="AQ11" s="40" t="s">
        <v>53</v>
      </c>
      <c r="AR11" s="49">
        <v>5</v>
      </c>
      <c r="AS11" s="49">
        <v>5</v>
      </c>
      <c r="AT11" s="51">
        <f t="shared" si="8"/>
        <v>100</v>
      </c>
      <c r="AU11" s="322">
        <v>240000000</v>
      </c>
      <c r="AV11" s="322">
        <v>240000000</v>
      </c>
      <c r="AW11" s="339" t="s">
        <v>54</v>
      </c>
      <c r="AX11" s="49">
        <v>8</v>
      </c>
      <c r="AY11" s="49">
        <v>12</v>
      </c>
      <c r="AZ11" s="63">
        <f>(AY11/AX11)*100</f>
        <v>150</v>
      </c>
      <c r="BA11" s="55">
        <v>73000000</v>
      </c>
      <c r="BB11" s="55">
        <v>26750000</v>
      </c>
      <c r="BC11" s="40" t="s">
        <v>55</v>
      </c>
      <c r="BD11" s="49">
        <v>12</v>
      </c>
      <c r="BE11" s="49">
        <v>0</v>
      </c>
      <c r="BF11" s="51">
        <f t="shared" si="10"/>
        <v>0</v>
      </c>
      <c r="BG11" s="54">
        <v>0</v>
      </c>
      <c r="BH11" s="54">
        <v>0</v>
      </c>
      <c r="BI11" s="40" t="s">
        <v>34</v>
      </c>
      <c r="BJ11" s="49">
        <v>12</v>
      </c>
      <c r="BK11" s="49">
        <v>12</v>
      </c>
      <c r="BL11" s="51">
        <f t="shared" si="11"/>
        <v>100</v>
      </c>
      <c r="BM11" s="54">
        <v>5069000</v>
      </c>
      <c r="BN11" s="54">
        <v>5069000</v>
      </c>
      <c r="BO11" s="56" t="s">
        <v>56</v>
      </c>
      <c r="BP11" s="49">
        <v>12</v>
      </c>
      <c r="BQ11" s="49">
        <v>12</v>
      </c>
      <c r="BR11" s="50">
        <f>(BQ11/BP11)*100</f>
        <v>100</v>
      </c>
      <c r="BS11" s="168">
        <v>0</v>
      </c>
      <c r="BT11" s="168">
        <v>2885000</v>
      </c>
      <c r="BU11" s="37">
        <v>100</v>
      </c>
      <c r="BV11" s="40" t="s">
        <v>976</v>
      </c>
      <c r="BW11" s="57">
        <v>12</v>
      </c>
      <c r="BX11" s="57">
        <v>0</v>
      </c>
      <c r="BY11" s="234">
        <f t="shared" ref="BY11:BY81" si="12">(BX11/BW11)*100</f>
        <v>0</v>
      </c>
      <c r="BZ11" s="222"/>
      <c r="CA11" s="222"/>
      <c r="CB11" s="233">
        <v>0</v>
      </c>
      <c r="CC11" s="272" t="s">
        <v>1150</v>
      </c>
      <c r="CD11" s="243">
        <v>12</v>
      </c>
      <c r="CE11" s="243"/>
      <c r="CF11" s="244">
        <f t="shared" si="1"/>
        <v>0</v>
      </c>
      <c r="CG11" s="245"/>
      <c r="CH11" s="245"/>
      <c r="CI11" s="242"/>
      <c r="CJ11" s="247">
        <v>12</v>
      </c>
      <c r="CK11" s="247">
        <f t="shared" si="2"/>
        <v>7.2</v>
      </c>
      <c r="CL11" s="253">
        <f t="shared" si="3"/>
        <v>0.6</v>
      </c>
      <c r="CM11" s="491" t="s">
        <v>1107</v>
      </c>
    </row>
    <row r="12" spans="1:91" ht="298.5" customHeight="1">
      <c r="A12" s="330"/>
      <c r="B12" s="327"/>
      <c r="C12" s="42">
        <v>5</v>
      </c>
      <c r="D12" s="40" t="s">
        <v>57</v>
      </c>
      <c r="E12" s="43" t="s">
        <v>26</v>
      </c>
      <c r="F12" s="43"/>
      <c r="G12" s="43"/>
      <c r="H12" s="44" t="s">
        <v>27</v>
      </c>
      <c r="I12" s="45">
        <v>3</v>
      </c>
      <c r="J12" s="46">
        <v>2</v>
      </c>
      <c r="K12" s="46">
        <v>12</v>
      </c>
      <c r="L12" s="46">
        <v>5</v>
      </c>
      <c r="M12" s="46">
        <v>1</v>
      </c>
      <c r="N12" s="46">
        <v>8</v>
      </c>
      <c r="O12" s="46">
        <v>12</v>
      </c>
      <c r="P12" s="46">
        <v>1</v>
      </c>
      <c r="Q12" s="46">
        <v>1</v>
      </c>
      <c r="R12" s="46">
        <v>1</v>
      </c>
      <c r="S12" s="47">
        <v>1</v>
      </c>
      <c r="T12" s="48">
        <v>3</v>
      </c>
      <c r="U12" s="49">
        <v>3</v>
      </c>
      <c r="V12" s="50">
        <f t="shared" si="4"/>
        <v>100</v>
      </c>
      <c r="W12" s="324"/>
      <c r="X12" s="324"/>
      <c r="Y12" s="321"/>
      <c r="Z12" s="49">
        <v>2</v>
      </c>
      <c r="AA12" s="49">
        <v>11</v>
      </c>
      <c r="AB12" s="63">
        <f t="shared" si="5"/>
        <v>550</v>
      </c>
      <c r="AC12" s="324"/>
      <c r="AD12" s="324"/>
      <c r="AE12" s="321"/>
      <c r="AF12" s="49">
        <v>12</v>
      </c>
      <c r="AG12" s="49">
        <v>12</v>
      </c>
      <c r="AH12" s="51">
        <f t="shared" si="6"/>
        <v>100</v>
      </c>
      <c r="AI12" s="52">
        <v>25000000</v>
      </c>
      <c r="AJ12" s="52">
        <v>14890000</v>
      </c>
      <c r="AK12" s="321"/>
      <c r="AL12" s="49">
        <v>5</v>
      </c>
      <c r="AM12" s="49">
        <v>5</v>
      </c>
      <c r="AN12" s="51">
        <f t="shared" si="7"/>
        <v>100</v>
      </c>
      <c r="AO12" s="52">
        <v>25750000</v>
      </c>
      <c r="AP12" s="52">
        <v>15840000</v>
      </c>
      <c r="AQ12" s="40" t="s">
        <v>58</v>
      </c>
      <c r="AR12" s="49">
        <v>1</v>
      </c>
      <c r="AS12" s="49">
        <v>1</v>
      </c>
      <c r="AT12" s="51">
        <f t="shared" si="8"/>
        <v>100</v>
      </c>
      <c r="AU12" s="324"/>
      <c r="AV12" s="324"/>
      <c r="AW12" s="326"/>
      <c r="AX12" s="49">
        <v>8</v>
      </c>
      <c r="AY12" s="49">
        <v>12</v>
      </c>
      <c r="AZ12" s="63">
        <f t="shared" si="9"/>
        <v>150</v>
      </c>
      <c r="BA12" s="52">
        <v>41000000</v>
      </c>
      <c r="BB12" s="52">
        <v>18356000</v>
      </c>
      <c r="BC12" s="40" t="s">
        <v>59</v>
      </c>
      <c r="BD12" s="49">
        <v>12</v>
      </c>
      <c r="BE12" s="49">
        <v>0</v>
      </c>
      <c r="BF12" s="51">
        <f t="shared" si="10"/>
        <v>0</v>
      </c>
      <c r="BG12" s="38">
        <v>0</v>
      </c>
      <c r="BH12" s="38">
        <v>0</v>
      </c>
      <c r="BI12" s="40" t="s">
        <v>34</v>
      </c>
      <c r="BJ12" s="49">
        <v>1</v>
      </c>
      <c r="BK12" s="49">
        <v>1</v>
      </c>
      <c r="BL12" s="51">
        <f t="shared" si="11"/>
        <v>100</v>
      </c>
      <c r="BM12" s="54">
        <v>0</v>
      </c>
      <c r="BN12" s="54">
        <v>0</v>
      </c>
      <c r="BO12" s="56" t="s">
        <v>60</v>
      </c>
      <c r="BP12" s="49">
        <v>1</v>
      </c>
      <c r="BQ12" s="49">
        <v>1</v>
      </c>
      <c r="BR12" s="51">
        <f t="shared" si="0"/>
        <v>100</v>
      </c>
      <c r="BS12" s="169">
        <v>0</v>
      </c>
      <c r="BT12" s="169">
        <v>0</v>
      </c>
      <c r="BU12" s="37">
        <v>0</v>
      </c>
      <c r="BV12" s="40" t="s">
        <v>977</v>
      </c>
      <c r="BW12" s="57">
        <v>1</v>
      </c>
      <c r="BX12" s="57">
        <v>1</v>
      </c>
      <c r="BY12" s="234">
        <f>(BX12/BW12)*100</f>
        <v>100</v>
      </c>
      <c r="BZ12" s="221"/>
      <c r="CA12" s="221"/>
      <c r="CB12" s="233">
        <v>0</v>
      </c>
      <c r="CC12" s="272" t="s">
        <v>1151</v>
      </c>
      <c r="CD12" s="243">
        <v>1</v>
      </c>
      <c r="CE12" s="243"/>
      <c r="CF12" s="244">
        <f t="shared" si="1"/>
        <v>0</v>
      </c>
      <c r="CG12" s="241"/>
      <c r="CH12" s="241"/>
      <c r="CI12" s="242"/>
      <c r="CJ12" s="247">
        <v>1</v>
      </c>
      <c r="CK12" s="247">
        <f t="shared" si="2"/>
        <v>4.7</v>
      </c>
      <c r="CL12" s="253">
        <v>1</v>
      </c>
      <c r="CM12" s="490" t="s">
        <v>1152</v>
      </c>
    </row>
    <row r="13" spans="1:91" ht="409.4" customHeight="1">
      <c r="A13" s="330"/>
      <c r="B13" s="319" t="s">
        <v>61</v>
      </c>
      <c r="C13" s="43">
        <v>6</v>
      </c>
      <c r="D13" s="40" t="s">
        <v>62</v>
      </c>
      <c r="E13" s="43" t="s">
        <v>26</v>
      </c>
      <c r="F13" s="43" t="s">
        <v>26</v>
      </c>
      <c r="G13" s="43" t="s">
        <v>26</v>
      </c>
      <c r="H13" s="44" t="s">
        <v>63</v>
      </c>
      <c r="I13" s="45">
        <v>3</v>
      </c>
      <c r="J13" s="46">
        <v>2</v>
      </c>
      <c r="K13" s="46">
        <v>1</v>
      </c>
      <c r="L13" s="46">
        <v>6</v>
      </c>
      <c r="M13" s="46">
        <v>6</v>
      </c>
      <c r="N13" s="46">
        <v>8</v>
      </c>
      <c r="O13" s="46">
        <v>12</v>
      </c>
      <c r="P13" s="46">
        <v>8</v>
      </c>
      <c r="Q13" s="46">
        <v>12</v>
      </c>
      <c r="R13" s="46">
        <v>12</v>
      </c>
      <c r="S13" s="47">
        <v>12</v>
      </c>
      <c r="T13" s="48">
        <v>3</v>
      </c>
      <c r="U13" s="49">
        <v>9</v>
      </c>
      <c r="V13" s="61">
        <f t="shared" si="4"/>
        <v>300</v>
      </c>
      <c r="W13" s="55">
        <v>222092022.22999999</v>
      </c>
      <c r="X13" s="55">
        <v>189591333</v>
      </c>
      <c r="Y13" s="40" t="s">
        <v>50</v>
      </c>
      <c r="Z13" s="49">
        <v>2</v>
      </c>
      <c r="AA13" s="49">
        <v>11</v>
      </c>
      <c r="AB13" s="63">
        <f t="shared" si="5"/>
        <v>550</v>
      </c>
      <c r="AC13" s="55">
        <v>155000000</v>
      </c>
      <c r="AD13" s="55">
        <v>60126316</v>
      </c>
      <c r="AE13" s="40" t="s">
        <v>64</v>
      </c>
      <c r="AF13" s="49">
        <v>1</v>
      </c>
      <c r="AG13" s="49">
        <v>1</v>
      </c>
      <c r="AH13" s="51">
        <f t="shared" si="6"/>
        <v>100</v>
      </c>
      <c r="AI13" s="55">
        <v>95000000</v>
      </c>
      <c r="AJ13" s="55">
        <v>88355232</v>
      </c>
      <c r="AK13" s="40" t="s">
        <v>65</v>
      </c>
      <c r="AL13" s="49">
        <v>6</v>
      </c>
      <c r="AM13" s="49">
        <v>11</v>
      </c>
      <c r="AN13" s="65">
        <f t="shared" si="7"/>
        <v>183.33333333333331</v>
      </c>
      <c r="AO13" s="55">
        <v>92700000</v>
      </c>
      <c r="AP13" s="55">
        <v>92700000</v>
      </c>
      <c r="AQ13" s="40" t="s">
        <v>66</v>
      </c>
      <c r="AR13" s="49">
        <v>6</v>
      </c>
      <c r="AS13" s="49">
        <v>7</v>
      </c>
      <c r="AT13" s="65">
        <f t="shared" si="8"/>
        <v>116.66666666666667</v>
      </c>
      <c r="AU13" s="55">
        <v>0</v>
      </c>
      <c r="AV13" s="55">
        <v>0</v>
      </c>
      <c r="AW13" s="40" t="s">
        <v>67</v>
      </c>
      <c r="AX13" s="49">
        <v>8</v>
      </c>
      <c r="AY13" s="49">
        <v>11</v>
      </c>
      <c r="AZ13" s="65">
        <f t="shared" si="9"/>
        <v>137.5</v>
      </c>
      <c r="BA13" s="55">
        <v>119500000</v>
      </c>
      <c r="BB13" s="55">
        <v>55315000</v>
      </c>
      <c r="BC13" s="40" t="s">
        <v>68</v>
      </c>
      <c r="BD13" s="49">
        <v>12</v>
      </c>
      <c r="BE13" s="49">
        <v>12</v>
      </c>
      <c r="BF13" s="51">
        <f t="shared" si="10"/>
        <v>100</v>
      </c>
      <c r="BG13" s="55">
        <v>8533334</v>
      </c>
      <c r="BH13" s="55">
        <v>7166666</v>
      </c>
      <c r="BI13" s="40" t="s">
        <v>69</v>
      </c>
      <c r="BJ13" s="49">
        <v>8</v>
      </c>
      <c r="BK13" s="49">
        <v>8</v>
      </c>
      <c r="BL13" s="53">
        <f t="shared" si="11"/>
        <v>100</v>
      </c>
      <c r="BM13" s="54">
        <v>130000000</v>
      </c>
      <c r="BN13" s="54">
        <v>30500000</v>
      </c>
      <c r="BO13" s="56" t="s">
        <v>70</v>
      </c>
      <c r="BP13" s="49">
        <v>12</v>
      </c>
      <c r="BQ13" s="49">
        <v>8</v>
      </c>
      <c r="BR13" s="53">
        <f>(BQ13/BP13)*100</f>
        <v>66.666666666666657</v>
      </c>
      <c r="BS13" s="170">
        <v>50000000</v>
      </c>
      <c r="BT13" s="170">
        <v>50000000</v>
      </c>
      <c r="BU13" s="153">
        <f t="shared" ref="BU13:BU16" si="13">(BT13/BS13)*100</f>
        <v>100</v>
      </c>
      <c r="BV13" s="66" t="s">
        <v>1019</v>
      </c>
      <c r="BW13" s="46">
        <v>12</v>
      </c>
      <c r="BX13" s="57">
        <v>12</v>
      </c>
      <c r="BY13" s="234">
        <f t="shared" si="12"/>
        <v>100</v>
      </c>
      <c r="BZ13" s="278">
        <v>432345000</v>
      </c>
      <c r="CA13" s="279">
        <v>414573641</v>
      </c>
      <c r="CB13" s="233">
        <f t="shared" ref="CB13:CB72" si="14">(CA13/BZ13)*100</f>
        <v>95.889542148053067</v>
      </c>
      <c r="CC13" s="272" t="s">
        <v>1188</v>
      </c>
      <c r="CD13" s="243">
        <v>12</v>
      </c>
      <c r="CE13" s="243"/>
      <c r="CF13" s="244">
        <f t="shared" si="1"/>
        <v>0</v>
      </c>
      <c r="CG13" s="245"/>
      <c r="CH13" s="245"/>
      <c r="CI13" s="242"/>
      <c r="CJ13" s="296">
        <v>12</v>
      </c>
      <c r="CK13" s="296">
        <f t="shared" si="2"/>
        <v>9</v>
      </c>
      <c r="CL13" s="253">
        <f>CK13/CJ13*100/100</f>
        <v>0.75</v>
      </c>
      <c r="CM13" s="490" t="s">
        <v>1229</v>
      </c>
    </row>
    <row r="14" spans="1:91" ht="409.6" customHeight="1">
      <c r="A14" s="330"/>
      <c r="B14" s="320"/>
      <c r="C14" s="43">
        <v>7</v>
      </c>
      <c r="D14" s="40" t="s">
        <v>71</v>
      </c>
      <c r="E14" s="43" t="s">
        <v>26</v>
      </c>
      <c r="F14" s="43" t="s">
        <v>26</v>
      </c>
      <c r="G14" s="43" t="s">
        <v>26</v>
      </c>
      <c r="H14" s="44" t="s">
        <v>63</v>
      </c>
      <c r="I14" s="45">
        <v>2</v>
      </c>
      <c r="J14" s="46">
        <v>1</v>
      </c>
      <c r="K14" s="46">
        <v>1</v>
      </c>
      <c r="L14" s="46">
        <v>1</v>
      </c>
      <c r="M14" s="46">
        <v>1</v>
      </c>
      <c r="N14" s="46">
        <v>12</v>
      </c>
      <c r="O14" s="46">
        <v>4</v>
      </c>
      <c r="P14" s="46">
        <v>1</v>
      </c>
      <c r="Q14" s="46">
        <v>1</v>
      </c>
      <c r="R14" s="46">
        <v>1</v>
      </c>
      <c r="S14" s="47">
        <v>1</v>
      </c>
      <c r="T14" s="48">
        <v>2</v>
      </c>
      <c r="U14" s="49">
        <v>2</v>
      </c>
      <c r="V14" s="50">
        <f t="shared" si="4"/>
        <v>100</v>
      </c>
      <c r="W14" s="55">
        <v>238835332</v>
      </c>
      <c r="X14" s="55">
        <v>238835332</v>
      </c>
      <c r="Y14" s="40" t="s">
        <v>72</v>
      </c>
      <c r="Z14" s="49">
        <v>1</v>
      </c>
      <c r="AA14" s="49">
        <v>1</v>
      </c>
      <c r="AB14" s="51">
        <f t="shared" si="5"/>
        <v>100</v>
      </c>
      <c r="AC14" s="322">
        <v>92050000</v>
      </c>
      <c r="AD14" s="322">
        <v>47689970</v>
      </c>
      <c r="AE14" s="40" t="s">
        <v>73</v>
      </c>
      <c r="AF14" s="49">
        <v>1</v>
      </c>
      <c r="AG14" s="49">
        <v>1</v>
      </c>
      <c r="AH14" s="51">
        <f t="shared" si="6"/>
        <v>100</v>
      </c>
      <c r="AI14" s="55">
        <v>5000000</v>
      </c>
      <c r="AJ14" s="55">
        <v>5000000</v>
      </c>
      <c r="AK14" s="40" t="s">
        <v>74</v>
      </c>
      <c r="AL14" s="49">
        <v>1</v>
      </c>
      <c r="AM14" s="49">
        <v>1</v>
      </c>
      <c r="AN14" s="51">
        <f t="shared" si="7"/>
        <v>100</v>
      </c>
      <c r="AO14" s="55">
        <v>40000000</v>
      </c>
      <c r="AP14" s="55">
        <v>40000000</v>
      </c>
      <c r="AQ14" s="40" t="s">
        <v>75</v>
      </c>
      <c r="AR14" s="49">
        <v>1</v>
      </c>
      <c r="AS14" s="49">
        <v>1</v>
      </c>
      <c r="AT14" s="51">
        <f t="shared" si="8"/>
        <v>100</v>
      </c>
      <c r="AU14" s="55">
        <v>27825333</v>
      </c>
      <c r="AV14" s="55">
        <v>20988333</v>
      </c>
      <c r="AW14" s="40" t="s">
        <v>76</v>
      </c>
      <c r="AX14" s="49">
        <v>12</v>
      </c>
      <c r="AY14" s="49">
        <v>12</v>
      </c>
      <c r="AZ14" s="51">
        <f t="shared" si="9"/>
        <v>100</v>
      </c>
      <c r="BA14" s="55">
        <v>44100000</v>
      </c>
      <c r="BB14" s="55">
        <v>16236667</v>
      </c>
      <c r="BC14" s="40" t="s">
        <v>77</v>
      </c>
      <c r="BD14" s="49">
        <v>4</v>
      </c>
      <c r="BE14" s="49">
        <v>4</v>
      </c>
      <c r="BF14" s="51">
        <v>100</v>
      </c>
      <c r="BG14" s="55">
        <v>30000000</v>
      </c>
      <c r="BH14" s="55">
        <v>0</v>
      </c>
      <c r="BI14" s="40" t="s">
        <v>78</v>
      </c>
      <c r="BJ14" s="49">
        <v>1</v>
      </c>
      <c r="BK14" s="49">
        <v>1</v>
      </c>
      <c r="BL14" s="51">
        <f t="shared" si="11"/>
        <v>100</v>
      </c>
      <c r="BM14" s="54">
        <v>0</v>
      </c>
      <c r="BN14" s="54">
        <v>0</v>
      </c>
      <c r="BO14" s="56" t="s">
        <v>79</v>
      </c>
      <c r="BP14" s="49">
        <v>1</v>
      </c>
      <c r="BQ14" s="49">
        <v>1</v>
      </c>
      <c r="BR14" s="51">
        <f t="shared" si="0"/>
        <v>100</v>
      </c>
      <c r="BS14" s="170">
        <v>50000000</v>
      </c>
      <c r="BT14" s="170">
        <v>50000000</v>
      </c>
      <c r="BU14" s="153">
        <f t="shared" si="13"/>
        <v>100</v>
      </c>
      <c r="BV14" s="40" t="s">
        <v>1020</v>
      </c>
      <c r="BW14" s="46">
        <v>1</v>
      </c>
      <c r="BX14" s="57">
        <v>1</v>
      </c>
      <c r="BY14" s="234">
        <f t="shared" si="12"/>
        <v>100</v>
      </c>
      <c r="BZ14" s="57">
        <v>61100000</v>
      </c>
      <c r="CA14" s="57">
        <v>60421666</v>
      </c>
      <c r="CB14" s="233">
        <f t="shared" si="14"/>
        <v>98.889797054009819</v>
      </c>
      <c r="CC14" s="272" t="s">
        <v>1120</v>
      </c>
      <c r="CD14" s="243">
        <v>0</v>
      </c>
      <c r="CE14" s="243"/>
      <c r="CF14" s="244" t="e">
        <f t="shared" si="1"/>
        <v>#DIV/0!</v>
      </c>
      <c r="CG14" s="245"/>
      <c r="CH14" s="245"/>
      <c r="CI14" s="242"/>
      <c r="CJ14" s="296">
        <v>20</v>
      </c>
      <c r="CK14" s="296">
        <f t="shared" ref="CK14:CK15" si="15">U14+AA14+AG14+AM14+AS14+AY14+BE14+BE14+BK14+BQ14+BX14+CE14</f>
        <v>29</v>
      </c>
      <c r="CL14" s="251">
        <v>1</v>
      </c>
      <c r="CM14" s="490" t="s">
        <v>1230</v>
      </c>
    </row>
    <row r="15" spans="1:91" ht="409.6" customHeight="1">
      <c r="A15" s="330"/>
      <c r="B15" s="320"/>
      <c r="C15" s="43">
        <v>8</v>
      </c>
      <c r="D15" s="40" t="s">
        <v>80</v>
      </c>
      <c r="E15" s="43" t="s">
        <v>26</v>
      </c>
      <c r="F15" s="43" t="s">
        <v>26</v>
      </c>
      <c r="G15" s="43" t="s">
        <v>26</v>
      </c>
      <c r="H15" s="44" t="s">
        <v>63</v>
      </c>
      <c r="I15" s="45">
        <v>1</v>
      </c>
      <c r="J15" s="46">
        <v>1</v>
      </c>
      <c r="K15" s="46">
        <v>5</v>
      </c>
      <c r="L15" s="46">
        <v>4</v>
      </c>
      <c r="M15" s="46">
        <v>4</v>
      </c>
      <c r="N15" s="46">
        <v>11</v>
      </c>
      <c r="O15" s="46">
        <v>1</v>
      </c>
      <c r="P15" s="46">
        <v>2</v>
      </c>
      <c r="Q15" s="46">
        <v>1</v>
      </c>
      <c r="R15" s="46">
        <v>1</v>
      </c>
      <c r="S15" s="47">
        <v>1</v>
      </c>
      <c r="T15" s="48">
        <v>1</v>
      </c>
      <c r="U15" s="49">
        <v>1</v>
      </c>
      <c r="V15" s="50">
        <f t="shared" si="4"/>
        <v>100</v>
      </c>
      <c r="W15" s="322">
        <v>238835332</v>
      </c>
      <c r="X15" s="322">
        <v>238835332</v>
      </c>
      <c r="Y15" s="319" t="s">
        <v>81</v>
      </c>
      <c r="Z15" s="49">
        <v>1</v>
      </c>
      <c r="AA15" s="49">
        <v>1</v>
      </c>
      <c r="AB15" s="51">
        <f t="shared" si="5"/>
        <v>100</v>
      </c>
      <c r="AC15" s="323"/>
      <c r="AD15" s="323"/>
      <c r="AE15" s="319" t="s">
        <v>82</v>
      </c>
      <c r="AF15" s="49">
        <v>5</v>
      </c>
      <c r="AG15" s="49">
        <v>6</v>
      </c>
      <c r="AH15" s="63">
        <f t="shared" si="6"/>
        <v>120</v>
      </c>
      <c r="AI15" s="322">
        <v>360000000</v>
      </c>
      <c r="AJ15" s="322">
        <v>169642344</v>
      </c>
      <c r="AK15" s="319" t="s">
        <v>83</v>
      </c>
      <c r="AL15" s="49">
        <v>4</v>
      </c>
      <c r="AM15" s="49">
        <v>4</v>
      </c>
      <c r="AN15" s="51">
        <f t="shared" si="7"/>
        <v>100</v>
      </c>
      <c r="AO15" s="322">
        <v>70000000</v>
      </c>
      <c r="AP15" s="322">
        <v>70000000</v>
      </c>
      <c r="AQ15" s="339" t="s">
        <v>84</v>
      </c>
      <c r="AR15" s="49">
        <v>4</v>
      </c>
      <c r="AS15" s="49">
        <v>8</v>
      </c>
      <c r="AT15" s="63">
        <f t="shared" si="8"/>
        <v>200</v>
      </c>
      <c r="AU15" s="322">
        <v>12000000</v>
      </c>
      <c r="AV15" s="322">
        <v>12000000</v>
      </c>
      <c r="AW15" s="339" t="s">
        <v>85</v>
      </c>
      <c r="AX15" s="49">
        <v>11</v>
      </c>
      <c r="AY15" s="49">
        <v>12</v>
      </c>
      <c r="AZ15" s="61">
        <v>100</v>
      </c>
      <c r="BA15" s="322">
        <v>19000000</v>
      </c>
      <c r="BB15" s="322">
        <v>2660000</v>
      </c>
      <c r="BC15" s="339" t="s">
        <v>86</v>
      </c>
      <c r="BD15" s="49">
        <v>1</v>
      </c>
      <c r="BE15" s="49">
        <v>0</v>
      </c>
      <c r="BF15" s="51">
        <f t="shared" si="10"/>
        <v>0</v>
      </c>
      <c r="BG15" s="54">
        <v>0</v>
      </c>
      <c r="BH15" s="54">
        <v>0</v>
      </c>
      <c r="BI15" s="40" t="s">
        <v>87</v>
      </c>
      <c r="BJ15" s="49">
        <v>2</v>
      </c>
      <c r="BK15" s="49">
        <v>3</v>
      </c>
      <c r="BL15" s="63">
        <v>100</v>
      </c>
      <c r="BM15" s="54">
        <v>20000000</v>
      </c>
      <c r="BN15" s="54">
        <v>7420000</v>
      </c>
      <c r="BO15" s="56" t="s">
        <v>88</v>
      </c>
      <c r="BP15" s="49">
        <v>1</v>
      </c>
      <c r="BQ15" s="49">
        <v>7</v>
      </c>
      <c r="BR15" s="50">
        <v>100</v>
      </c>
      <c r="BS15" s="170">
        <v>50000000</v>
      </c>
      <c r="BT15" s="170">
        <v>50000000</v>
      </c>
      <c r="BU15" s="153">
        <f t="shared" si="13"/>
        <v>100</v>
      </c>
      <c r="BV15" s="40" t="s">
        <v>1021</v>
      </c>
      <c r="BW15" s="46">
        <v>1</v>
      </c>
      <c r="BX15" s="57">
        <v>1</v>
      </c>
      <c r="BY15" s="234">
        <f>(BX15/BW15)*100</f>
        <v>100</v>
      </c>
      <c r="BZ15" s="57">
        <v>168970286</v>
      </c>
      <c r="CA15" s="57">
        <v>168970286</v>
      </c>
      <c r="CB15" s="233">
        <f t="shared" si="14"/>
        <v>100</v>
      </c>
      <c r="CC15" s="272" t="s">
        <v>1189</v>
      </c>
      <c r="CD15" s="243">
        <v>0</v>
      </c>
      <c r="CE15" s="243"/>
      <c r="CF15" s="244" t="e">
        <f t="shared" si="1"/>
        <v>#DIV/0!</v>
      </c>
      <c r="CG15" s="245"/>
      <c r="CH15" s="245"/>
      <c r="CI15" s="242"/>
      <c r="CJ15" s="296">
        <v>16</v>
      </c>
      <c r="CK15" s="296">
        <f t="shared" si="15"/>
        <v>43</v>
      </c>
      <c r="CL15" s="251">
        <v>1</v>
      </c>
      <c r="CM15" s="490" t="s">
        <v>1231</v>
      </c>
    </row>
    <row r="16" spans="1:91" ht="263.25" customHeight="1">
      <c r="A16" s="330"/>
      <c r="B16" s="321"/>
      <c r="C16" s="43">
        <v>9</v>
      </c>
      <c r="D16" s="40" t="s">
        <v>89</v>
      </c>
      <c r="E16" s="43" t="s">
        <v>26</v>
      </c>
      <c r="F16" s="43" t="s">
        <v>26</v>
      </c>
      <c r="G16" s="43" t="s">
        <v>26</v>
      </c>
      <c r="H16" s="44" t="s">
        <v>63</v>
      </c>
      <c r="I16" s="45">
        <v>1</v>
      </c>
      <c r="J16" s="46">
        <v>1</v>
      </c>
      <c r="K16" s="46">
        <v>1</v>
      </c>
      <c r="L16" s="46">
        <v>1</v>
      </c>
      <c r="M16" s="46">
        <v>1</v>
      </c>
      <c r="N16" s="46">
        <v>11</v>
      </c>
      <c r="O16" s="46">
        <v>12</v>
      </c>
      <c r="P16" s="46">
        <v>1</v>
      </c>
      <c r="Q16" s="46">
        <v>1</v>
      </c>
      <c r="R16" s="46">
        <v>1</v>
      </c>
      <c r="S16" s="47">
        <v>1</v>
      </c>
      <c r="T16" s="48">
        <v>1</v>
      </c>
      <c r="U16" s="49">
        <v>1</v>
      </c>
      <c r="V16" s="50">
        <f t="shared" si="4"/>
        <v>100</v>
      </c>
      <c r="W16" s="324"/>
      <c r="X16" s="324"/>
      <c r="Y16" s="321"/>
      <c r="Z16" s="49">
        <v>1</v>
      </c>
      <c r="AA16" s="49">
        <v>1</v>
      </c>
      <c r="AB16" s="51">
        <f t="shared" si="5"/>
        <v>100</v>
      </c>
      <c r="AC16" s="324"/>
      <c r="AD16" s="324"/>
      <c r="AE16" s="321"/>
      <c r="AF16" s="49">
        <v>1</v>
      </c>
      <c r="AG16" s="49">
        <v>1</v>
      </c>
      <c r="AH16" s="51">
        <f t="shared" si="6"/>
        <v>100</v>
      </c>
      <c r="AI16" s="324"/>
      <c r="AJ16" s="324"/>
      <c r="AK16" s="321"/>
      <c r="AL16" s="49">
        <v>1</v>
      </c>
      <c r="AM16" s="49">
        <v>1</v>
      </c>
      <c r="AN16" s="51">
        <f t="shared" si="7"/>
        <v>100</v>
      </c>
      <c r="AO16" s="324"/>
      <c r="AP16" s="324"/>
      <c r="AQ16" s="326"/>
      <c r="AR16" s="49">
        <v>1</v>
      </c>
      <c r="AS16" s="49">
        <v>1</v>
      </c>
      <c r="AT16" s="51">
        <f t="shared" si="8"/>
        <v>100</v>
      </c>
      <c r="AU16" s="324"/>
      <c r="AV16" s="324"/>
      <c r="AW16" s="326"/>
      <c r="AX16" s="49">
        <v>11</v>
      </c>
      <c r="AY16" s="49">
        <v>12</v>
      </c>
      <c r="AZ16" s="61">
        <f>(AY16/AX16)*100</f>
        <v>109.09090909090908</v>
      </c>
      <c r="BA16" s="324"/>
      <c r="BB16" s="324"/>
      <c r="BC16" s="326"/>
      <c r="BD16" s="49">
        <v>12</v>
      </c>
      <c r="BE16" s="49">
        <v>12</v>
      </c>
      <c r="BF16" s="51">
        <f t="shared" si="10"/>
        <v>100</v>
      </c>
      <c r="BG16" s="55">
        <v>51466666</v>
      </c>
      <c r="BH16" s="55">
        <v>51466666</v>
      </c>
      <c r="BI16" s="40" t="s">
        <v>90</v>
      </c>
      <c r="BJ16" s="49">
        <v>1</v>
      </c>
      <c r="BK16" s="49">
        <v>1</v>
      </c>
      <c r="BL16" s="51">
        <f t="shared" si="11"/>
        <v>100</v>
      </c>
      <c r="BM16" s="54">
        <v>0</v>
      </c>
      <c r="BN16" s="54">
        <v>0</v>
      </c>
      <c r="BO16" s="56" t="s">
        <v>91</v>
      </c>
      <c r="BP16" s="49">
        <v>1</v>
      </c>
      <c r="BQ16" s="49">
        <v>1</v>
      </c>
      <c r="BR16" s="51">
        <f>(BQ16/BP16)*100</f>
        <v>100</v>
      </c>
      <c r="BS16" s="170">
        <v>51347833.329999998</v>
      </c>
      <c r="BT16" s="170">
        <v>51347833.329999998</v>
      </c>
      <c r="BU16" s="153">
        <f t="shared" si="13"/>
        <v>100</v>
      </c>
      <c r="BV16" s="40" t="s">
        <v>939</v>
      </c>
      <c r="BW16" s="46">
        <v>1</v>
      </c>
      <c r="BX16" s="57">
        <v>1</v>
      </c>
      <c r="BY16" s="234">
        <f t="shared" si="12"/>
        <v>100</v>
      </c>
      <c r="BZ16" s="57">
        <v>36000000</v>
      </c>
      <c r="CA16" s="57">
        <v>36000000</v>
      </c>
      <c r="CB16" s="233">
        <f t="shared" si="14"/>
        <v>100</v>
      </c>
      <c r="CC16" s="272" t="s">
        <v>1145</v>
      </c>
      <c r="CD16" s="243">
        <v>1</v>
      </c>
      <c r="CE16" s="243"/>
      <c r="CF16" s="244">
        <f t="shared" si="1"/>
        <v>0</v>
      </c>
      <c r="CG16" s="245"/>
      <c r="CH16" s="245"/>
      <c r="CI16" s="242"/>
      <c r="CJ16" s="296">
        <v>1</v>
      </c>
      <c r="CK16" s="296">
        <f t="shared" ref="CK16" si="16">(+BQ16+BK16+BE16+AY16+AS16+AM16+AG16+AA16+U16+BX16)/10</f>
        <v>3.2</v>
      </c>
      <c r="CL16" s="251">
        <v>1</v>
      </c>
      <c r="CM16" s="490" t="s">
        <v>1108</v>
      </c>
    </row>
    <row r="17" spans="1:91" ht="191.5" customHeight="1">
      <c r="A17" s="330"/>
      <c r="B17" s="319" t="s">
        <v>92</v>
      </c>
      <c r="C17" s="340">
        <v>10</v>
      </c>
      <c r="D17" s="319" t="s">
        <v>93</v>
      </c>
      <c r="E17" s="340" t="s">
        <v>26</v>
      </c>
      <c r="F17" s="340"/>
      <c r="G17" s="340"/>
      <c r="H17" s="343" t="s">
        <v>63</v>
      </c>
      <c r="I17" s="345">
        <v>3</v>
      </c>
      <c r="J17" s="351">
        <v>2</v>
      </c>
      <c r="K17" s="351">
        <v>1</v>
      </c>
      <c r="L17" s="351">
        <v>5</v>
      </c>
      <c r="M17" s="351">
        <v>5</v>
      </c>
      <c r="N17" s="351">
        <v>8</v>
      </c>
      <c r="O17" s="351">
        <v>0</v>
      </c>
      <c r="P17" s="351">
        <v>12</v>
      </c>
      <c r="Q17" s="351">
        <v>12</v>
      </c>
      <c r="R17" s="351">
        <v>12</v>
      </c>
      <c r="S17" s="369">
        <v>12</v>
      </c>
      <c r="T17" s="353">
        <v>3</v>
      </c>
      <c r="U17" s="349">
        <v>9</v>
      </c>
      <c r="V17" s="347">
        <f t="shared" si="4"/>
        <v>300</v>
      </c>
      <c r="W17" s="322">
        <v>222092022.22999999</v>
      </c>
      <c r="X17" s="322">
        <v>189591333</v>
      </c>
      <c r="Y17" s="319" t="s">
        <v>50</v>
      </c>
      <c r="Z17" s="349">
        <v>2</v>
      </c>
      <c r="AA17" s="349">
        <v>11</v>
      </c>
      <c r="AB17" s="347">
        <f t="shared" si="5"/>
        <v>550</v>
      </c>
      <c r="AC17" s="322">
        <v>155000000</v>
      </c>
      <c r="AD17" s="322">
        <v>60126316</v>
      </c>
      <c r="AE17" s="319" t="s">
        <v>64</v>
      </c>
      <c r="AF17" s="349">
        <v>1</v>
      </c>
      <c r="AG17" s="349">
        <v>1</v>
      </c>
      <c r="AH17" s="347">
        <f t="shared" si="6"/>
        <v>100</v>
      </c>
      <c r="AI17" s="322">
        <v>95000000</v>
      </c>
      <c r="AJ17" s="322">
        <v>88355232</v>
      </c>
      <c r="AK17" s="319" t="s">
        <v>94</v>
      </c>
      <c r="AL17" s="349">
        <v>5</v>
      </c>
      <c r="AM17" s="349">
        <v>11</v>
      </c>
      <c r="AN17" s="347">
        <f t="shared" si="7"/>
        <v>220.00000000000003</v>
      </c>
      <c r="AO17" s="322">
        <v>85355000</v>
      </c>
      <c r="AP17" s="322">
        <v>60940000</v>
      </c>
      <c r="AQ17" s="319" t="s">
        <v>95</v>
      </c>
      <c r="AR17" s="349">
        <v>5</v>
      </c>
      <c r="AS17" s="349">
        <v>12</v>
      </c>
      <c r="AT17" s="347">
        <f t="shared" si="8"/>
        <v>240</v>
      </c>
      <c r="AU17" s="322">
        <v>189153900</v>
      </c>
      <c r="AV17" s="322">
        <v>100245600</v>
      </c>
      <c r="AW17" s="319" t="s">
        <v>96</v>
      </c>
      <c r="AX17" s="349">
        <v>8</v>
      </c>
      <c r="AY17" s="349">
        <v>12</v>
      </c>
      <c r="AZ17" s="347">
        <f t="shared" si="9"/>
        <v>150</v>
      </c>
      <c r="BA17" s="322">
        <v>112702000</v>
      </c>
      <c r="BB17" s="322">
        <v>49644000</v>
      </c>
      <c r="BC17" s="319" t="s">
        <v>97</v>
      </c>
      <c r="BD17" s="349">
        <v>0</v>
      </c>
      <c r="BE17" s="349">
        <v>0</v>
      </c>
      <c r="BF17" s="347">
        <v>0</v>
      </c>
      <c r="BG17" s="355">
        <v>0</v>
      </c>
      <c r="BH17" s="355">
        <v>0</v>
      </c>
      <c r="BI17" s="319" t="s">
        <v>98</v>
      </c>
      <c r="BJ17" s="349">
        <v>12</v>
      </c>
      <c r="BK17" s="349">
        <v>12</v>
      </c>
      <c r="BL17" s="347">
        <f t="shared" si="11"/>
        <v>100</v>
      </c>
      <c r="BM17" s="322">
        <v>131778000</v>
      </c>
      <c r="BN17" s="322">
        <v>5069000</v>
      </c>
      <c r="BO17" s="319" t="s">
        <v>99</v>
      </c>
      <c r="BP17" s="349">
        <v>12</v>
      </c>
      <c r="BQ17" s="349">
        <v>8</v>
      </c>
      <c r="BR17" s="362">
        <f t="shared" si="0"/>
        <v>66.666666666666657</v>
      </c>
      <c r="BS17" s="364"/>
      <c r="BT17" s="364">
        <v>0</v>
      </c>
      <c r="BU17" s="309">
        <v>0</v>
      </c>
      <c r="BV17" s="319" t="s">
        <v>1022</v>
      </c>
      <c r="BW17" s="351">
        <v>12</v>
      </c>
      <c r="BX17" s="349">
        <v>12</v>
      </c>
      <c r="BY17" s="359">
        <f t="shared" si="12"/>
        <v>100</v>
      </c>
      <c r="BZ17" s="361">
        <v>168970286</v>
      </c>
      <c r="CA17" s="361">
        <v>168970286</v>
      </c>
      <c r="CB17" s="303">
        <f>(CA17/BZ17)*100</f>
        <v>100</v>
      </c>
      <c r="CC17" s="319" t="s">
        <v>1121</v>
      </c>
      <c r="CD17" s="349">
        <v>12</v>
      </c>
      <c r="CE17" s="349"/>
      <c r="CF17" s="349">
        <f t="shared" ref="CF17:CF82" si="17">(CE17/CD17)*100</f>
        <v>0</v>
      </c>
      <c r="CG17" s="322"/>
      <c r="CH17" s="322"/>
      <c r="CI17" s="319"/>
      <c r="CJ17" s="351">
        <v>12</v>
      </c>
      <c r="CK17" s="351">
        <f>(+BQ17+BK17+BE17+AY17+AS17+AM17+AG17+AA17+U17+BX17)/10</f>
        <v>8.8000000000000007</v>
      </c>
      <c r="CL17" s="357">
        <f>CK17/CJ17*100/100</f>
        <v>0.73333333333333339</v>
      </c>
      <c r="CM17" s="484" t="s">
        <v>1232</v>
      </c>
    </row>
    <row r="18" spans="1:91" ht="88.5" customHeight="1">
      <c r="A18" s="330"/>
      <c r="B18" s="321"/>
      <c r="C18" s="341"/>
      <c r="D18" s="321"/>
      <c r="E18" s="342"/>
      <c r="F18" s="342"/>
      <c r="G18" s="342"/>
      <c r="H18" s="344"/>
      <c r="I18" s="346"/>
      <c r="J18" s="352"/>
      <c r="K18" s="352"/>
      <c r="L18" s="352"/>
      <c r="M18" s="352"/>
      <c r="N18" s="352"/>
      <c r="O18" s="352"/>
      <c r="P18" s="352"/>
      <c r="Q18" s="352"/>
      <c r="R18" s="352"/>
      <c r="S18" s="370"/>
      <c r="T18" s="354"/>
      <c r="U18" s="350"/>
      <c r="V18" s="348"/>
      <c r="W18" s="324"/>
      <c r="X18" s="324"/>
      <c r="Y18" s="321"/>
      <c r="Z18" s="350"/>
      <c r="AA18" s="350"/>
      <c r="AB18" s="348"/>
      <c r="AC18" s="324"/>
      <c r="AD18" s="324"/>
      <c r="AE18" s="321"/>
      <c r="AF18" s="350"/>
      <c r="AG18" s="350"/>
      <c r="AH18" s="348"/>
      <c r="AI18" s="324"/>
      <c r="AJ18" s="324"/>
      <c r="AK18" s="321"/>
      <c r="AL18" s="350"/>
      <c r="AM18" s="350"/>
      <c r="AN18" s="348"/>
      <c r="AO18" s="324"/>
      <c r="AP18" s="324"/>
      <c r="AQ18" s="321"/>
      <c r="AR18" s="350"/>
      <c r="AS18" s="350"/>
      <c r="AT18" s="348"/>
      <c r="AU18" s="324"/>
      <c r="AV18" s="324"/>
      <c r="AW18" s="321"/>
      <c r="AX18" s="350"/>
      <c r="AY18" s="350"/>
      <c r="AZ18" s="348"/>
      <c r="BA18" s="324"/>
      <c r="BB18" s="324"/>
      <c r="BC18" s="321"/>
      <c r="BD18" s="350"/>
      <c r="BE18" s="350"/>
      <c r="BF18" s="348"/>
      <c r="BG18" s="356"/>
      <c r="BH18" s="356"/>
      <c r="BI18" s="321"/>
      <c r="BJ18" s="350"/>
      <c r="BK18" s="350"/>
      <c r="BL18" s="348"/>
      <c r="BM18" s="324"/>
      <c r="BN18" s="324"/>
      <c r="BO18" s="321"/>
      <c r="BP18" s="350"/>
      <c r="BQ18" s="350"/>
      <c r="BR18" s="363"/>
      <c r="BS18" s="365"/>
      <c r="BT18" s="365"/>
      <c r="BU18" s="310"/>
      <c r="BV18" s="321"/>
      <c r="BW18" s="350"/>
      <c r="BX18" s="350"/>
      <c r="BY18" s="360"/>
      <c r="BZ18" s="361"/>
      <c r="CA18" s="361"/>
      <c r="CB18" s="304"/>
      <c r="CC18" s="321"/>
      <c r="CD18" s="350"/>
      <c r="CE18" s="350"/>
      <c r="CF18" s="350"/>
      <c r="CG18" s="324"/>
      <c r="CH18" s="324"/>
      <c r="CI18" s="321"/>
      <c r="CJ18" s="350"/>
      <c r="CK18" s="352"/>
      <c r="CL18" s="358"/>
      <c r="CM18" s="485"/>
    </row>
    <row r="19" spans="1:91" ht="365.5" customHeight="1">
      <c r="A19" s="330"/>
      <c r="B19" s="319" t="s">
        <v>961</v>
      </c>
      <c r="C19" s="42">
        <v>11</v>
      </c>
      <c r="D19" s="40" t="s">
        <v>962</v>
      </c>
      <c r="E19" s="43"/>
      <c r="F19" s="43" t="s">
        <v>26</v>
      </c>
      <c r="G19" s="43" t="s">
        <v>26</v>
      </c>
      <c r="H19" s="44" t="s">
        <v>100</v>
      </c>
      <c r="I19" s="45">
        <v>12000</v>
      </c>
      <c r="J19" s="46">
        <v>14000</v>
      </c>
      <c r="K19" s="46">
        <v>13745</v>
      </c>
      <c r="L19" s="46">
        <v>13745</v>
      </c>
      <c r="M19" s="46">
        <v>13745</v>
      </c>
      <c r="N19" s="46">
        <v>13745</v>
      </c>
      <c r="O19" s="46">
        <v>13745</v>
      </c>
      <c r="P19" s="73">
        <v>13745</v>
      </c>
      <c r="Q19" s="46">
        <v>13745</v>
      </c>
      <c r="R19" s="46">
        <v>13745</v>
      </c>
      <c r="S19" s="47">
        <v>13745</v>
      </c>
      <c r="T19" s="48">
        <v>12000</v>
      </c>
      <c r="U19" s="49">
        <v>10922</v>
      </c>
      <c r="V19" s="53">
        <f t="shared" si="4"/>
        <v>91.016666666666666</v>
      </c>
      <c r="W19" s="322">
        <v>9066466051.4200001</v>
      </c>
      <c r="X19" s="322">
        <v>8412628529</v>
      </c>
      <c r="Y19" s="319" t="s">
        <v>101</v>
      </c>
      <c r="Z19" s="49">
        <v>14000</v>
      </c>
      <c r="AA19" s="49">
        <v>11762</v>
      </c>
      <c r="AB19" s="53">
        <f t="shared" si="5"/>
        <v>84.01428571428572</v>
      </c>
      <c r="AC19" s="322">
        <v>3829493088.2600002</v>
      </c>
      <c r="AD19" s="322">
        <v>2070756300</v>
      </c>
      <c r="AE19" s="319" t="s">
        <v>102</v>
      </c>
      <c r="AF19" s="49">
        <v>13745</v>
      </c>
      <c r="AG19" s="49"/>
      <c r="AH19" s="51">
        <f t="shared" si="6"/>
        <v>0</v>
      </c>
      <c r="AI19" s="322">
        <f>4358578229+4398276550</f>
        <v>8756854779</v>
      </c>
      <c r="AJ19" s="322">
        <f>2405449306+4335832511</f>
        <v>6741281817</v>
      </c>
      <c r="AK19" s="40" t="s">
        <v>103</v>
      </c>
      <c r="AL19" s="49">
        <v>13745</v>
      </c>
      <c r="AM19" s="49">
        <v>32000</v>
      </c>
      <c r="AN19" s="65">
        <f t="shared" si="7"/>
        <v>232.81193161149508</v>
      </c>
      <c r="AO19" s="322">
        <v>10117767850</v>
      </c>
      <c r="AP19" s="322">
        <v>9902704674</v>
      </c>
      <c r="AQ19" s="339" t="s">
        <v>104</v>
      </c>
      <c r="AR19" s="49">
        <v>13745</v>
      </c>
      <c r="AS19" s="49">
        <v>26500</v>
      </c>
      <c r="AT19" s="65">
        <f t="shared" si="8"/>
        <v>192.79738086576936</v>
      </c>
      <c r="AU19" s="322">
        <v>9409603557</v>
      </c>
      <c r="AV19" s="322">
        <v>7425530603</v>
      </c>
      <c r="AW19" s="339" t="s">
        <v>105</v>
      </c>
      <c r="AX19" s="49">
        <v>13745</v>
      </c>
      <c r="AY19" s="49">
        <v>28493</v>
      </c>
      <c r="AZ19" s="65">
        <f t="shared" si="9"/>
        <v>207.29719898144779</v>
      </c>
      <c r="BA19" s="322">
        <v>8022654289</v>
      </c>
      <c r="BB19" s="322">
        <v>3277304429</v>
      </c>
      <c r="BC19" s="339" t="s">
        <v>106</v>
      </c>
      <c r="BD19" s="49">
        <v>13745</v>
      </c>
      <c r="BE19" s="49">
        <v>28368</v>
      </c>
      <c r="BF19" s="53">
        <v>100</v>
      </c>
      <c r="BG19" s="55">
        <v>7889481216</v>
      </c>
      <c r="BH19" s="55">
        <v>7889481216</v>
      </c>
      <c r="BI19" s="40" t="s">
        <v>107</v>
      </c>
      <c r="BJ19" s="70">
        <v>13745</v>
      </c>
      <c r="BK19" s="70">
        <v>30730</v>
      </c>
      <c r="BL19" s="63">
        <v>100</v>
      </c>
      <c r="BM19" s="54">
        <v>11469628985</v>
      </c>
      <c r="BN19" s="54">
        <v>11469628985</v>
      </c>
      <c r="BO19" s="56" t="s">
        <v>963</v>
      </c>
      <c r="BP19" s="49">
        <v>13745</v>
      </c>
      <c r="BQ19" s="49">
        <v>29625</v>
      </c>
      <c r="BR19" s="51">
        <v>100</v>
      </c>
      <c r="BS19" s="171">
        <v>14049858249.51</v>
      </c>
      <c r="BT19" s="171">
        <v>12902520459.5</v>
      </c>
      <c r="BU19" s="50">
        <f>BT19/BS19*100</f>
        <v>91.833812344334405</v>
      </c>
      <c r="BV19" s="40" t="s">
        <v>1023</v>
      </c>
      <c r="BW19" s="49">
        <v>13745</v>
      </c>
      <c r="BX19" s="481">
        <v>13388</v>
      </c>
      <c r="BY19" s="234">
        <v>97</v>
      </c>
      <c r="BZ19" s="280" t="s">
        <v>1123</v>
      </c>
      <c r="CA19" s="281" t="s">
        <v>1124</v>
      </c>
      <c r="CB19" s="298">
        <v>0.24</v>
      </c>
      <c r="CC19" s="272" t="s">
        <v>1153</v>
      </c>
      <c r="CD19" s="247">
        <v>13745</v>
      </c>
      <c r="CE19" s="248"/>
      <c r="CF19" s="249">
        <f t="shared" ref="CF19:CF21" si="18">(CE19/CD19)*100</f>
        <v>0</v>
      </c>
      <c r="CG19" s="250"/>
      <c r="CH19" s="250"/>
      <c r="CI19" s="246"/>
      <c r="CJ19" s="247">
        <v>13745</v>
      </c>
      <c r="CK19" s="247">
        <f>(U19+AA19+AG19+AM19+AS19+AY19+BE19+BK19+BQ19+BX19)/10</f>
        <v>21178.799999999999</v>
      </c>
      <c r="CL19" s="251">
        <v>1</v>
      </c>
      <c r="CM19" s="490" t="s">
        <v>1233</v>
      </c>
    </row>
    <row r="20" spans="1:91" ht="383.15" customHeight="1">
      <c r="A20" s="330"/>
      <c r="B20" s="321"/>
      <c r="C20" s="42">
        <v>12</v>
      </c>
      <c r="D20" s="40" t="s">
        <v>964</v>
      </c>
      <c r="E20" s="43"/>
      <c r="F20" s="43" t="s">
        <v>26</v>
      </c>
      <c r="G20" s="43" t="s">
        <v>26</v>
      </c>
      <c r="H20" s="44" t="s">
        <v>100</v>
      </c>
      <c r="I20" s="45">
        <v>1</v>
      </c>
      <c r="J20" s="46">
        <v>54</v>
      </c>
      <c r="K20" s="46">
        <v>54</v>
      </c>
      <c r="L20" s="46">
        <v>54</v>
      </c>
      <c r="M20" s="46">
        <v>54</v>
      </c>
      <c r="N20" s="46">
        <v>1</v>
      </c>
      <c r="O20" s="46">
        <v>11</v>
      </c>
      <c r="P20" s="46">
        <v>1</v>
      </c>
      <c r="Q20" s="46">
        <v>1</v>
      </c>
      <c r="R20" s="46">
        <v>1</v>
      </c>
      <c r="S20" s="47">
        <v>1</v>
      </c>
      <c r="T20" s="48">
        <v>1</v>
      </c>
      <c r="U20" s="49">
        <v>1</v>
      </c>
      <c r="V20" s="50">
        <f t="shared" si="4"/>
        <v>100</v>
      </c>
      <c r="W20" s="324"/>
      <c r="X20" s="324"/>
      <c r="Y20" s="321"/>
      <c r="Z20" s="49">
        <v>54</v>
      </c>
      <c r="AA20" s="49">
        <v>54</v>
      </c>
      <c r="AB20" s="51">
        <f t="shared" si="5"/>
        <v>100</v>
      </c>
      <c r="AC20" s="324"/>
      <c r="AD20" s="324"/>
      <c r="AE20" s="321"/>
      <c r="AF20" s="49">
        <v>54</v>
      </c>
      <c r="AG20" s="49">
        <v>54</v>
      </c>
      <c r="AH20" s="51">
        <f t="shared" si="6"/>
        <v>100</v>
      </c>
      <c r="AI20" s="324"/>
      <c r="AJ20" s="324"/>
      <c r="AK20" s="40" t="s">
        <v>108</v>
      </c>
      <c r="AL20" s="49">
        <v>54</v>
      </c>
      <c r="AM20" s="49">
        <v>54</v>
      </c>
      <c r="AN20" s="51">
        <f t="shared" si="7"/>
        <v>100</v>
      </c>
      <c r="AO20" s="324"/>
      <c r="AP20" s="324"/>
      <c r="AQ20" s="326"/>
      <c r="AR20" s="49">
        <v>54</v>
      </c>
      <c r="AS20" s="49">
        <v>54</v>
      </c>
      <c r="AT20" s="51">
        <f t="shared" si="8"/>
        <v>100</v>
      </c>
      <c r="AU20" s="324"/>
      <c r="AV20" s="324"/>
      <c r="AW20" s="326"/>
      <c r="AX20" s="49">
        <v>1</v>
      </c>
      <c r="AY20" s="49">
        <v>1</v>
      </c>
      <c r="AZ20" s="51">
        <f t="shared" si="9"/>
        <v>100</v>
      </c>
      <c r="BA20" s="324"/>
      <c r="BB20" s="324"/>
      <c r="BC20" s="326"/>
      <c r="BD20" s="49">
        <v>11</v>
      </c>
      <c r="BE20" s="49">
        <v>11</v>
      </c>
      <c r="BF20" s="51">
        <f t="shared" si="10"/>
        <v>100</v>
      </c>
      <c r="BG20" s="55">
        <v>3743597067.4899998</v>
      </c>
      <c r="BH20" s="55">
        <v>3743597067.4899998</v>
      </c>
      <c r="BI20" s="40" t="s">
        <v>109</v>
      </c>
      <c r="BJ20" s="49">
        <v>1</v>
      </c>
      <c r="BK20" s="49">
        <v>1</v>
      </c>
      <c r="BL20" s="51">
        <f t="shared" si="11"/>
        <v>100</v>
      </c>
      <c r="BM20" s="54">
        <v>351718835</v>
      </c>
      <c r="BN20" s="54">
        <v>351718835</v>
      </c>
      <c r="BO20" s="39" t="s">
        <v>110</v>
      </c>
      <c r="BP20" s="49">
        <v>1</v>
      </c>
      <c r="BQ20" s="49">
        <v>1</v>
      </c>
      <c r="BR20" s="51">
        <f t="shared" si="0"/>
        <v>100</v>
      </c>
      <c r="BS20" s="171">
        <v>14049858249.51</v>
      </c>
      <c r="BT20" s="171">
        <v>12902520459.5</v>
      </c>
      <c r="BU20" s="192">
        <f t="shared" ref="BU20" si="19">(BT20/BS20)*100</f>
        <v>91.833812344334405</v>
      </c>
      <c r="BV20" s="40" t="s">
        <v>1024</v>
      </c>
      <c r="BW20" s="57">
        <v>1</v>
      </c>
      <c r="BX20" s="57">
        <v>1</v>
      </c>
      <c r="BY20" s="234">
        <f t="shared" si="12"/>
        <v>100</v>
      </c>
      <c r="BZ20" s="222">
        <v>465900996</v>
      </c>
      <c r="CA20" s="222">
        <v>465900996</v>
      </c>
      <c r="CB20" s="233">
        <v>0</v>
      </c>
      <c r="CC20" s="272" t="s">
        <v>1154</v>
      </c>
      <c r="CD20" s="248">
        <v>1</v>
      </c>
      <c r="CE20" s="248"/>
      <c r="CF20" s="249">
        <f t="shared" si="18"/>
        <v>0</v>
      </c>
      <c r="CG20" s="250"/>
      <c r="CH20" s="250"/>
      <c r="CI20" s="246"/>
      <c r="CJ20" s="247">
        <v>1</v>
      </c>
      <c r="CK20" s="247">
        <f t="shared" ref="CK20:CK21" si="20">(+BQ20+BK20+BE20+AY20+AS20+AM20+AG20+AA20+U20+BX20)/10</f>
        <v>23.2</v>
      </c>
      <c r="CL20" s="251">
        <v>1</v>
      </c>
      <c r="CM20" s="490" t="s">
        <v>1234</v>
      </c>
    </row>
    <row r="21" spans="1:91" ht="340" customHeight="1">
      <c r="A21" s="330"/>
      <c r="B21" s="40" t="s">
        <v>111</v>
      </c>
      <c r="C21" s="42">
        <v>13</v>
      </c>
      <c r="D21" s="40" t="s">
        <v>112</v>
      </c>
      <c r="E21" s="43" t="s">
        <v>26</v>
      </c>
      <c r="F21" s="43" t="s">
        <v>26</v>
      </c>
      <c r="G21" s="43" t="s">
        <v>26</v>
      </c>
      <c r="H21" s="44" t="s">
        <v>27</v>
      </c>
      <c r="I21" s="45">
        <v>1</v>
      </c>
      <c r="J21" s="46">
        <v>4</v>
      </c>
      <c r="K21" s="46">
        <v>12</v>
      </c>
      <c r="L21" s="46">
        <v>12</v>
      </c>
      <c r="M21" s="46">
        <v>12</v>
      </c>
      <c r="N21" s="46">
        <v>12</v>
      </c>
      <c r="O21" s="46">
        <v>12</v>
      </c>
      <c r="P21" s="46">
        <v>1</v>
      </c>
      <c r="Q21" s="46">
        <v>1</v>
      </c>
      <c r="R21" s="46">
        <v>1</v>
      </c>
      <c r="S21" s="47">
        <v>1</v>
      </c>
      <c r="T21" s="48">
        <v>1</v>
      </c>
      <c r="U21" s="49">
        <v>1</v>
      </c>
      <c r="V21" s="50">
        <f t="shared" si="4"/>
        <v>100</v>
      </c>
      <c r="W21" s="55">
        <v>61935313.57</v>
      </c>
      <c r="X21" s="55">
        <v>61540000</v>
      </c>
      <c r="Y21" s="40" t="s">
        <v>113</v>
      </c>
      <c r="Z21" s="49">
        <v>4</v>
      </c>
      <c r="AA21" s="49">
        <v>12</v>
      </c>
      <c r="AB21" s="63">
        <f t="shared" si="5"/>
        <v>300</v>
      </c>
      <c r="AC21" s="55">
        <v>320395627.55000001</v>
      </c>
      <c r="AD21" s="55">
        <v>73300000</v>
      </c>
      <c r="AE21" s="40" t="s">
        <v>114</v>
      </c>
      <c r="AF21" s="49">
        <v>12</v>
      </c>
      <c r="AG21" s="49">
        <v>12</v>
      </c>
      <c r="AH21" s="51">
        <f t="shared" si="6"/>
        <v>100</v>
      </c>
      <c r="AI21" s="55">
        <v>25000000</v>
      </c>
      <c r="AJ21" s="55">
        <v>8500000</v>
      </c>
      <c r="AK21" s="40" t="s">
        <v>115</v>
      </c>
      <c r="AL21" s="49">
        <v>12</v>
      </c>
      <c r="AM21" s="49">
        <v>12</v>
      </c>
      <c r="AN21" s="51">
        <f t="shared" si="7"/>
        <v>100</v>
      </c>
      <c r="AO21" s="55">
        <v>24853333</v>
      </c>
      <c r="AP21" s="55">
        <v>15253333</v>
      </c>
      <c r="AQ21" s="40" t="s">
        <v>116</v>
      </c>
      <c r="AR21" s="49">
        <v>12</v>
      </c>
      <c r="AS21" s="49">
        <v>12</v>
      </c>
      <c r="AT21" s="51">
        <f t="shared" si="8"/>
        <v>100</v>
      </c>
      <c r="AU21" s="55">
        <v>0</v>
      </c>
      <c r="AV21" s="55">
        <v>0</v>
      </c>
      <c r="AW21" s="40" t="s">
        <v>67</v>
      </c>
      <c r="AX21" s="49">
        <v>12</v>
      </c>
      <c r="AY21" s="49">
        <v>11</v>
      </c>
      <c r="AZ21" s="53">
        <f t="shared" si="9"/>
        <v>91.666666666666657</v>
      </c>
      <c r="BA21" s="55">
        <v>28000000</v>
      </c>
      <c r="BB21" s="55">
        <v>9540000</v>
      </c>
      <c r="BC21" s="40" t="s">
        <v>117</v>
      </c>
      <c r="BD21" s="49">
        <v>12</v>
      </c>
      <c r="BE21" s="49">
        <v>0</v>
      </c>
      <c r="BF21" s="51">
        <f t="shared" si="10"/>
        <v>0</v>
      </c>
      <c r="BG21" s="54">
        <v>0</v>
      </c>
      <c r="BH21" s="54">
        <v>0</v>
      </c>
      <c r="BI21" s="40" t="s">
        <v>34</v>
      </c>
      <c r="BJ21" s="49">
        <v>1</v>
      </c>
      <c r="BK21" s="49">
        <v>1</v>
      </c>
      <c r="BL21" s="51">
        <f t="shared" si="11"/>
        <v>100</v>
      </c>
      <c r="BM21" s="54">
        <v>0</v>
      </c>
      <c r="BN21" s="54">
        <v>0</v>
      </c>
      <c r="BO21" s="56" t="s">
        <v>118</v>
      </c>
      <c r="BP21" s="49">
        <v>1</v>
      </c>
      <c r="BQ21" s="49">
        <v>0</v>
      </c>
      <c r="BR21" s="51">
        <v>0</v>
      </c>
      <c r="BS21" s="168">
        <v>80000000</v>
      </c>
      <c r="BT21" s="168">
        <v>80000000</v>
      </c>
      <c r="BU21" s="153">
        <v>0</v>
      </c>
      <c r="BV21" s="40" t="s">
        <v>955</v>
      </c>
      <c r="BW21" s="217">
        <v>1</v>
      </c>
      <c r="BX21" s="282">
        <v>4</v>
      </c>
      <c r="BY21" s="234">
        <v>100</v>
      </c>
      <c r="BZ21" s="222"/>
      <c r="CA21" s="222"/>
      <c r="CB21" s="233">
        <v>0</v>
      </c>
      <c r="CC21" s="272" t="s">
        <v>1155</v>
      </c>
      <c r="CD21" s="248"/>
      <c r="CE21" s="248"/>
      <c r="CF21" s="249" t="e">
        <f t="shared" si="18"/>
        <v>#DIV/0!</v>
      </c>
      <c r="CG21" s="250"/>
      <c r="CH21" s="250"/>
      <c r="CI21" s="246"/>
      <c r="CJ21" s="247">
        <v>1</v>
      </c>
      <c r="CK21" s="247">
        <f t="shared" si="20"/>
        <v>6.5</v>
      </c>
      <c r="CL21" s="251">
        <v>1</v>
      </c>
      <c r="CM21" s="490" t="s">
        <v>1235</v>
      </c>
    </row>
    <row r="22" spans="1:91" ht="209.25" customHeight="1">
      <c r="A22" s="330"/>
      <c r="B22" s="319" t="s">
        <v>119</v>
      </c>
      <c r="C22" s="366">
        <v>14</v>
      </c>
      <c r="D22" s="319" t="s">
        <v>120</v>
      </c>
      <c r="E22" s="340" t="s">
        <v>26</v>
      </c>
      <c r="F22" s="340"/>
      <c r="G22" s="340"/>
      <c r="H22" s="343" t="s">
        <v>27</v>
      </c>
      <c r="I22" s="345">
        <v>5</v>
      </c>
      <c r="J22" s="351">
        <v>4</v>
      </c>
      <c r="K22" s="351">
        <v>12</v>
      </c>
      <c r="L22" s="351">
        <v>7</v>
      </c>
      <c r="M22" s="351">
        <v>7</v>
      </c>
      <c r="N22" s="351">
        <v>10</v>
      </c>
      <c r="O22" s="351">
        <v>12</v>
      </c>
      <c r="P22" s="351">
        <v>12</v>
      </c>
      <c r="Q22" s="351">
        <v>12</v>
      </c>
      <c r="R22" s="351">
        <v>12</v>
      </c>
      <c r="S22" s="369">
        <v>12</v>
      </c>
      <c r="T22" s="353">
        <v>5</v>
      </c>
      <c r="U22" s="349">
        <v>5</v>
      </c>
      <c r="V22" s="362">
        <f t="shared" si="4"/>
        <v>100</v>
      </c>
      <c r="W22" s="322">
        <v>222092022.22999999</v>
      </c>
      <c r="X22" s="322">
        <v>189591333</v>
      </c>
      <c r="Y22" s="319" t="s">
        <v>121</v>
      </c>
      <c r="Z22" s="349">
        <v>4</v>
      </c>
      <c r="AA22" s="349">
        <v>12</v>
      </c>
      <c r="AB22" s="367">
        <f t="shared" si="5"/>
        <v>300</v>
      </c>
      <c r="AC22" s="322">
        <v>202500689</v>
      </c>
      <c r="AD22" s="322">
        <v>25900000</v>
      </c>
      <c r="AE22" s="319" t="s">
        <v>122</v>
      </c>
      <c r="AF22" s="349">
        <v>12</v>
      </c>
      <c r="AG22" s="349">
        <v>11</v>
      </c>
      <c r="AH22" s="373">
        <f t="shared" si="6"/>
        <v>91.666666666666657</v>
      </c>
      <c r="AI22" s="322">
        <v>17462343</v>
      </c>
      <c r="AJ22" s="322">
        <v>16360880</v>
      </c>
      <c r="AK22" s="319" t="s">
        <v>123</v>
      </c>
      <c r="AL22" s="349">
        <v>7</v>
      </c>
      <c r="AM22" s="349">
        <v>8</v>
      </c>
      <c r="AN22" s="371">
        <f t="shared" si="7"/>
        <v>114.28571428571428</v>
      </c>
      <c r="AO22" s="322">
        <v>141648333</v>
      </c>
      <c r="AP22" s="322">
        <v>141648333</v>
      </c>
      <c r="AQ22" s="319" t="s">
        <v>124</v>
      </c>
      <c r="AR22" s="349">
        <v>7</v>
      </c>
      <c r="AS22" s="349">
        <v>12</v>
      </c>
      <c r="AT22" s="371">
        <f>(AS22/AR22)*100</f>
        <v>171.42857142857142</v>
      </c>
      <c r="AU22" s="322">
        <v>82000000</v>
      </c>
      <c r="AV22" s="322">
        <v>81920000</v>
      </c>
      <c r="AW22" s="339" t="s">
        <v>125</v>
      </c>
      <c r="AX22" s="349">
        <v>10</v>
      </c>
      <c r="AY22" s="349">
        <v>12</v>
      </c>
      <c r="AZ22" s="367">
        <f t="shared" si="9"/>
        <v>120</v>
      </c>
      <c r="BA22" s="322">
        <v>103916251</v>
      </c>
      <c r="BB22" s="322">
        <v>33452000</v>
      </c>
      <c r="BC22" s="375" t="s">
        <v>126</v>
      </c>
      <c r="BD22" s="349">
        <v>12</v>
      </c>
      <c r="BE22" s="349">
        <v>0</v>
      </c>
      <c r="BF22" s="309">
        <f t="shared" si="10"/>
        <v>0</v>
      </c>
      <c r="BG22" s="355">
        <v>0</v>
      </c>
      <c r="BH22" s="355">
        <v>0</v>
      </c>
      <c r="BI22" s="319" t="s">
        <v>34</v>
      </c>
      <c r="BJ22" s="349">
        <v>12</v>
      </c>
      <c r="BK22" s="349">
        <v>0</v>
      </c>
      <c r="BL22" s="309">
        <f t="shared" si="11"/>
        <v>0</v>
      </c>
      <c r="BM22" s="355">
        <v>0</v>
      </c>
      <c r="BN22" s="355">
        <v>0</v>
      </c>
      <c r="BO22" s="382" t="s">
        <v>38</v>
      </c>
      <c r="BP22" s="349">
        <v>12</v>
      </c>
      <c r="BQ22" s="349">
        <v>12</v>
      </c>
      <c r="BR22" s="309">
        <f t="shared" si="0"/>
        <v>100</v>
      </c>
      <c r="BS22" s="380">
        <v>0</v>
      </c>
      <c r="BT22" s="380">
        <v>0</v>
      </c>
      <c r="BU22" s="309">
        <v>0</v>
      </c>
      <c r="BV22" s="319" t="s">
        <v>1025</v>
      </c>
      <c r="BW22" s="349">
        <v>12</v>
      </c>
      <c r="BX22" s="349">
        <v>12</v>
      </c>
      <c r="BY22" s="359">
        <f t="shared" si="12"/>
        <v>100</v>
      </c>
      <c r="BZ22" s="482">
        <v>0</v>
      </c>
      <c r="CA22" s="349">
        <v>0</v>
      </c>
      <c r="CB22" s="303" t="e">
        <f t="shared" si="14"/>
        <v>#DIV/0!</v>
      </c>
      <c r="CC22" s="319" t="s">
        <v>1300</v>
      </c>
      <c r="CD22" s="349">
        <v>12</v>
      </c>
      <c r="CE22" s="349"/>
      <c r="CF22" s="309">
        <f t="shared" si="17"/>
        <v>0</v>
      </c>
      <c r="CG22" s="378"/>
      <c r="CH22" s="378"/>
      <c r="CI22" s="319"/>
      <c r="CJ22" s="349">
        <v>12</v>
      </c>
      <c r="CK22" s="349">
        <f>(+BQ22+BK22+BE22+AY22+AS22+AM22+AG22+AA22+U22+BX22)/10</f>
        <v>8.4</v>
      </c>
      <c r="CL22" s="376">
        <f>CK22/CJ22*100/100</f>
        <v>0.7</v>
      </c>
      <c r="CM22" s="484" t="s">
        <v>1304</v>
      </c>
    </row>
    <row r="23" spans="1:91" ht="246.65" customHeight="1">
      <c r="A23" s="330"/>
      <c r="B23" s="321"/>
      <c r="C23" s="341"/>
      <c r="D23" s="321"/>
      <c r="E23" s="342"/>
      <c r="F23" s="342"/>
      <c r="G23" s="342"/>
      <c r="H23" s="344"/>
      <c r="I23" s="346"/>
      <c r="J23" s="352"/>
      <c r="K23" s="352"/>
      <c r="L23" s="352"/>
      <c r="M23" s="352"/>
      <c r="N23" s="352"/>
      <c r="O23" s="352"/>
      <c r="P23" s="352"/>
      <c r="Q23" s="352"/>
      <c r="R23" s="352"/>
      <c r="S23" s="370"/>
      <c r="T23" s="354"/>
      <c r="U23" s="350"/>
      <c r="V23" s="363"/>
      <c r="W23" s="323"/>
      <c r="X23" s="323"/>
      <c r="Y23" s="320"/>
      <c r="Z23" s="350"/>
      <c r="AA23" s="350"/>
      <c r="AB23" s="368"/>
      <c r="AC23" s="323"/>
      <c r="AD23" s="323"/>
      <c r="AE23" s="321"/>
      <c r="AF23" s="350"/>
      <c r="AG23" s="350"/>
      <c r="AH23" s="374"/>
      <c r="AI23" s="323"/>
      <c r="AJ23" s="323"/>
      <c r="AK23" s="320"/>
      <c r="AL23" s="350"/>
      <c r="AM23" s="350"/>
      <c r="AN23" s="372"/>
      <c r="AO23" s="323"/>
      <c r="AP23" s="323"/>
      <c r="AQ23" s="321"/>
      <c r="AR23" s="350"/>
      <c r="AS23" s="350"/>
      <c r="AT23" s="372"/>
      <c r="AU23" s="323"/>
      <c r="AV23" s="323"/>
      <c r="AW23" s="325"/>
      <c r="AX23" s="350"/>
      <c r="AY23" s="350"/>
      <c r="AZ23" s="368"/>
      <c r="BA23" s="323"/>
      <c r="BB23" s="323"/>
      <c r="BC23" s="375"/>
      <c r="BD23" s="350"/>
      <c r="BE23" s="350"/>
      <c r="BF23" s="310"/>
      <c r="BG23" s="356"/>
      <c r="BH23" s="356"/>
      <c r="BI23" s="321"/>
      <c r="BJ23" s="350"/>
      <c r="BK23" s="350"/>
      <c r="BL23" s="310"/>
      <c r="BM23" s="356"/>
      <c r="BN23" s="356"/>
      <c r="BO23" s="383"/>
      <c r="BP23" s="350"/>
      <c r="BQ23" s="350"/>
      <c r="BR23" s="310"/>
      <c r="BS23" s="381"/>
      <c r="BT23" s="381"/>
      <c r="BU23" s="310"/>
      <c r="BV23" s="321"/>
      <c r="BW23" s="350"/>
      <c r="BX23" s="350"/>
      <c r="BY23" s="360"/>
      <c r="BZ23" s="483"/>
      <c r="CA23" s="350"/>
      <c r="CB23" s="304"/>
      <c r="CC23" s="321"/>
      <c r="CD23" s="350"/>
      <c r="CE23" s="350"/>
      <c r="CF23" s="310"/>
      <c r="CG23" s="379"/>
      <c r="CH23" s="379"/>
      <c r="CI23" s="321"/>
      <c r="CJ23" s="350"/>
      <c r="CK23" s="350">
        <f t="shared" ref="CK23" si="21">(+BQ19+BK19+BE19+AY19+AS19+AM19+AG19+AA19+U19)/8</f>
        <v>24800</v>
      </c>
      <c r="CL23" s="377"/>
      <c r="CM23" s="485"/>
    </row>
    <row r="24" spans="1:91" ht="409.6" customHeight="1">
      <c r="A24" s="330"/>
      <c r="B24" s="40" t="s">
        <v>127</v>
      </c>
      <c r="C24" s="42">
        <v>15</v>
      </c>
      <c r="D24" s="40" t="s">
        <v>128</v>
      </c>
      <c r="E24" s="43" t="s">
        <v>26</v>
      </c>
      <c r="F24" s="43"/>
      <c r="G24" s="43"/>
      <c r="H24" s="44" t="s">
        <v>27</v>
      </c>
      <c r="I24" s="45">
        <v>5</v>
      </c>
      <c r="J24" s="46">
        <v>4</v>
      </c>
      <c r="K24" s="46">
        <v>12</v>
      </c>
      <c r="L24" s="46">
        <v>7</v>
      </c>
      <c r="M24" s="46">
        <v>7</v>
      </c>
      <c r="N24" s="46">
        <v>10</v>
      </c>
      <c r="O24" s="46">
        <v>12</v>
      </c>
      <c r="P24" s="46">
        <v>12</v>
      </c>
      <c r="Q24" s="46">
        <v>12</v>
      </c>
      <c r="R24" s="46">
        <v>12</v>
      </c>
      <c r="S24" s="47">
        <v>12</v>
      </c>
      <c r="T24" s="48">
        <v>5</v>
      </c>
      <c r="U24" s="49">
        <v>5</v>
      </c>
      <c r="V24" s="50">
        <f t="shared" si="4"/>
        <v>100</v>
      </c>
      <c r="W24" s="323"/>
      <c r="X24" s="323"/>
      <c r="Y24" s="320"/>
      <c r="Z24" s="49">
        <v>4</v>
      </c>
      <c r="AA24" s="49">
        <v>12</v>
      </c>
      <c r="AB24" s="63">
        <f t="shared" si="5"/>
        <v>300</v>
      </c>
      <c r="AC24" s="323"/>
      <c r="AD24" s="323"/>
      <c r="AE24" s="40" t="s">
        <v>129</v>
      </c>
      <c r="AF24" s="49">
        <v>12</v>
      </c>
      <c r="AG24" s="49">
        <v>11</v>
      </c>
      <c r="AH24" s="53">
        <f t="shared" si="6"/>
        <v>91.666666666666657</v>
      </c>
      <c r="AI24" s="323"/>
      <c r="AJ24" s="323"/>
      <c r="AK24" s="320"/>
      <c r="AL24" s="49">
        <v>7</v>
      </c>
      <c r="AM24" s="49">
        <v>8</v>
      </c>
      <c r="AN24" s="65">
        <f t="shared" si="7"/>
        <v>114.28571428571428</v>
      </c>
      <c r="AO24" s="323"/>
      <c r="AP24" s="323"/>
      <c r="AQ24" s="40" t="s">
        <v>130</v>
      </c>
      <c r="AR24" s="49">
        <v>7</v>
      </c>
      <c r="AS24" s="49">
        <v>12</v>
      </c>
      <c r="AT24" s="65">
        <f t="shared" si="8"/>
        <v>171.42857142857142</v>
      </c>
      <c r="AU24" s="323"/>
      <c r="AV24" s="323"/>
      <c r="AW24" s="325"/>
      <c r="AX24" s="49">
        <v>10</v>
      </c>
      <c r="AY24" s="49">
        <v>12</v>
      </c>
      <c r="AZ24" s="63">
        <f t="shared" si="9"/>
        <v>120</v>
      </c>
      <c r="BA24" s="323"/>
      <c r="BB24" s="323"/>
      <c r="BC24" s="375"/>
      <c r="BD24" s="49">
        <v>12</v>
      </c>
      <c r="BE24" s="49">
        <v>0</v>
      </c>
      <c r="BF24" s="51">
        <f t="shared" si="10"/>
        <v>0</v>
      </c>
      <c r="BG24" s="54">
        <v>0</v>
      </c>
      <c r="BH24" s="54">
        <v>0</v>
      </c>
      <c r="BI24" s="40" t="s">
        <v>34</v>
      </c>
      <c r="BJ24" s="49">
        <v>12</v>
      </c>
      <c r="BK24" s="49">
        <v>0</v>
      </c>
      <c r="BL24" s="51">
        <f t="shared" si="11"/>
        <v>0</v>
      </c>
      <c r="BM24" s="54">
        <v>0</v>
      </c>
      <c r="BN24" s="54">
        <v>0</v>
      </c>
      <c r="BO24" s="56" t="s">
        <v>38</v>
      </c>
      <c r="BP24" s="49">
        <v>12</v>
      </c>
      <c r="BQ24" s="49">
        <v>12</v>
      </c>
      <c r="BR24" s="51">
        <f t="shared" si="0"/>
        <v>100</v>
      </c>
      <c r="BS24" s="188">
        <v>0</v>
      </c>
      <c r="BT24" s="188">
        <v>0</v>
      </c>
      <c r="BU24" s="153">
        <v>0</v>
      </c>
      <c r="BV24" s="40" t="s">
        <v>1026</v>
      </c>
      <c r="BW24" s="57">
        <v>12</v>
      </c>
      <c r="BX24" s="57">
        <v>12</v>
      </c>
      <c r="BY24" s="234">
        <f>(BX24/BW24)*100</f>
        <v>100</v>
      </c>
      <c r="BZ24" s="222"/>
      <c r="CA24" s="222"/>
      <c r="CB24" s="233">
        <v>0</v>
      </c>
      <c r="CC24" s="272" t="s">
        <v>1094</v>
      </c>
      <c r="CD24" s="248">
        <v>12</v>
      </c>
      <c r="CE24" s="248"/>
      <c r="CF24" s="249">
        <f t="shared" ref="CF24:CF25" si="22">(CE24/CD24)*100</f>
        <v>0</v>
      </c>
      <c r="CG24" s="250"/>
      <c r="CH24" s="250"/>
      <c r="CI24" s="246"/>
      <c r="CJ24" s="247">
        <v>12</v>
      </c>
      <c r="CK24" s="252">
        <f t="shared" ref="CK24" si="23">(+BQ24+BK24+BE24+AY24+AS24+AM24+AG24+AA24+U24+BX24)/10</f>
        <v>8.4</v>
      </c>
      <c r="CL24" s="253">
        <f t="shared" ref="CL24:CL25" si="24">CK24/CJ24*100/100</f>
        <v>0.7</v>
      </c>
      <c r="CM24" s="492" t="s">
        <v>1109</v>
      </c>
    </row>
    <row r="25" spans="1:91" ht="409.6" customHeight="1">
      <c r="A25" s="330"/>
      <c r="B25" s="40" t="s">
        <v>131</v>
      </c>
      <c r="C25" s="42">
        <v>16</v>
      </c>
      <c r="D25" s="40" t="s">
        <v>132</v>
      </c>
      <c r="E25" s="43" t="s">
        <v>26</v>
      </c>
      <c r="F25" s="43" t="s">
        <v>26</v>
      </c>
      <c r="G25" s="43"/>
      <c r="H25" s="44" t="s">
        <v>27</v>
      </c>
      <c r="I25" s="45">
        <v>5</v>
      </c>
      <c r="J25" s="46">
        <v>4</v>
      </c>
      <c r="K25" s="46">
        <v>12</v>
      </c>
      <c r="L25" s="46">
        <v>7</v>
      </c>
      <c r="M25" s="46">
        <v>7</v>
      </c>
      <c r="N25" s="46">
        <v>10</v>
      </c>
      <c r="O25" s="46">
        <v>12</v>
      </c>
      <c r="P25" s="46">
        <v>12</v>
      </c>
      <c r="Q25" s="46">
        <v>12</v>
      </c>
      <c r="R25" s="46">
        <v>12</v>
      </c>
      <c r="S25" s="47">
        <v>12</v>
      </c>
      <c r="T25" s="48">
        <v>5</v>
      </c>
      <c r="U25" s="49">
        <v>5</v>
      </c>
      <c r="V25" s="50">
        <f t="shared" si="4"/>
        <v>100</v>
      </c>
      <c r="W25" s="323"/>
      <c r="X25" s="323"/>
      <c r="Y25" s="321"/>
      <c r="Z25" s="49">
        <v>4</v>
      </c>
      <c r="AA25" s="49">
        <v>12</v>
      </c>
      <c r="AB25" s="63">
        <f t="shared" si="5"/>
        <v>300</v>
      </c>
      <c r="AC25" s="323"/>
      <c r="AD25" s="323"/>
      <c r="AE25" s="40" t="s">
        <v>133</v>
      </c>
      <c r="AF25" s="49">
        <v>12</v>
      </c>
      <c r="AG25" s="49">
        <v>11</v>
      </c>
      <c r="AH25" s="53">
        <f t="shared" si="6"/>
        <v>91.666666666666657</v>
      </c>
      <c r="AI25" s="324"/>
      <c r="AJ25" s="324"/>
      <c r="AK25" s="321"/>
      <c r="AL25" s="49">
        <v>7</v>
      </c>
      <c r="AM25" s="49">
        <v>8</v>
      </c>
      <c r="AN25" s="65">
        <f t="shared" si="7"/>
        <v>114.28571428571428</v>
      </c>
      <c r="AO25" s="324"/>
      <c r="AP25" s="324"/>
      <c r="AQ25" s="40" t="s">
        <v>134</v>
      </c>
      <c r="AR25" s="49">
        <v>7</v>
      </c>
      <c r="AS25" s="49">
        <v>12</v>
      </c>
      <c r="AT25" s="65">
        <f t="shared" si="8"/>
        <v>171.42857142857142</v>
      </c>
      <c r="AU25" s="323"/>
      <c r="AV25" s="323"/>
      <c r="AW25" s="325"/>
      <c r="AX25" s="49">
        <v>10</v>
      </c>
      <c r="AY25" s="49">
        <v>12</v>
      </c>
      <c r="AZ25" s="63">
        <f t="shared" si="9"/>
        <v>120</v>
      </c>
      <c r="BA25" s="323"/>
      <c r="BB25" s="323"/>
      <c r="BC25" s="375"/>
      <c r="BD25" s="49">
        <v>12</v>
      </c>
      <c r="BE25" s="49">
        <v>0</v>
      </c>
      <c r="BF25" s="51">
        <f t="shared" si="10"/>
        <v>0</v>
      </c>
      <c r="BG25" s="54">
        <v>0</v>
      </c>
      <c r="BH25" s="54">
        <v>0</v>
      </c>
      <c r="BI25" s="40" t="s">
        <v>34</v>
      </c>
      <c r="BJ25" s="49">
        <v>12</v>
      </c>
      <c r="BK25" s="49">
        <v>0</v>
      </c>
      <c r="BL25" s="51">
        <f t="shared" si="11"/>
        <v>0</v>
      </c>
      <c r="BM25" s="54">
        <v>0</v>
      </c>
      <c r="BN25" s="54">
        <v>0</v>
      </c>
      <c r="BO25" s="56" t="s">
        <v>38</v>
      </c>
      <c r="BP25" s="49">
        <v>12</v>
      </c>
      <c r="BQ25" s="49">
        <v>12</v>
      </c>
      <c r="BR25" s="51">
        <f t="shared" si="0"/>
        <v>100</v>
      </c>
      <c r="BS25" s="188">
        <v>0</v>
      </c>
      <c r="BT25" s="188">
        <v>0</v>
      </c>
      <c r="BU25" s="153">
        <v>0</v>
      </c>
      <c r="BV25" s="40" t="s">
        <v>1027</v>
      </c>
      <c r="BW25" s="57">
        <v>12</v>
      </c>
      <c r="BX25" s="57">
        <v>9</v>
      </c>
      <c r="BY25" s="234">
        <f>(BX25/BW25)*100</f>
        <v>75</v>
      </c>
      <c r="BZ25" s="222"/>
      <c r="CA25" s="222"/>
      <c r="CB25" s="233">
        <v>0</v>
      </c>
      <c r="CC25" s="272" t="s">
        <v>1146</v>
      </c>
      <c r="CD25" s="248">
        <v>12</v>
      </c>
      <c r="CE25" s="248"/>
      <c r="CF25" s="249">
        <f t="shared" si="22"/>
        <v>0</v>
      </c>
      <c r="CG25" s="250"/>
      <c r="CH25" s="250"/>
      <c r="CI25" s="246"/>
      <c r="CJ25" s="247">
        <v>12</v>
      </c>
      <c r="CK25" s="252">
        <f>(+BQ25+BK25+BE25+AY25+AS25+AM25+AG25+AA25+U25+BX25)/10</f>
        <v>8.1</v>
      </c>
      <c r="CL25" s="254">
        <f t="shared" si="24"/>
        <v>0.67500000000000004</v>
      </c>
      <c r="CM25" s="490" t="s">
        <v>1110</v>
      </c>
    </row>
    <row r="26" spans="1:91" ht="178.5" customHeight="1">
      <c r="A26" s="330"/>
      <c r="B26" s="319" t="s">
        <v>135</v>
      </c>
      <c r="C26" s="366">
        <v>17</v>
      </c>
      <c r="D26" s="319" t="s">
        <v>136</v>
      </c>
      <c r="E26" s="340" t="s">
        <v>26</v>
      </c>
      <c r="F26" s="340" t="s">
        <v>26</v>
      </c>
      <c r="G26" s="340" t="s">
        <v>26</v>
      </c>
      <c r="H26" s="343" t="s">
        <v>27</v>
      </c>
      <c r="I26" s="345">
        <v>12</v>
      </c>
      <c r="J26" s="351">
        <v>4</v>
      </c>
      <c r="K26" s="351">
        <v>12</v>
      </c>
      <c r="L26" s="351">
        <v>12</v>
      </c>
      <c r="M26" s="351">
        <v>12</v>
      </c>
      <c r="N26" s="351">
        <v>12</v>
      </c>
      <c r="O26" s="351">
        <v>12</v>
      </c>
      <c r="P26" s="351">
        <v>12</v>
      </c>
      <c r="Q26" s="351">
        <v>12</v>
      </c>
      <c r="R26" s="351">
        <v>12</v>
      </c>
      <c r="S26" s="369">
        <v>12</v>
      </c>
      <c r="T26" s="353">
        <v>12</v>
      </c>
      <c r="U26" s="349">
        <v>12</v>
      </c>
      <c r="V26" s="362">
        <f t="shared" si="4"/>
        <v>100</v>
      </c>
      <c r="W26" s="323"/>
      <c r="X26" s="323"/>
      <c r="Y26" s="319" t="s">
        <v>137</v>
      </c>
      <c r="Z26" s="349">
        <v>4</v>
      </c>
      <c r="AA26" s="349">
        <v>12</v>
      </c>
      <c r="AB26" s="367">
        <f t="shared" si="5"/>
        <v>300</v>
      </c>
      <c r="AC26" s="323"/>
      <c r="AD26" s="323"/>
      <c r="AE26" s="319" t="s">
        <v>138</v>
      </c>
      <c r="AF26" s="349">
        <v>12</v>
      </c>
      <c r="AG26" s="349">
        <v>11</v>
      </c>
      <c r="AH26" s="373">
        <f t="shared" si="6"/>
        <v>91.666666666666657</v>
      </c>
      <c r="AI26" s="322">
        <v>17462343</v>
      </c>
      <c r="AJ26" s="322">
        <v>16360880</v>
      </c>
      <c r="AK26" s="319" t="s">
        <v>139</v>
      </c>
      <c r="AL26" s="349">
        <v>12</v>
      </c>
      <c r="AM26" s="349">
        <v>8</v>
      </c>
      <c r="AN26" s="373">
        <f t="shared" si="7"/>
        <v>66.666666666666657</v>
      </c>
      <c r="AO26" s="322">
        <v>62147580</v>
      </c>
      <c r="AP26" s="322">
        <v>29150000</v>
      </c>
      <c r="AQ26" s="319" t="s">
        <v>140</v>
      </c>
      <c r="AR26" s="349">
        <v>12</v>
      </c>
      <c r="AS26" s="349">
        <v>12</v>
      </c>
      <c r="AT26" s="309">
        <f t="shared" si="8"/>
        <v>100</v>
      </c>
      <c r="AU26" s="323"/>
      <c r="AV26" s="323"/>
      <c r="AW26" s="325"/>
      <c r="AX26" s="349">
        <v>12</v>
      </c>
      <c r="AY26" s="349">
        <v>12</v>
      </c>
      <c r="AZ26" s="309">
        <f t="shared" si="9"/>
        <v>100</v>
      </c>
      <c r="BA26" s="323"/>
      <c r="BB26" s="323"/>
      <c r="BC26" s="375" t="s">
        <v>126</v>
      </c>
      <c r="BD26" s="349">
        <v>12</v>
      </c>
      <c r="BE26" s="349">
        <v>0</v>
      </c>
      <c r="BF26" s="309">
        <f t="shared" si="10"/>
        <v>0</v>
      </c>
      <c r="BG26" s="355">
        <v>0</v>
      </c>
      <c r="BH26" s="355">
        <v>0</v>
      </c>
      <c r="BI26" s="319" t="s">
        <v>34</v>
      </c>
      <c r="BJ26" s="349">
        <v>12</v>
      </c>
      <c r="BK26" s="349">
        <v>0</v>
      </c>
      <c r="BL26" s="309">
        <f t="shared" si="11"/>
        <v>0</v>
      </c>
      <c r="BM26" s="355">
        <v>0</v>
      </c>
      <c r="BN26" s="355">
        <v>0</v>
      </c>
      <c r="BO26" s="382" t="s">
        <v>38</v>
      </c>
      <c r="BP26" s="349">
        <v>12</v>
      </c>
      <c r="BQ26" s="349">
        <v>12</v>
      </c>
      <c r="BR26" s="309">
        <f t="shared" si="0"/>
        <v>100</v>
      </c>
      <c r="BS26" s="380">
        <v>0</v>
      </c>
      <c r="BT26" s="380">
        <v>0</v>
      </c>
      <c r="BU26" s="309">
        <v>0</v>
      </c>
      <c r="BV26" s="319" t="s">
        <v>1028</v>
      </c>
      <c r="BW26" s="349">
        <v>12</v>
      </c>
      <c r="BX26" s="349">
        <v>9</v>
      </c>
      <c r="BY26" s="359">
        <f t="shared" si="12"/>
        <v>75</v>
      </c>
      <c r="BZ26" s="389"/>
      <c r="CA26" s="389"/>
      <c r="CB26" s="303">
        <v>0</v>
      </c>
      <c r="CC26" s="319" t="s">
        <v>1147</v>
      </c>
      <c r="CD26" s="349">
        <v>12</v>
      </c>
      <c r="CE26" s="349"/>
      <c r="CF26" s="309">
        <f t="shared" si="17"/>
        <v>0</v>
      </c>
      <c r="CG26" s="322"/>
      <c r="CH26" s="322"/>
      <c r="CI26" s="319"/>
      <c r="CJ26" s="349">
        <v>12</v>
      </c>
      <c r="CK26" s="351">
        <f>(+BQ26+BK26+BE26+AY26+AS26+AM26+AG26+AA26+U26+BX26)/10</f>
        <v>8.8000000000000007</v>
      </c>
      <c r="CL26" s="387">
        <f>(CK26/CJ26)</f>
        <v>0.73333333333333339</v>
      </c>
      <c r="CM26" s="484" t="s">
        <v>1082</v>
      </c>
    </row>
    <row r="27" spans="1:91" ht="99.75" customHeight="1">
      <c r="A27" s="330"/>
      <c r="B27" s="321"/>
      <c r="C27" s="341"/>
      <c r="D27" s="321"/>
      <c r="E27" s="342"/>
      <c r="F27" s="342"/>
      <c r="G27" s="342"/>
      <c r="H27" s="344"/>
      <c r="I27" s="346"/>
      <c r="J27" s="352"/>
      <c r="K27" s="352"/>
      <c r="L27" s="352"/>
      <c r="M27" s="352"/>
      <c r="N27" s="352"/>
      <c r="O27" s="352"/>
      <c r="P27" s="352"/>
      <c r="Q27" s="352"/>
      <c r="R27" s="352"/>
      <c r="S27" s="370"/>
      <c r="T27" s="354"/>
      <c r="U27" s="350"/>
      <c r="V27" s="363"/>
      <c r="W27" s="323"/>
      <c r="X27" s="323"/>
      <c r="Y27" s="321"/>
      <c r="Z27" s="350"/>
      <c r="AA27" s="350"/>
      <c r="AB27" s="368"/>
      <c r="AC27" s="323"/>
      <c r="AD27" s="323"/>
      <c r="AE27" s="321"/>
      <c r="AF27" s="350"/>
      <c r="AG27" s="350"/>
      <c r="AH27" s="374"/>
      <c r="AI27" s="323"/>
      <c r="AJ27" s="323"/>
      <c r="AK27" s="320"/>
      <c r="AL27" s="350"/>
      <c r="AM27" s="350"/>
      <c r="AN27" s="374"/>
      <c r="AO27" s="323"/>
      <c r="AP27" s="323"/>
      <c r="AQ27" s="320"/>
      <c r="AR27" s="350"/>
      <c r="AS27" s="350"/>
      <c r="AT27" s="310"/>
      <c r="AU27" s="323"/>
      <c r="AV27" s="323"/>
      <c r="AW27" s="325"/>
      <c r="AX27" s="350"/>
      <c r="AY27" s="350"/>
      <c r="AZ27" s="310"/>
      <c r="BA27" s="323"/>
      <c r="BB27" s="323"/>
      <c r="BC27" s="375"/>
      <c r="BD27" s="350"/>
      <c r="BE27" s="350"/>
      <c r="BF27" s="310"/>
      <c r="BG27" s="356"/>
      <c r="BH27" s="356"/>
      <c r="BI27" s="321"/>
      <c r="BJ27" s="350"/>
      <c r="BK27" s="350"/>
      <c r="BL27" s="310"/>
      <c r="BM27" s="356"/>
      <c r="BN27" s="356"/>
      <c r="BO27" s="383"/>
      <c r="BP27" s="350"/>
      <c r="BQ27" s="350"/>
      <c r="BR27" s="310"/>
      <c r="BS27" s="381"/>
      <c r="BT27" s="381"/>
      <c r="BU27" s="310"/>
      <c r="BV27" s="321"/>
      <c r="BW27" s="350"/>
      <c r="BX27" s="350"/>
      <c r="BY27" s="360"/>
      <c r="BZ27" s="390"/>
      <c r="CA27" s="390"/>
      <c r="CB27" s="304"/>
      <c r="CC27" s="321"/>
      <c r="CD27" s="350"/>
      <c r="CE27" s="350"/>
      <c r="CF27" s="310"/>
      <c r="CG27" s="324"/>
      <c r="CH27" s="324"/>
      <c r="CI27" s="321"/>
      <c r="CJ27" s="350"/>
      <c r="CK27" s="352"/>
      <c r="CL27" s="388"/>
      <c r="CM27" s="485"/>
    </row>
    <row r="28" spans="1:91" ht="409.6" customHeight="1">
      <c r="A28" s="330"/>
      <c r="B28" s="40" t="s">
        <v>141</v>
      </c>
      <c r="C28" s="42">
        <v>18</v>
      </c>
      <c r="D28" s="40" t="s">
        <v>142</v>
      </c>
      <c r="E28" s="43" t="s">
        <v>26</v>
      </c>
      <c r="F28" s="43"/>
      <c r="G28" s="43"/>
      <c r="H28" s="44" t="s">
        <v>27</v>
      </c>
      <c r="I28" s="45">
        <v>12</v>
      </c>
      <c r="J28" s="46">
        <v>4</v>
      </c>
      <c r="K28" s="46">
        <v>12</v>
      </c>
      <c r="L28" s="46">
        <v>12</v>
      </c>
      <c r="M28" s="46">
        <v>12</v>
      </c>
      <c r="N28" s="46">
        <v>12</v>
      </c>
      <c r="O28" s="46">
        <v>12</v>
      </c>
      <c r="P28" s="46">
        <v>12</v>
      </c>
      <c r="Q28" s="46">
        <v>12</v>
      </c>
      <c r="R28" s="46">
        <v>12</v>
      </c>
      <c r="S28" s="47">
        <v>12</v>
      </c>
      <c r="T28" s="48">
        <v>12</v>
      </c>
      <c r="U28" s="49">
        <v>12</v>
      </c>
      <c r="V28" s="53">
        <f t="shared" si="4"/>
        <v>100</v>
      </c>
      <c r="W28" s="323"/>
      <c r="X28" s="323"/>
      <c r="Y28" s="40" t="s">
        <v>143</v>
      </c>
      <c r="Z28" s="49">
        <v>4</v>
      </c>
      <c r="AA28" s="49">
        <v>12</v>
      </c>
      <c r="AB28" s="51">
        <f t="shared" si="5"/>
        <v>300</v>
      </c>
      <c r="AC28" s="323"/>
      <c r="AD28" s="323"/>
      <c r="AE28" s="40" t="s">
        <v>143</v>
      </c>
      <c r="AF28" s="49">
        <v>12</v>
      </c>
      <c r="AG28" s="49">
        <v>11</v>
      </c>
      <c r="AH28" s="53">
        <f t="shared" si="6"/>
        <v>91.666666666666657</v>
      </c>
      <c r="AI28" s="323"/>
      <c r="AJ28" s="323"/>
      <c r="AK28" s="320"/>
      <c r="AL28" s="49">
        <v>12</v>
      </c>
      <c r="AM28" s="49">
        <v>8</v>
      </c>
      <c r="AN28" s="53">
        <f t="shared" si="7"/>
        <v>66.666666666666657</v>
      </c>
      <c r="AO28" s="323"/>
      <c r="AP28" s="323"/>
      <c r="AQ28" s="320"/>
      <c r="AR28" s="49">
        <v>12</v>
      </c>
      <c r="AS28" s="49">
        <v>12</v>
      </c>
      <c r="AT28" s="51">
        <f t="shared" si="8"/>
        <v>100</v>
      </c>
      <c r="AU28" s="323"/>
      <c r="AV28" s="323"/>
      <c r="AW28" s="325"/>
      <c r="AX28" s="49">
        <v>12</v>
      </c>
      <c r="AY28" s="49">
        <v>12</v>
      </c>
      <c r="AZ28" s="51">
        <f t="shared" si="9"/>
        <v>100</v>
      </c>
      <c r="BA28" s="323"/>
      <c r="BB28" s="323"/>
      <c r="BC28" s="375"/>
      <c r="BD28" s="49">
        <v>12</v>
      </c>
      <c r="BE28" s="49">
        <v>0</v>
      </c>
      <c r="BF28" s="51">
        <f t="shared" si="10"/>
        <v>0</v>
      </c>
      <c r="BG28" s="55">
        <v>0</v>
      </c>
      <c r="BH28" s="55">
        <v>0</v>
      </c>
      <c r="BI28" s="40" t="s">
        <v>34</v>
      </c>
      <c r="BJ28" s="49">
        <v>12</v>
      </c>
      <c r="BK28" s="49">
        <v>0</v>
      </c>
      <c r="BL28" s="51">
        <f t="shared" si="11"/>
        <v>0</v>
      </c>
      <c r="BM28" s="54">
        <v>0</v>
      </c>
      <c r="BN28" s="54">
        <v>0</v>
      </c>
      <c r="BO28" s="56" t="s">
        <v>38</v>
      </c>
      <c r="BP28" s="49">
        <v>12</v>
      </c>
      <c r="BQ28" s="49">
        <v>12</v>
      </c>
      <c r="BR28" s="51">
        <f t="shared" si="0"/>
        <v>100</v>
      </c>
      <c r="BS28" s="168">
        <v>0</v>
      </c>
      <c r="BT28" s="168">
        <v>0</v>
      </c>
      <c r="BU28" s="153">
        <v>0</v>
      </c>
      <c r="BV28" s="40" t="s">
        <v>1029</v>
      </c>
      <c r="BW28" s="57">
        <v>12</v>
      </c>
      <c r="BX28" s="57">
        <v>9</v>
      </c>
      <c r="BY28" s="234">
        <f t="shared" si="12"/>
        <v>75</v>
      </c>
      <c r="BZ28" s="222"/>
      <c r="CA28" s="222"/>
      <c r="CB28" s="233">
        <v>0</v>
      </c>
      <c r="CC28" s="272" t="s">
        <v>1148</v>
      </c>
      <c r="CD28" s="248">
        <v>12</v>
      </c>
      <c r="CE28" s="248"/>
      <c r="CF28" s="249">
        <f t="shared" ref="CF28:CF30" si="25">(CE28/CD28)*100</f>
        <v>0</v>
      </c>
      <c r="CG28" s="250"/>
      <c r="CH28" s="250"/>
      <c r="CI28" s="246"/>
      <c r="CJ28" s="247">
        <v>12</v>
      </c>
      <c r="CK28" s="255">
        <f t="shared" ref="CK28:CK30" si="26">(+BQ28+BK28+BE28+AY28+AS28+AM28+AG28+AA28+U28+BX28)/10</f>
        <v>8.8000000000000007</v>
      </c>
      <c r="CL28" s="254">
        <f>(CK28/CJ28)</f>
        <v>0.73333333333333339</v>
      </c>
      <c r="CM28" s="490" t="s">
        <v>1111</v>
      </c>
    </row>
    <row r="29" spans="1:91" ht="270.64999999999998" customHeight="1">
      <c r="A29" s="330"/>
      <c r="B29" s="327" t="s">
        <v>144</v>
      </c>
      <c r="C29" s="42">
        <v>19</v>
      </c>
      <c r="D29" s="40" t="s">
        <v>145</v>
      </c>
      <c r="E29" s="43" t="s">
        <v>26</v>
      </c>
      <c r="F29" s="43" t="s">
        <v>26</v>
      </c>
      <c r="G29" s="43" t="s">
        <v>26</v>
      </c>
      <c r="H29" s="44" t="s">
        <v>27</v>
      </c>
      <c r="I29" s="45">
        <v>12</v>
      </c>
      <c r="J29" s="46">
        <v>4</v>
      </c>
      <c r="K29" s="46">
        <v>12</v>
      </c>
      <c r="L29" s="46">
        <v>12</v>
      </c>
      <c r="M29" s="46">
        <v>12</v>
      </c>
      <c r="N29" s="46">
        <v>12</v>
      </c>
      <c r="O29" s="46">
        <v>12</v>
      </c>
      <c r="P29" s="46">
        <v>12</v>
      </c>
      <c r="Q29" s="46">
        <v>12</v>
      </c>
      <c r="R29" s="46">
        <v>12</v>
      </c>
      <c r="S29" s="47">
        <v>12</v>
      </c>
      <c r="T29" s="48">
        <v>12</v>
      </c>
      <c r="U29" s="49">
        <v>12</v>
      </c>
      <c r="V29" s="53">
        <f t="shared" si="4"/>
        <v>100</v>
      </c>
      <c r="W29" s="323"/>
      <c r="X29" s="323"/>
      <c r="Y29" s="319" t="s">
        <v>146</v>
      </c>
      <c r="Z29" s="49">
        <v>4</v>
      </c>
      <c r="AA29" s="49">
        <v>12</v>
      </c>
      <c r="AB29" s="51">
        <f t="shared" si="5"/>
        <v>300</v>
      </c>
      <c r="AC29" s="323"/>
      <c r="AD29" s="323"/>
      <c r="AE29" s="319" t="s">
        <v>147</v>
      </c>
      <c r="AF29" s="49">
        <v>12</v>
      </c>
      <c r="AG29" s="49">
        <v>11</v>
      </c>
      <c r="AH29" s="53">
        <f t="shared" si="6"/>
        <v>91.666666666666657</v>
      </c>
      <c r="AI29" s="323"/>
      <c r="AJ29" s="323"/>
      <c r="AK29" s="320"/>
      <c r="AL29" s="49">
        <v>12</v>
      </c>
      <c r="AM29" s="49">
        <v>8</v>
      </c>
      <c r="AN29" s="53">
        <f t="shared" si="7"/>
        <v>66.666666666666657</v>
      </c>
      <c r="AO29" s="323"/>
      <c r="AP29" s="323"/>
      <c r="AQ29" s="320"/>
      <c r="AR29" s="49">
        <v>12</v>
      </c>
      <c r="AS29" s="49">
        <v>12</v>
      </c>
      <c r="AT29" s="51">
        <f t="shared" si="8"/>
        <v>100</v>
      </c>
      <c r="AU29" s="323"/>
      <c r="AV29" s="323"/>
      <c r="AW29" s="325"/>
      <c r="AX29" s="49">
        <v>12</v>
      </c>
      <c r="AY29" s="49">
        <v>12</v>
      </c>
      <c r="AZ29" s="51">
        <f t="shared" si="9"/>
        <v>100</v>
      </c>
      <c r="BA29" s="323"/>
      <c r="BB29" s="323"/>
      <c r="BC29" s="375"/>
      <c r="BD29" s="49">
        <v>12</v>
      </c>
      <c r="BE29" s="49">
        <v>0</v>
      </c>
      <c r="BF29" s="51">
        <f t="shared" si="10"/>
        <v>0</v>
      </c>
      <c r="BG29" s="55">
        <v>0</v>
      </c>
      <c r="BH29" s="55">
        <v>0</v>
      </c>
      <c r="BI29" s="40" t="s">
        <v>34</v>
      </c>
      <c r="BJ29" s="49">
        <v>12</v>
      </c>
      <c r="BK29" s="49">
        <v>12</v>
      </c>
      <c r="BL29" s="51">
        <f t="shared" si="11"/>
        <v>100</v>
      </c>
      <c r="BM29" s="54">
        <v>0</v>
      </c>
      <c r="BN29" s="54">
        <v>0</v>
      </c>
      <c r="BO29" s="56" t="s">
        <v>148</v>
      </c>
      <c r="BP29" s="49">
        <v>12</v>
      </c>
      <c r="BQ29" s="49">
        <v>12</v>
      </c>
      <c r="BR29" s="51">
        <f t="shared" si="0"/>
        <v>100</v>
      </c>
      <c r="BS29" s="168">
        <v>0</v>
      </c>
      <c r="BT29" s="168">
        <v>0</v>
      </c>
      <c r="BU29" s="153">
        <v>0</v>
      </c>
      <c r="BV29" s="40" t="s">
        <v>1030</v>
      </c>
      <c r="BW29" s="57">
        <v>12</v>
      </c>
      <c r="BX29" s="486">
        <v>12</v>
      </c>
      <c r="BY29" s="234">
        <f t="shared" si="12"/>
        <v>100</v>
      </c>
      <c r="BZ29" s="222"/>
      <c r="CA29" s="222"/>
      <c r="CB29" s="233">
        <v>0</v>
      </c>
      <c r="CC29" s="272" t="s">
        <v>1156</v>
      </c>
      <c r="CD29" s="248">
        <v>12</v>
      </c>
      <c r="CE29" s="248"/>
      <c r="CF29" s="249">
        <f t="shared" si="25"/>
        <v>0</v>
      </c>
      <c r="CG29" s="250"/>
      <c r="CH29" s="250"/>
      <c r="CI29" s="246"/>
      <c r="CJ29" s="247">
        <v>12</v>
      </c>
      <c r="CK29" s="255">
        <f t="shared" si="26"/>
        <v>10.3</v>
      </c>
      <c r="CL29" s="254">
        <f>CK29/CJ29*100/100</f>
        <v>0.85833333333333339</v>
      </c>
      <c r="CM29" s="490" t="s">
        <v>1112</v>
      </c>
    </row>
    <row r="30" spans="1:91" ht="248.15" customHeight="1">
      <c r="A30" s="330"/>
      <c r="B30" s="327"/>
      <c r="C30" s="42">
        <v>20</v>
      </c>
      <c r="D30" s="40" t="s">
        <v>149</v>
      </c>
      <c r="E30" s="43" t="s">
        <v>26</v>
      </c>
      <c r="F30" s="43"/>
      <c r="G30" s="43"/>
      <c r="H30" s="44" t="s">
        <v>27</v>
      </c>
      <c r="I30" s="45">
        <v>1</v>
      </c>
      <c r="J30" s="46">
        <v>4</v>
      </c>
      <c r="K30" s="46">
        <v>12</v>
      </c>
      <c r="L30" s="46">
        <v>12</v>
      </c>
      <c r="M30" s="46">
        <v>12</v>
      </c>
      <c r="N30" s="46">
        <v>12</v>
      </c>
      <c r="O30" s="46">
        <v>12</v>
      </c>
      <c r="P30" s="46">
        <v>1</v>
      </c>
      <c r="Q30" s="46">
        <v>1</v>
      </c>
      <c r="R30" s="46">
        <v>1</v>
      </c>
      <c r="S30" s="47">
        <v>1</v>
      </c>
      <c r="T30" s="48">
        <v>1</v>
      </c>
      <c r="U30" s="49">
        <v>1</v>
      </c>
      <c r="V30" s="53">
        <f t="shared" si="4"/>
        <v>100</v>
      </c>
      <c r="W30" s="324"/>
      <c r="X30" s="324"/>
      <c r="Y30" s="321"/>
      <c r="Z30" s="49">
        <v>4</v>
      </c>
      <c r="AA30" s="49">
        <v>12</v>
      </c>
      <c r="AB30" s="51">
        <f t="shared" si="5"/>
        <v>300</v>
      </c>
      <c r="AC30" s="324"/>
      <c r="AD30" s="324"/>
      <c r="AE30" s="321"/>
      <c r="AF30" s="49">
        <v>12</v>
      </c>
      <c r="AG30" s="49">
        <v>11</v>
      </c>
      <c r="AH30" s="53">
        <f t="shared" si="6"/>
        <v>91.666666666666657</v>
      </c>
      <c r="AI30" s="324"/>
      <c r="AJ30" s="324"/>
      <c r="AK30" s="321"/>
      <c r="AL30" s="49">
        <v>12</v>
      </c>
      <c r="AM30" s="49">
        <v>8</v>
      </c>
      <c r="AN30" s="53">
        <f t="shared" si="7"/>
        <v>66.666666666666657</v>
      </c>
      <c r="AO30" s="324"/>
      <c r="AP30" s="324"/>
      <c r="AQ30" s="321"/>
      <c r="AR30" s="49">
        <v>12</v>
      </c>
      <c r="AS30" s="49">
        <v>12</v>
      </c>
      <c r="AT30" s="51">
        <f t="shared" si="8"/>
        <v>100</v>
      </c>
      <c r="AU30" s="324"/>
      <c r="AV30" s="324"/>
      <c r="AW30" s="326"/>
      <c r="AX30" s="49">
        <v>12</v>
      </c>
      <c r="AY30" s="49">
        <v>12</v>
      </c>
      <c r="AZ30" s="51">
        <f t="shared" si="9"/>
        <v>100</v>
      </c>
      <c r="BA30" s="324"/>
      <c r="BB30" s="324"/>
      <c r="BC30" s="375"/>
      <c r="BD30" s="49">
        <v>12</v>
      </c>
      <c r="BE30" s="49">
        <v>12</v>
      </c>
      <c r="BF30" s="51">
        <f t="shared" si="10"/>
        <v>100</v>
      </c>
      <c r="BG30" s="55">
        <v>9333333</v>
      </c>
      <c r="BH30" s="55">
        <v>9333333</v>
      </c>
      <c r="BI30" s="40" t="s">
        <v>150</v>
      </c>
      <c r="BJ30" s="49">
        <v>1</v>
      </c>
      <c r="BK30" s="49">
        <v>1</v>
      </c>
      <c r="BL30" s="51">
        <f t="shared" si="11"/>
        <v>100</v>
      </c>
      <c r="BM30" s="54">
        <v>46063834</v>
      </c>
      <c r="BN30" s="54">
        <v>31735000</v>
      </c>
      <c r="BO30" s="56" t="s">
        <v>151</v>
      </c>
      <c r="BP30" s="49">
        <v>1</v>
      </c>
      <c r="BQ30" s="49">
        <v>1</v>
      </c>
      <c r="BR30" s="51">
        <f t="shared" si="0"/>
        <v>100</v>
      </c>
      <c r="BS30" s="168"/>
      <c r="BT30" s="168"/>
      <c r="BU30" s="153">
        <v>0</v>
      </c>
      <c r="BV30" s="56" t="s">
        <v>1031</v>
      </c>
      <c r="BW30" s="57">
        <v>1</v>
      </c>
      <c r="BX30" s="57">
        <v>1</v>
      </c>
      <c r="BY30" s="234">
        <f t="shared" si="12"/>
        <v>100</v>
      </c>
      <c r="BZ30" s="222"/>
      <c r="CA30" s="222"/>
      <c r="CB30" s="233">
        <v>0</v>
      </c>
      <c r="CC30" s="272" t="s">
        <v>1157</v>
      </c>
      <c r="CD30" s="248">
        <v>1</v>
      </c>
      <c r="CE30" s="248"/>
      <c r="CF30" s="249">
        <f t="shared" si="25"/>
        <v>0</v>
      </c>
      <c r="CG30" s="250"/>
      <c r="CH30" s="250"/>
      <c r="CI30" s="246"/>
      <c r="CJ30" s="247">
        <v>12</v>
      </c>
      <c r="CK30" s="255">
        <f t="shared" si="26"/>
        <v>7.1</v>
      </c>
      <c r="CL30" s="256">
        <f>CK30/CJ30</f>
        <v>0.59166666666666667</v>
      </c>
      <c r="CM30" s="490" t="s">
        <v>1236</v>
      </c>
    </row>
    <row r="31" spans="1:91" ht="287.14999999999998" customHeight="1">
      <c r="A31" s="330"/>
      <c r="B31" s="319" t="s">
        <v>152</v>
      </c>
      <c r="C31" s="366">
        <v>21</v>
      </c>
      <c r="D31" s="319" t="s">
        <v>153</v>
      </c>
      <c r="E31" s="43"/>
      <c r="F31" s="43" t="s">
        <v>26</v>
      </c>
      <c r="G31" s="43" t="s">
        <v>26</v>
      </c>
      <c r="H31" s="44" t="s">
        <v>27</v>
      </c>
      <c r="I31" s="345">
        <v>1</v>
      </c>
      <c r="J31" s="351">
        <v>1</v>
      </c>
      <c r="K31" s="351">
        <v>1</v>
      </c>
      <c r="L31" s="351">
        <v>1</v>
      </c>
      <c r="M31" s="351">
        <v>1</v>
      </c>
      <c r="N31" s="351">
        <v>1</v>
      </c>
      <c r="O31" s="351">
        <v>1</v>
      </c>
      <c r="P31" s="351">
        <v>1</v>
      </c>
      <c r="Q31" s="351">
        <v>1</v>
      </c>
      <c r="R31" s="351">
        <v>1</v>
      </c>
      <c r="S31" s="369">
        <v>1</v>
      </c>
      <c r="T31" s="353">
        <v>1</v>
      </c>
      <c r="U31" s="349">
        <v>1</v>
      </c>
      <c r="V31" s="373">
        <f t="shared" si="4"/>
        <v>100</v>
      </c>
      <c r="W31" s="55">
        <v>61935313.57</v>
      </c>
      <c r="X31" s="55">
        <v>61540000</v>
      </c>
      <c r="Y31" s="40" t="s">
        <v>154</v>
      </c>
      <c r="Z31" s="349">
        <v>1</v>
      </c>
      <c r="AA31" s="349">
        <v>1</v>
      </c>
      <c r="AB31" s="309">
        <f t="shared" si="5"/>
        <v>100</v>
      </c>
      <c r="AC31" s="55">
        <v>449395313.56999999</v>
      </c>
      <c r="AD31" s="55">
        <v>24300000</v>
      </c>
      <c r="AE31" s="40" t="s">
        <v>155</v>
      </c>
      <c r="AF31" s="349">
        <v>1</v>
      </c>
      <c r="AG31" s="349">
        <v>1</v>
      </c>
      <c r="AH31" s="309">
        <f t="shared" si="6"/>
        <v>100</v>
      </c>
      <c r="AI31" s="55">
        <v>13400000</v>
      </c>
      <c r="AJ31" s="55">
        <v>4983333</v>
      </c>
      <c r="AK31" s="40" t="s">
        <v>156</v>
      </c>
      <c r="AL31" s="349">
        <v>1</v>
      </c>
      <c r="AM31" s="349">
        <v>1</v>
      </c>
      <c r="AN31" s="309">
        <f t="shared" si="7"/>
        <v>100</v>
      </c>
      <c r="AO31" s="55">
        <v>25750000</v>
      </c>
      <c r="AP31" s="55">
        <v>21840000</v>
      </c>
      <c r="AQ31" s="40" t="s">
        <v>157</v>
      </c>
      <c r="AR31" s="349">
        <v>1</v>
      </c>
      <c r="AS31" s="349">
        <v>1</v>
      </c>
      <c r="AT31" s="309">
        <f t="shared" si="8"/>
        <v>100</v>
      </c>
      <c r="AU31" s="55">
        <v>53000000</v>
      </c>
      <c r="AV31" s="55">
        <v>35640000</v>
      </c>
      <c r="AW31" s="40" t="s">
        <v>158</v>
      </c>
      <c r="AX31" s="349">
        <v>1</v>
      </c>
      <c r="AY31" s="349">
        <v>1</v>
      </c>
      <c r="AZ31" s="309">
        <f t="shared" si="9"/>
        <v>100</v>
      </c>
      <c r="BA31" s="55">
        <v>28000000</v>
      </c>
      <c r="BB31" s="55">
        <v>19586000</v>
      </c>
      <c r="BC31" s="40" t="s">
        <v>159</v>
      </c>
      <c r="BD31" s="349">
        <v>1</v>
      </c>
      <c r="BE31" s="349">
        <v>1</v>
      </c>
      <c r="BF31" s="309">
        <f t="shared" si="10"/>
        <v>100</v>
      </c>
      <c r="BG31" s="55"/>
      <c r="BH31" s="55"/>
      <c r="BI31" s="40"/>
      <c r="BJ31" s="349">
        <v>1</v>
      </c>
      <c r="BK31" s="349">
        <v>1</v>
      </c>
      <c r="BL31" s="309">
        <f t="shared" si="11"/>
        <v>100</v>
      </c>
      <c r="BM31" s="54">
        <v>0</v>
      </c>
      <c r="BN31" s="54">
        <v>0</v>
      </c>
      <c r="BO31" s="56" t="s">
        <v>38</v>
      </c>
      <c r="BP31" s="349">
        <v>1</v>
      </c>
      <c r="BQ31" s="349">
        <v>1</v>
      </c>
      <c r="BR31" s="309">
        <f t="shared" si="0"/>
        <v>100</v>
      </c>
      <c r="BS31" s="168">
        <v>0</v>
      </c>
      <c r="BT31" s="168">
        <v>0</v>
      </c>
      <c r="BU31" s="153">
        <v>0</v>
      </c>
      <c r="BV31" s="40" t="s">
        <v>1032</v>
      </c>
      <c r="BW31" s="349">
        <v>1</v>
      </c>
      <c r="BX31" s="349">
        <v>1</v>
      </c>
      <c r="BY31" s="359">
        <f>(BX31/BW31)*100</f>
        <v>100</v>
      </c>
      <c r="BZ31" s="222"/>
      <c r="CA31" s="222"/>
      <c r="CB31" s="275" t="e">
        <f t="shared" si="14"/>
        <v>#DIV/0!</v>
      </c>
      <c r="CC31" s="272" t="s">
        <v>1158</v>
      </c>
      <c r="CD31" s="349">
        <v>12</v>
      </c>
      <c r="CE31" s="349"/>
      <c r="CF31" s="311">
        <f t="shared" si="17"/>
        <v>0</v>
      </c>
      <c r="CG31" s="58"/>
      <c r="CH31" s="58"/>
      <c r="CI31" s="40"/>
      <c r="CJ31" s="349">
        <v>1</v>
      </c>
      <c r="CK31" s="349">
        <f>(U31+AA31+AG31+AM31+AS31+AY31+BE31+BK31+BQ31+BX31)/10</f>
        <v>1</v>
      </c>
      <c r="CL31" s="387">
        <v>1</v>
      </c>
      <c r="CM31" s="484" t="s">
        <v>1237</v>
      </c>
    </row>
    <row r="32" spans="1:91" ht="275.25" customHeight="1">
      <c r="A32" s="330"/>
      <c r="B32" s="327"/>
      <c r="C32" s="384"/>
      <c r="D32" s="320"/>
      <c r="E32" s="68"/>
      <c r="F32" s="68" t="s">
        <v>26</v>
      </c>
      <c r="G32" s="68" t="s">
        <v>26</v>
      </c>
      <c r="H32" s="69" t="s">
        <v>160</v>
      </c>
      <c r="I32" s="385"/>
      <c r="J32" s="386"/>
      <c r="K32" s="386"/>
      <c r="L32" s="386"/>
      <c r="M32" s="386"/>
      <c r="N32" s="386"/>
      <c r="O32" s="386"/>
      <c r="P32" s="386"/>
      <c r="Q32" s="386"/>
      <c r="R32" s="386"/>
      <c r="S32" s="393"/>
      <c r="T32" s="394"/>
      <c r="U32" s="392"/>
      <c r="V32" s="395"/>
      <c r="W32" s="55">
        <v>62033333</v>
      </c>
      <c r="X32" s="55">
        <v>61783333</v>
      </c>
      <c r="Y32" s="72" t="s">
        <v>161</v>
      </c>
      <c r="Z32" s="392"/>
      <c r="AA32" s="392"/>
      <c r="AB32" s="391"/>
      <c r="AC32" s="55">
        <v>34733322</v>
      </c>
      <c r="AD32" s="55">
        <v>26039999</v>
      </c>
      <c r="AE32" s="40" t="s">
        <v>162</v>
      </c>
      <c r="AF32" s="392"/>
      <c r="AG32" s="392"/>
      <c r="AH32" s="391"/>
      <c r="AI32" s="55">
        <v>51750000</v>
      </c>
      <c r="AJ32" s="55">
        <v>51750000</v>
      </c>
      <c r="AK32" s="40" t="s">
        <v>163</v>
      </c>
      <c r="AL32" s="392"/>
      <c r="AM32" s="392"/>
      <c r="AN32" s="391"/>
      <c r="AO32" s="55">
        <v>60000000</v>
      </c>
      <c r="AP32" s="55">
        <v>60000000</v>
      </c>
      <c r="AQ32" s="40" t="s">
        <v>164</v>
      </c>
      <c r="AR32" s="392"/>
      <c r="AS32" s="392"/>
      <c r="AT32" s="391"/>
      <c r="AU32" s="55">
        <v>38000000</v>
      </c>
      <c r="AV32" s="55">
        <v>34210882</v>
      </c>
      <c r="AW32" s="40" t="s">
        <v>165</v>
      </c>
      <c r="AX32" s="392"/>
      <c r="AY32" s="392"/>
      <c r="AZ32" s="391"/>
      <c r="BA32" s="55">
        <v>40000000</v>
      </c>
      <c r="BB32" s="55">
        <v>0</v>
      </c>
      <c r="BC32" s="40" t="s">
        <v>166</v>
      </c>
      <c r="BD32" s="392"/>
      <c r="BE32" s="392"/>
      <c r="BF32" s="391"/>
      <c r="BG32" s="55">
        <v>19477635</v>
      </c>
      <c r="BH32" s="55">
        <v>16853806</v>
      </c>
      <c r="BI32" s="40" t="s">
        <v>167</v>
      </c>
      <c r="BJ32" s="392"/>
      <c r="BK32" s="392"/>
      <c r="BL32" s="391"/>
      <c r="BM32" s="54">
        <v>0</v>
      </c>
      <c r="BN32" s="54">
        <v>0</v>
      </c>
      <c r="BO32" s="56" t="s">
        <v>168</v>
      </c>
      <c r="BP32" s="392"/>
      <c r="BQ32" s="392"/>
      <c r="BR32" s="391"/>
      <c r="BS32" s="168">
        <v>0</v>
      </c>
      <c r="BT32" s="168">
        <v>0</v>
      </c>
      <c r="BU32" s="153">
        <v>0</v>
      </c>
      <c r="BV32" s="40" t="s">
        <v>169</v>
      </c>
      <c r="BW32" s="392"/>
      <c r="BX32" s="392"/>
      <c r="BY32" s="399"/>
      <c r="BZ32" s="57">
        <v>136000000</v>
      </c>
      <c r="CA32" s="57">
        <v>89000000</v>
      </c>
      <c r="CB32" s="275">
        <f t="shared" si="14"/>
        <v>65.441176470588232</v>
      </c>
      <c r="CC32" s="272" t="s">
        <v>1159</v>
      </c>
      <c r="CD32" s="392"/>
      <c r="CE32" s="392"/>
      <c r="CF32" s="312"/>
      <c r="CG32" s="58"/>
      <c r="CH32" s="58"/>
      <c r="CI32" s="40"/>
      <c r="CJ32" s="396"/>
      <c r="CK32" s="396">
        <f>(+BQ28+BK28+BE28+AY28+AS28+AM28+AG28+AA28+U28)/8</f>
        <v>9.875</v>
      </c>
      <c r="CL32" s="397"/>
      <c r="CM32" s="493"/>
    </row>
    <row r="33" spans="1:91" ht="402.75" customHeight="1">
      <c r="A33" s="330"/>
      <c r="B33" s="321"/>
      <c r="C33" s="341"/>
      <c r="D33" s="321"/>
      <c r="E33" s="43"/>
      <c r="F33" s="68" t="s">
        <v>26</v>
      </c>
      <c r="G33" s="68" t="s">
        <v>26</v>
      </c>
      <c r="H33" s="44" t="s">
        <v>170</v>
      </c>
      <c r="I33" s="346"/>
      <c r="J33" s="352"/>
      <c r="K33" s="352"/>
      <c r="L33" s="352"/>
      <c r="M33" s="352"/>
      <c r="N33" s="352"/>
      <c r="O33" s="352"/>
      <c r="P33" s="352"/>
      <c r="Q33" s="352"/>
      <c r="R33" s="352"/>
      <c r="S33" s="370"/>
      <c r="T33" s="354"/>
      <c r="U33" s="350"/>
      <c r="V33" s="374"/>
      <c r="W33" s="55"/>
      <c r="X33" s="55"/>
      <c r="Y33" s="72"/>
      <c r="Z33" s="350"/>
      <c r="AA33" s="350"/>
      <c r="AB33" s="310"/>
      <c r="AC33" s="55">
        <v>513362050</v>
      </c>
      <c r="AD33" s="55">
        <v>513362050</v>
      </c>
      <c r="AE33" s="40" t="s">
        <v>171</v>
      </c>
      <c r="AF33" s="350"/>
      <c r="AG33" s="350"/>
      <c r="AH33" s="310"/>
      <c r="AI33" s="55"/>
      <c r="AJ33" s="55"/>
      <c r="AK33" s="40" t="s">
        <v>172</v>
      </c>
      <c r="AL33" s="350"/>
      <c r="AM33" s="350"/>
      <c r="AN33" s="310"/>
      <c r="AO33" s="55"/>
      <c r="AP33" s="55"/>
      <c r="AQ33" s="40" t="s">
        <v>173</v>
      </c>
      <c r="AR33" s="350"/>
      <c r="AS33" s="350"/>
      <c r="AT33" s="310"/>
      <c r="AU33" s="55">
        <v>1167329298</v>
      </c>
      <c r="AV33" s="55">
        <v>1153790975</v>
      </c>
      <c r="AW33" s="40" t="s">
        <v>174</v>
      </c>
      <c r="AX33" s="350"/>
      <c r="AY33" s="350"/>
      <c r="AZ33" s="310"/>
      <c r="BA33" s="55">
        <v>705596003</v>
      </c>
      <c r="BB33" s="55">
        <v>18422208</v>
      </c>
      <c r="BC33" s="40" t="s">
        <v>175</v>
      </c>
      <c r="BD33" s="350"/>
      <c r="BE33" s="350"/>
      <c r="BF33" s="310"/>
      <c r="BG33" s="55">
        <v>1673166370</v>
      </c>
      <c r="BH33" s="55">
        <v>954103312</v>
      </c>
      <c r="BI33" s="40" t="s">
        <v>176</v>
      </c>
      <c r="BJ33" s="350"/>
      <c r="BK33" s="350"/>
      <c r="BL33" s="310"/>
      <c r="BM33" s="54">
        <v>0</v>
      </c>
      <c r="BN33" s="54">
        <v>0</v>
      </c>
      <c r="BO33" s="56" t="s">
        <v>177</v>
      </c>
      <c r="BP33" s="350"/>
      <c r="BQ33" s="350"/>
      <c r="BR33" s="310"/>
      <c r="BS33" s="168">
        <v>8283931198</v>
      </c>
      <c r="BT33" s="168">
        <v>2147997473</v>
      </c>
      <c r="BU33" s="154">
        <f>BT33/BS33*100</f>
        <v>25.929687507769184</v>
      </c>
      <c r="BV33" s="40" t="s">
        <v>940</v>
      </c>
      <c r="BW33" s="350"/>
      <c r="BX33" s="350"/>
      <c r="BY33" s="360"/>
      <c r="BZ33" s="57">
        <v>5011999770</v>
      </c>
      <c r="CA33" s="57">
        <v>538482355</v>
      </c>
      <c r="CB33" s="275">
        <f t="shared" si="14"/>
        <v>10.743862324638535</v>
      </c>
      <c r="CC33" s="273" t="s">
        <v>1062</v>
      </c>
      <c r="CD33" s="350"/>
      <c r="CE33" s="350"/>
      <c r="CF33" s="313"/>
      <c r="CG33" s="58"/>
      <c r="CH33" s="58"/>
      <c r="CI33" s="40"/>
      <c r="CJ33" s="350"/>
      <c r="CK33" s="350">
        <f>(+BQ29+BK29+BE29+AY29+AS29+AM29+AG29+AA29+U29)/8</f>
        <v>11.375</v>
      </c>
      <c r="CL33" s="388"/>
      <c r="CM33" s="485"/>
    </row>
    <row r="34" spans="1:91" ht="276" customHeight="1">
      <c r="A34" s="330"/>
      <c r="B34" s="319" t="s">
        <v>178</v>
      </c>
      <c r="C34" s="366">
        <v>22</v>
      </c>
      <c r="D34" s="319" t="s">
        <v>179</v>
      </c>
      <c r="E34" s="340"/>
      <c r="F34" s="340" t="s">
        <v>26</v>
      </c>
      <c r="G34" s="340" t="s">
        <v>26</v>
      </c>
      <c r="H34" s="44" t="s">
        <v>27</v>
      </c>
      <c r="I34" s="345">
        <v>50</v>
      </c>
      <c r="J34" s="351">
        <v>1</v>
      </c>
      <c r="K34" s="351">
        <v>1</v>
      </c>
      <c r="L34" s="351">
        <v>1</v>
      </c>
      <c r="M34" s="351">
        <v>1</v>
      </c>
      <c r="N34" s="351">
        <v>1</v>
      </c>
      <c r="O34" s="351">
        <v>1</v>
      </c>
      <c r="P34" s="351">
        <v>1</v>
      </c>
      <c r="Q34" s="351">
        <v>1</v>
      </c>
      <c r="R34" s="351">
        <v>1</v>
      </c>
      <c r="S34" s="369">
        <v>1</v>
      </c>
      <c r="T34" s="353">
        <v>50</v>
      </c>
      <c r="U34" s="349">
        <v>75</v>
      </c>
      <c r="V34" s="373">
        <f t="shared" si="4"/>
        <v>150</v>
      </c>
      <c r="W34" s="55">
        <v>57760000</v>
      </c>
      <c r="X34" s="55">
        <v>57760000</v>
      </c>
      <c r="Y34" s="40" t="s">
        <v>180</v>
      </c>
      <c r="Z34" s="349">
        <v>1</v>
      </c>
      <c r="AA34" s="349">
        <v>1</v>
      </c>
      <c r="AB34" s="309">
        <f t="shared" si="5"/>
        <v>100</v>
      </c>
      <c r="AC34" s="322">
        <v>449395313.56999999</v>
      </c>
      <c r="AD34" s="322">
        <v>24300000</v>
      </c>
      <c r="AE34" s="40" t="s">
        <v>181</v>
      </c>
      <c r="AF34" s="349">
        <v>1</v>
      </c>
      <c r="AG34" s="349">
        <v>1</v>
      </c>
      <c r="AH34" s="309">
        <f t="shared" si="6"/>
        <v>100</v>
      </c>
      <c r="AI34" s="55">
        <v>65150000</v>
      </c>
      <c r="AJ34" s="55">
        <v>56733333</v>
      </c>
      <c r="AK34" s="40" t="s">
        <v>182</v>
      </c>
      <c r="AL34" s="349">
        <v>1</v>
      </c>
      <c r="AM34" s="349">
        <v>1</v>
      </c>
      <c r="AN34" s="309">
        <f t="shared" si="7"/>
        <v>100</v>
      </c>
      <c r="AO34" s="55">
        <v>25750000</v>
      </c>
      <c r="AP34" s="55">
        <v>2323333</v>
      </c>
      <c r="AQ34" s="40" t="s">
        <v>183</v>
      </c>
      <c r="AR34" s="349">
        <v>1</v>
      </c>
      <c r="AS34" s="349">
        <v>1</v>
      </c>
      <c r="AT34" s="309">
        <f t="shared" si="8"/>
        <v>100</v>
      </c>
      <c r="AU34" s="55">
        <v>53000000</v>
      </c>
      <c r="AV34" s="55">
        <v>35640000</v>
      </c>
      <c r="AW34" s="40" t="s">
        <v>158</v>
      </c>
      <c r="AX34" s="349">
        <v>1</v>
      </c>
      <c r="AY34" s="349">
        <v>1</v>
      </c>
      <c r="AZ34" s="309">
        <f t="shared" si="9"/>
        <v>100</v>
      </c>
      <c r="BA34" s="55">
        <v>28000000</v>
      </c>
      <c r="BB34" s="55">
        <v>19586000</v>
      </c>
      <c r="BC34" s="40" t="s">
        <v>159</v>
      </c>
      <c r="BD34" s="349">
        <v>1</v>
      </c>
      <c r="BE34" s="349">
        <v>1</v>
      </c>
      <c r="BF34" s="309">
        <f t="shared" si="10"/>
        <v>100</v>
      </c>
      <c r="BG34" s="55"/>
      <c r="BH34" s="55"/>
      <c r="BI34" s="40"/>
      <c r="BJ34" s="349">
        <v>1</v>
      </c>
      <c r="BK34" s="349">
        <v>1</v>
      </c>
      <c r="BL34" s="309">
        <f t="shared" si="11"/>
        <v>100</v>
      </c>
      <c r="BM34" s="54">
        <v>13200000</v>
      </c>
      <c r="BN34" s="54">
        <v>3600000</v>
      </c>
      <c r="BO34" s="56" t="s">
        <v>184</v>
      </c>
      <c r="BP34" s="349">
        <v>1</v>
      </c>
      <c r="BQ34" s="349">
        <v>1</v>
      </c>
      <c r="BR34" s="309">
        <f t="shared" si="0"/>
        <v>100</v>
      </c>
      <c r="BS34" s="194">
        <v>3990000</v>
      </c>
      <c r="BT34" s="194">
        <v>3990000</v>
      </c>
      <c r="BU34" s="153">
        <v>0</v>
      </c>
      <c r="BV34" s="40" t="s">
        <v>1033</v>
      </c>
      <c r="BW34" s="349">
        <v>1</v>
      </c>
      <c r="BX34" s="349">
        <v>1</v>
      </c>
      <c r="BY34" s="359">
        <f t="shared" si="12"/>
        <v>100</v>
      </c>
      <c r="BZ34" s="222"/>
      <c r="CA34" s="222"/>
      <c r="CB34" s="233" t="e">
        <f t="shared" si="14"/>
        <v>#DIV/0!</v>
      </c>
      <c r="CC34" s="14" t="s">
        <v>1160</v>
      </c>
      <c r="CD34" s="349">
        <v>1</v>
      </c>
      <c r="CE34" s="349"/>
      <c r="CF34" s="311">
        <f t="shared" si="17"/>
        <v>0</v>
      </c>
      <c r="CG34" s="58"/>
      <c r="CH34" s="58"/>
      <c r="CI34" s="40"/>
      <c r="CJ34" s="349">
        <v>1</v>
      </c>
      <c r="CK34" s="349">
        <f>(+U34+AA34+AG34+AM34+AS34+AY34+BE34+BK34+BQ34+BX34)/10</f>
        <v>8.4</v>
      </c>
      <c r="CL34" s="387">
        <v>1</v>
      </c>
      <c r="CM34" s="484" t="s">
        <v>1088</v>
      </c>
    </row>
    <row r="35" spans="1:91" ht="161.25" customHeight="1">
      <c r="A35" s="330"/>
      <c r="B35" s="320"/>
      <c r="C35" s="384"/>
      <c r="D35" s="320"/>
      <c r="E35" s="398"/>
      <c r="F35" s="398"/>
      <c r="G35" s="398"/>
      <c r="H35" s="44" t="s">
        <v>160</v>
      </c>
      <c r="I35" s="385"/>
      <c r="J35" s="386"/>
      <c r="K35" s="386"/>
      <c r="L35" s="386"/>
      <c r="M35" s="386"/>
      <c r="N35" s="386"/>
      <c r="O35" s="386"/>
      <c r="P35" s="386"/>
      <c r="Q35" s="386"/>
      <c r="R35" s="386"/>
      <c r="S35" s="393"/>
      <c r="T35" s="394"/>
      <c r="U35" s="392"/>
      <c r="V35" s="395"/>
      <c r="W35" s="55"/>
      <c r="X35" s="55"/>
      <c r="Y35" s="40"/>
      <c r="Z35" s="392"/>
      <c r="AA35" s="392"/>
      <c r="AB35" s="391"/>
      <c r="AC35" s="323"/>
      <c r="AD35" s="323"/>
      <c r="AE35" s="40"/>
      <c r="AF35" s="392"/>
      <c r="AG35" s="392"/>
      <c r="AH35" s="391"/>
      <c r="AI35" s="55"/>
      <c r="AJ35" s="55"/>
      <c r="AK35" s="40"/>
      <c r="AL35" s="392"/>
      <c r="AM35" s="392"/>
      <c r="AN35" s="391"/>
      <c r="AO35" s="55"/>
      <c r="AP35" s="55"/>
      <c r="AQ35" s="40"/>
      <c r="AR35" s="392"/>
      <c r="AS35" s="392"/>
      <c r="AT35" s="391"/>
      <c r="AU35" s="55"/>
      <c r="AV35" s="55"/>
      <c r="AW35" s="40"/>
      <c r="AX35" s="392"/>
      <c r="AY35" s="392"/>
      <c r="AZ35" s="391"/>
      <c r="BA35" s="55"/>
      <c r="BB35" s="55"/>
      <c r="BC35" s="40"/>
      <c r="BD35" s="392"/>
      <c r="BE35" s="392"/>
      <c r="BF35" s="391"/>
      <c r="BG35" s="55">
        <v>19477635</v>
      </c>
      <c r="BH35" s="55">
        <v>16853806</v>
      </c>
      <c r="BI35" s="40" t="s">
        <v>167</v>
      </c>
      <c r="BJ35" s="392"/>
      <c r="BK35" s="392"/>
      <c r="BL35" s="391"/>
      <c r="BM35" s="54">
        <v>0</v>
      </c>
      <c r="BN35" s="54">
        <v>0</v>
      </c>
      <c r="BO35" s="56" t="s">
        <v>185</v>
      </c>
      <c r="BP35" s="392"/>
      <c r="BQ35" s="392"/>
      <c r="BR35" s="391"/>
      <c r="BS35" s="187">
        <v>0</v>
      </c>
      <c r="BT35" s="187">
        <v>0</v>
      </c>
      <c r="BU35" s="153">
        <v>0</v>
      </c>
      <c r="BV35" s="40" t="s">
        <v>186</v>
      </c>
      <c r="BW35" s="392"/>
      <c r="BX35" s="392"/>
      <c r="BY35" s="399"/>
      <c r="BZ35" s="257">
        <v>136000000</v>
      </c>
      <c r="CA35" s="257">
        <v>89000000</v>
      </c>
      <c r="CB35" s="233">
        <f t="shared" si="14"/>
        <v>65.441176470588232</v>
      </c>
      <c r="CC35" s="272" t="s">
        <v>1084</v>
      </c>
      <c r="CD35" s="392"/>
      <c r="CE35" s="392"/>
      <c r="CF35" s="312"/>
      <c r="CG35" s="58"/>
      <c r="CH35" s="58"/>
      <c r="CI35" s="40"/>
      <c r="CJ35" s="396"/>
      <c r="CK35" s="396">
        <f>(+BQ31+BK31+BE31+AY31+AS31+AM31+AG31+AA31+U31)/8</f>
        <v>1.125</v>
      </c>
      <c r="CL35" s="397"/>
      <c r="CM35" s="493"/>
    </row>
    <row r="36" spans="1:91" ht="234" customHeight="1">
      <c r="A36" s="330"/>
      <c r="B36" s="320"/>
      <c r="C36" s="341"/>
      <c r="D36" s="321"/>
      <c r="E36" s="342"/>
      <c r="F36" s="342"/>
      <c r="G36" s="342"/>
      <c r="H36" s="44" t="s">
        <v>170</v>
      </c>
      <c r="I36" s="346"/>
      <c r="J36" s="352"/>
      <c r="K36" s="352"/>
      <c r="L36" s="352"/>
      <c r="M36" s="352"/>
      <c r="N36" s="352"/>
      <c r="O36" s="352"/>
      <c r="P36" s="352"/>
      <c r="Q36" s="352"/>
      <c r="R36" s="352"/>
      <c r="S36" s="370"/>
      <c r="T36" s="354"/>
      <c r="U36" s="350"/>
      <c r="V36" s="374"/>
      <c r="W36" s="55"/>
      <c r="X36" s="55"/>
      <c r="Y36" s="40"/>
      <c r="Z36" s="350"/>
      <c r="AA36" s="350"/>
      <c r="AB36" s="310"/>
      <c r="AC36" s="323"/>
      <c r="AD36" s="323"/>
      <c r="AE36" s="40"/>
      <c r="AF36" s="350"/>
      <c r="AG36" s="350"/>
      <c r="AH36" s="310"/>
      <c r="AI36" s="55"/>
      <c r="AJ36" s="55"/>
      <c r="AK36" s="40" t="s">
        <v>187</v>
      </c>
      <c r="AL36" s="350"/>
      <c r="AM36" s="350"/>
      <c r="AN36" s="310"/>
      <c r="AO36" s="55"/>
      <c r="AP36" s="55"/>
      <c r="AQ36" s="40" t="s">
        <v>173</v>
      </c>
      <c r="AR36" s="350"/>
      <c r="AS36" s="350"/>
      <c r="AT36" s="310"/>
      <c r="AU36" s="55">
        <v>0</v>
      </c>
      <c r="AV36" s="55">
        <v>0</v>
      </c>
      <c r="AW36" s="40" t="s">
        <v>188</v>
      </c>
      <c r="AX36" s="350"/>
      <c r="AY36" s="350"/>
      <c r="AZ36" s="310"/>
      <c r="BA36" s="55">
        <v>0</v>
      </c>
      <c r="BB36" s="55">
        <v>0</v>
      </c>
      <c r="BC36" s="40" t="s">
        <v>189</v>
      </c>
      <c r="BD36" s="350"/>
      <c r="BE36" s="350"/>
      <c r="BF36" s="310"/>
      <c r="BG36" s="55">
        <v>0</v>
      </c>
      <c r="BH36" s="55">
        <v>0</v>
      </c>
      <c r="BI36" s="40" t="s">
        <v>189</v>
      </c>
      <c r="BJ36" s="350"/>
      <c r="BK36" s="350"/>
      <c r="BL36" s="310"/>
      <c r="BM36" s="54">
        <v>0</v>
      </c>
      <c r="BN36" s="54">
        <v>0</v>
      </c>
      <c r="BO36" s="56" t="s">
        <v>177</v>
      </c>
      <c r="BP36" s="350"/>
      <c r="BQ36" s="350"/>
      <c r="BR36" s="310"/>
      <c r="BS36" s="187">
        <v>0</v>
      </c>
      <c r="BT36" s="187">
        <v>0</v>
      </c>
      <c r="BU36" s="153">
        <v>0</v>
      </c>
      <c r="BV36" s="155" t="s">
        <v>941</v>
      </c>
      <c r="BW36" s="350"/>
      <c r="BX36" s="350"/>
      <c r="BY36" s="360"/>
      <c r="BZ36" s="222"/>
      <c r="CA36" s="222"/>
      <c r="CB36" s="233" t="e">
        <f t="shared" si="14"/>
        <v>#DIV/0!</v>
      </c>
      <c r="CC36" s="273" t="s">
        <v>1091</v>
      </c>
      <c r="CD36" s="350"/>
      <c r="CE36" s="350"/>
      <c r="CF36" s="313"/>
      <c r="CG36" s="58"/>
      <c r="CH36" s="58"/>
      <c r="CI36" s="40"/>
      <c r="CJ36" s="350"/>
      <c r="CK36" s="350">
        <f>(+BQ32+BK32+BE32+AY32+AS32+AM32+AG32+AA32+U32)/8</f>
        <v>0</v>
      </c>
      <c r="CL36" s="388"/>
      <c r="CM36" s="485"/>
    </row>
    <row r="37" spans="1:91" ht="254.25" customHeight="1">
      <c r="A37" s="330"/>
      <c r="B37" s="320"/>
      <c r="C37" s="366">
        <v>23</v>
      </c>
      <c r="D37" s="319" t="s">
        <v>190</v>
      </c>
      <c r="E37" s="340"/>
      <c r="F37" s="340" t="s">
        <v>26</v>
      </c>
      <c r="G37" s="340" t="s">
        <v>26</v>
      </c>
      <c r="H37" s="44" t="s">
        <v>27</v>
      </c>
      <c r="I37" s="345">
        <v>4</v>
      </c>
      <c r="J37" s="351">
        <v>1</v>
      </c>
      <c r="K37" s="351">
        <v>1</v>
      </c>
      <c r="L37" s="351">
        <v>1</v>
      </c>
      <c r="M37" s="351">
        <v>1</v>
      </c>
      <c r="N37" s="351">
        <v>1</v>
      </c>
      <c r="O37" s="351">
        <v>1</v>
      </c>
      <c r="P37" s="351">
        <v>1</v>
      </c>
      <c r="Q37" s="351">
        <v>1</v>
      </c>
      <c r="R37" s="351">
        <v>1</v>
      </c>
      <c r="S37" s="369">
        <v>1</v>
      </c>
      <c r="T37" s="353">
        <v>4</v>
      </c>
      <c r="U37" s="349">
        <v>4</v>
      </c>
      <c r="V37" s="373">
        <f t="shared" si="4"/>
        <v>100</v>
      </c>
      <c r="W37" s="55">
        <v>37991667</v>
      </c>
      <c r="X37" s="55">
        <v>37991667</v>
      </c>
      <c r="Y37" s="40" t="s">
        <v>191</v>
      </c>
      <c r="Z37" s="349">
        <v>1</v>
      </c>
      <c r="AA37" s="349">
        <v>1</v>
      </c>
      <c r="AB37" s="309">
        <f t="shared" si="5"/>
        <v>100</v>
      </c>
      <c r="AC37" s="324"/>
      <c r="AD37" s="324"/>
      <c r="AE37" s="40" t="s">
        <v>192</v>
      </c>
      <c r="AF37" s="349">
        <v>1</v>
      </c>
      <c r="AG37" s="349">
        <v>1</v>
      </c>
      <c r="AH37" s="309">
        <f t="shared" si="6"/>
        <v>100</v>
      </c>
      <c r="AI37" s="55">
        <v>65150000</v>
      </c>
      <c r="AJ37" s="55">
        <v>56733333</v>
      </c>
      <c r="AK37" s="40" t="s">
        <v>193</v>
      </c>
      <c r="AL37" s="349">
        <v>1</v>
      </c>
      <c r="AM37" s="349">
        <v>1</v>
      </c>
      <c r="AN37" s="309">
        <f t="shared" si="7"/>
        <v>100</v>
      </c>
      <c r="AO37" s="55">
        <v>25750000</v>
      </c>
      <c r="AP37" s="55">
        <v>20590000</v>
      </c>
      <c r="AQ37" s="40" t="s">
        <v>194</v>
      </c>
      <c r="AR37" s="349">
        <v>1</v>
      </c>
      <c r="AS37" s="349">
        <v>1</v>
      </c>
      <c r="AT37" s="309">
        <f t="shared" si="8"/>
        <v>100</v>
      </c>
      <c r="AU37" s="55">
        <v>53000000</v>
      </c>
      <c r="AV37" s="55">
        <v>35640000</v>
      </c>
      <c r="AW37" s="40" t="s">
        <v>158</v>
      </c>
      <c r="AX37" s="349">
        <v>1</v>
      </c>
      <c r="AY37" s="349">
        <v>1</v>
      </c>
      <c r="AZ37" s="309">
        <f t="shared" si="9"/>
        <v>100</v>
      </c>
      <c r="BA37" s="55">
        <v>28000000</v>
      </c>
      <c r="BB37" s="55">
        <v>19586000</v>
      </c>
      <c r="BC37" s="40" t="s">
        <v>159</v>
      </c>
      <c r="BD37" s="349">
        <v>1</v>
      </c>
      <c r="BE37" s="349">
        <v>1</v>
      </c>
      <c r="BF37" s="309">
        <f t="shared" si="10"/>
        <v>100</v>
      </c>
      <c r="BG37" s="55"/>
      <c r="BH37" s="55"/>
      <c r="BI37" s="40"/>
      <c r="BJ37" s="349">
        <v>1</v>
      </c>
      <c r="BK37" s="349">
        <v>1</v>
      </c>
      <c r="BL37" s="309">
        <f t="shared" si="11"/>
        <v>100</v>
      </c>
      <c r="BM37" s="54">
        <v>13200000</v>
      </c>
      <c r="BN37" s="54">
        <v>3300000</v>
      </c>
      <c r="BO37" s="56" t="s">
        <v>195</v>
      </c>
      <c r="BP37" s="349">
        <v>1</v>
      </c>
      <c r="BQ37" s="349">
        <v>1</v>
      </c>
      <c r="BR37" s="309">
        <f t="shared" si="0"/>
        <v>100</v>
      </c>
      <c r="BS37" s="187">
        <v>11540000</v>
      </c>
      <c r="BT37" s="187">
        <v>11540000</v>
      </c>
      <c r="BU37" s="311">
        <v>0</v>
      </c>
      <c r="BV37" s="40" t="s">
        <v>1034</v>
      </c>
      <c r="BW37" s="349">
        <v>1</v>
      </c>
      <c r="BX37" s="349">
        <v>1</v>
      </c>
      <c r="BY37" s="359">
        <f t="shared" si="12"/>
        <v>100</v>
      </c>
      <c r="BZ37" s="222"/>
      <c r="CA37" s="222"/>
      <c r="CB37" s="233" t="e">
        <f t="shared" si="14"/>
        <v>#DIV/0!</v>
      </c>
      <c r="CC37" s="272" t="s">
        <v>1083</v>
      </c>
      <c r="CD37" s="349">
        <v>1</v>
      </c>
      <c r="CE37" s="349"/>
      <c r="CF37" s="311">
        <f t="shared" si="17"/>
        <v>0</v>
      </c>
      <c r="CG37" s="58"/>
      <c r="CH37" s="58"/>
      <c r="CI37" s="40"/>
      <c r="CJ37" s="349">
        <v>1</v>
      </c>
      <c r="CK37" s="349">
        <f>(+U37+AA37+AG37+AM37+AS37+AY37+BE37+BK37+BQ37+BX37)/10</f>
        <v>1.3</v>
      </c>
      <c r="CL37" s="387">
        <v>1</v>
      </c>
      <c r="CM37" s="484" t="s">
        <v>942</v>
      </c>
    </row>
    <row r="38" spans="1:91" ht="160.5" customHeight="1">
      <c r="A38" s="330"/>
      <c r="B38" s="320"/>
      <c r="C38" s="384"/>
      <c r="D38" s="320"/>
      <c r="E38" s="398"/>
      <c r="F38" s="398"/>
      <c r="G38" s="398"/>
      <c r="H38" s="44" t="s">
        <v>160</v>
      </c>
      <c r="I38" s="385"/>
      <c r="J38" s="386"/>
      <c r="K38" s="386"/>
      <c r="L38" s="386"/>
      <c r="M38" s="386"/>
      <c r="N38" s="386"/>
      <c r="O38" s="386"/>
      <c r="P38" s="386"/>
      <c r="Q38" s="386"/>
      <c r="R38" s="386"/>
      <c r="S38" s="393"/>
      <c r="T38" s="394"/>
      <c r="U38" s="392"/>
      <c r="V38" s="395"/>
      <c r="W38" s="55"/>
      <c r="X38" s="55"/>
      <c r="Y38" s="40"/>
      <c r="Z38" s="392"/>
      <c r="AA38" s="392"/>
      <c r="AB38" s="391"/>
      <c r="AC38" s="52"/>
      <c r="AD38" s="52"/>
      <c r="AE38" s="40"/>
      <c r="AF38" s="392"/>
      <c r="AG38" s="392"/>
      <c r="AH38" s="391"/>
      <c r="AI38" s="55"/>
      <c r="AJ38" s="55"/>
      <c r="AK38" s="40"/>
      <c r="AL38" s="392"/>
      <c r="AM38" s="392"/>
      <c r="AN38" s="391"/>
      <c r="AO38" s="55"/>
      <c r="AP38" s="55"/>
      <c r="AQ38" s="40"/>
      <c r="AR38" s="392"/>
      <c r="AS38" s="392"/>
      <c r="AT38" s="391"/>
      <c r="AU38" s="55"/>
      <c r="AV38" s="55"/>
      <c r="AW38" s="40"/>
      <c r="AX38" s="392"/>
      <c r="AY38" s="392"/>
      <c r="AZ38" s="391"/>
      <c r="BA38" s="55"/>
      <c r="BB38" s="55"/>
      <c r="BC38" s="40"/>
      <c r="BD38" s="392"/>
      <c r="BE38" s="392"/>
      <c r="BF38" s="391"/>
      <c r="BG38" s="55">
        <v>0</v>
      </c>
      <c r="BH38" s="55">
        <v>0</v>
      </c>
      <c r="BI38" s="40" t="s">
        <v>196</v>
      </c>
      <c r="BJ38" s="392"/>
      <c r="BK38" s="392"/>
      <c r="BL38" s="391"/>
      <c r="BM38" s="54">
        <v>0</v>
      </c>
      <c r="BN38" s="54">
        <v>0</v>
      </c>
      <c r="BO38" s="56" t="s">
        <v>185</v>
      </c>
      <c r="BP38" s="392"/>
      <c r="BQ38" s="392"/>
      <c r="BR38" s="391"/>
      <c r="BS38" s="187">
        <v>0</v>
      </c>
      <c r="BT38" s="187">
        <v>0</v>
      </c>
      <c r="BU38" s="312"/>
      <c r="BV38" s="40" t="s">
        <v>186</v>
      </c>
      <c r="BW38" s="392"/>
      <c r="BX38" s="392"/>
      <c r="BY38" s="399"/>
      <c r="BZ38" s="257">
        <v>136000000</v>
      </c>
      <c r="CA38" s="257">
        <v>89000000</v>
      </c>
      <c r="CB38" s="233">
        <f t="shared" si="14"/>
        <v>65.441176470588232</v>
      </c>
      <c r="CC38" s="272" t="s">
        <v>1161</v>
      </c>
      <c r="CD38" s="392"/>
      <c r="CE38" s="392"/>
      <c r="CF38" s="312"/>
      <c r="CG38" s="58"/>
      <c r="CH38" s="58"/>
      <c r="CI38" s="40"/>
      <c r="CJ38" s="396"/>
      <c r="CK38" s="396">
        <f>(+BQ34+BK34+BE34+AY34+AS34+AM34+AG34+AA34+U34)/8</f>
        <v>10.375</v>
      </c>
      <c r="CL38" s="397"/>
      <c r="CM38" s="493"/>
    </row>
    <row r="39" spans="1:91" ht="122.25" customHeight="1">
      <c r="A39" s="331"/>
      <c r="B39" s="321"/>
      <c r="C39" s="341"/>
      <c r="D39" s="321"/>
      <c r="E39" s="342"/>
      <c r="F39" s="342"/>
      <c r="G39" s="342"/>
      <c r="H39" s="44" t="s">
        <v>170</v>
      </c>
      <c r="I39" s="346"/>
      <c r="J39" s="352"/>
      <c r="K39" s="352"/>
      <c r="L39" s="352"/>
      <c r="M39" s="352"/>
      <c r="N39" s="352"/>
      <c r="O39" s="352"/>
      <c r="P39" s="352"/>
      <c r="Q39" s="352"/>
      <c r="R39" s="352"/>
      <c r="S39" s="370"/>
      <c r="T39" s="354"/>
      <c r="U39" s="350"/>
      <c r="V39" s="374"/>
      <c r="W39" s="55"/>
      <c r="X39" s="55"/>
      <c r="Y39" s="40"/>
      <c r="Z39" s="350"/>
      <c r="AA39" s="350"/>
      <c r="AB39" s="310"/>
      <c r="AC39" s="52"/>
      <c r="AD39" s="52"/>
      <c r="AE39" s="40"/>
      <c r="AF39" s="350"/>
      <c r="AG39" s="350"/>
      <c r="AH39" s="310"/>
      <c r="AI39" s="55"/>
      <c r="AJ39" s="55"/>
      <c r="AK39" s="40" t="s">
        <v>197</v>
      </c>
      <c r="AL39" s="350"/>
      <c r="AM39" s="350"/>
      <c r="AN39" s="310"/>
      <c r="AO39" s="55"/>
      <c r="AP39" s="55"/>
      <c r="AQ39" s="40" t="s">
        <v>173</v>
      </c>
      <c r="AR39" s="350"/>
      <c r="AS39" s="350"/>
      <c r="AT39" s="310"/>
      <c r="AU39" s="55">
        <v>0</v>
      </c>
      <c r="AV39" s="55">
        <v>0</v>
      </c>
      <c r="AW39" s="40" t="s">
        <v>198</v>
      </c>
      <c r="AX39" s="350"/>
      <c r="AY39" s="350"/>
      <c r="AZ39" s="310"/>
      <c r="BA39" s="55">
        <v>0</v>
      </c>
      <c r="BB39" s="55">
        <v>0</v>
      </c>
      <c r="BC39" s="40" t="s">
        <v>198</v>
      </c>
      <c r="BD39" s="350"/>
      <c r="BE39" s="350"/>
      <c r="BF39" s="310"/>
      <c r="BG39" s="55"/>
      <c r="BH39" s="55"/>
      <c r="BI39" s="40"/>
      <c r="BJ39" s="350"/>
      <c r="BK39" s="350"/>
      <c r="BL39" s="310"/>
      <c r="BM39" s="55"/>
      <c r="BN39" s="55"/>
      <c r="BO39" s="40"/>
      <c r="BP39" s="350"/>
      <c r="BQ39" s="350"/>
      <c r="BR39" s="310"/>
      <c r="BS39" s="187">
        <v>0</v>
      </c>
      <c r="BT39" s="187">
        <v>0</v>
      </c>
      <c r="BU39" s="313"/>
      <c r="BV39" s="40" t="s">
        <v>924</v>
      </c>
      <c r="BW39" s="350"/>
      <c r="BX39" s="350"/>
      <c r="BY39" s="360"/>
      <c r="BZ39" s="222"/>
      <c r="CA39" s="222"/>
      <c r="CB39" s="233" t="e">
        <f t="shared" si="14"/>
        <v>#DIV/0!</v>
      </c>
      <c r="CC39" s="272" t="s">
        <v>1162</v>
      </c>
      <c r="CD39" s="350"/>
      <c r="CE39" s="350"/>
      <c r="CF39" s="313"/>
      <c r="CG39" s="58"/>
      <c r="CH39" s="58"/>
      <c r="CI39" s="40"/>
      <c r="CJ39" s="350"/>
      <c r="CK39" s="350">
        <f>(+BQ35+BK35+BE35+AY35+AS35+AM35+AG35+AA35+U35)/8</f>
        <v>0</v>
      </c>
      <c r="CL39" s="388"/>
      <c r="CM39" s="485"/>
    </row>
    <row r="40" spans="1:91" ht="230.15" customHeight="1">
      <c r="A40" s="400" t="s">
        <v>199</v>
      </c>
      <c r="B40" s="319" t="s">
        <v>965</v>
      </c>
      <c r="C40" s="366">
        <v>24</v>
      </c>
      <c r="D40" s="319" t="s">
        <v>967</v>
      </c>
      <c r="E40" s="340" t="s">
        <v>26</v>
      </c>
      <c r="F40" s="340"/>
      <c r="G40" s="340"/>
      <c r="H40" s="44" t="s">
        <v>100</v>
      </c>
      <c r="I40" s="345">
        <v>868</v>
      </c>
      <c r="J40" s="351">
        <v>900</v>
      </c>
      <c r="K40" s="351">
        <v>710</v>
      </c>
      <c r="L40" s="351">
        <v>710</v>
      </c>
      <c r="M40" s="351">
        <v>710</v>
      </c>
      <c r="N40" s="351">
        <v>740</v>
      </c>
      <c r="O40" s="351">
        <v>710</v>
      </c>
      <c r="P40" s="351">
        <v>710</v>
      </c>
      <c r="Q40" s="351">
        <v>710</v>
      </c>
      <c r="R40" s="351">
        <v>710</v>
      </c>
      <c r="S40" s="369">
        <v>710</v>
      </c>
      <c r="T40" s="353">
        <v>868</v>
      </c>
      <c r="U40" s="349">
        <v>1114</v>
      </c>
      <c r="V40" s="373">
        <f t="shared" si="4"/>
        <v>128.34101382488478</v>
      </c>
      <c r="W40" s="55">
        <v>3000000</v>
      </c>
      <c r="X40" s="55">
        <v>3000000</v>
      </c>
      <c r="Y40" s="40" t="s">
        <v>201</v>
      </c>
      <c r="Z40" s="349">
        <v>900</v>
      </c>
      <c r="AA40" s="349">
        <v>1266</v>
      </c>
      <c r="AB40" s="373">
        <f t="shared" si="5"/>
        <v>140.66666666666669</v>
      </c>
      <c r="AC40" s="55">
        <v>66500000</v>
      </c>
      <c r="AD40" s="55">
        <v>66500000</v>
      </c>
      <c r="AE40" s="40" t="s">
        <v>202</v>
      </c>
      <c r="AF40" s="349">
        <v>710</v>
      </c>
      <c r="AG40" s="349">
        <v>0</v>
      </c>
      <c r="AH40" s="373">
        <f t="shared" si="6"/>
        <v>0</v>
      </c>
      <c r="AI40" s="55"/>
      <c r="AJ40" s="55"/>
      <c r="AK40" s="40" t="s">
        <v>203</v>
      </c>
      <c r="AL40" s="349">
        <v>710</v>
      </c>
      <c r="AM40" s="349">
        <v>3101</v>
      </c>
      <c r="AN40" s="373">
        <f t="shared" si="7"/>
        <v>436.76056338028167</v>
      </c>
      <c r="AO40" s="55">
        <v>40000000</v>
      </c>
      <c r="AP40" s="55">
        <v>0</v>
      </c>
      <c r="AQ40" s="40" t="s">
        <v>204</v>
      </c>
      <c r="AR40" s="349">
        <v>710</v>
      </c>
      <c r="AS40" s="349">
        <v>1231</v>
      </c>
      <c r="AT40" s="373">
        <f t="shared" si="8"/>
        <v>173.38028169014083</v>
      </c>
      <c r="AU40" s="55">
        <v>29000000</v>
      </c>
      <c r="AV40" s="55">
        <v>0</v>
      </c>
      <c r="AW40" s="40" t="s">
        <v>205</v>
      </c>
      <c r="AX40" s="349">
        <v>740</v>
      </c>
      <c r="AY40" s="349"/>
      <c r="AZ40" s="309">
        <f t="shared" si="9"/>
        <v>0</v>
      </c>
      <c r="BA40" s="55">
        <v>18817998</v>
      </c>
      <c r="BB40" s="55">
        <v>11342000</v>
      </c>
      <c r="BC40" s="40" t="s">
        <v>206</v>
      </c>
      <c r="BD40" s="349">
        <v>710</v>
      </c>
      <c r="BE40" s="349">
        <v>2600</v>
      </c>
      <c r="BF40" s="362">
        <v>100</v>
      </c>
      <c r="BG40" s="55">
        <v>0</v>
      </c>
      <c r="BH40" s="55">
        <v>0</v>
      </c>
      <c r="BI40" s="40" t="s">
        <v>207</v>
      </c>
      <c r="BJ40" s="349">
        <v>710</v>
      </c>
      <c r="BK40" s="349">
        <v>710</v>
      </c>
      <c r="BL40" s="309">
        <v>100</v>
      </c>
      <c r="BM40" s="54">
        <v>0</v>
      </c>
      <c r="BN40" s="54">
        <v>0</v>
      </c>
      <c r="BO40" s="56" t="s">
        <v>208</v>
      </c>
      <c r="BP40" s="349">
        <v>710</v>
      </c>
      <c r="BQ40" s="405">
        <v>12.547000000000001</v>
      </c>
      <c r="BR40" s="309">
        <v>100</v>
      </c>
      <c r="BS40" s="314">
        <v>70231484604</v>
      </c>
      <c r="BT40" s="314">
        <v>27245598388</v>
      </c>
      <c r="BU40" s="303">
        <f>BT40/BS40*100</f>
        <v>38.793994661545625</v>
      </c>
      <c r="BV40" s="7" t="s">
        <v>1035</v>
      </c>
      <c r="BW40" s="349">
        <v>710</v>
      </c>
      <c r="BX40" s="349">
        <v>10263</v>
      </c>
      <c r="BY40" s="403">
        <v>100</v>
      </c>
      <c r="BZ40" s="222">
        <v>0</v>
      </c>
      <c r="CA40" s="222">
        <v>0</v>
      </c>
      <c r="CB40" s="233" t="e">
        <f t="shared" si="14"/>
        <v>#DIV/0!</v>
      </c>
      <c r="CC40" s="273" t="s">
        <v>1163</v>
      </c>
      <c r="CD40" s="349"/>
      <c r="CE40" s="349"/>
      <c r="CF40" s="311" t="e">
        <f t="shared" si="17"/>
        <v>#DIV/0!</v>
      </c>
      <c r="CG40" s="58"/>
      <c r="CH40" s="58"/>
      <c r="CI40" s="40"/>
      <c r="CJ40" s="349">
        <v>710</v>
      </c>
      <c r="CK40" s="349">
        <f>(+U40+AA40+AG40+AM40+AS40+AY40+BE40+BK40+BQ40+BX40)/10</f>
        <v>2029.7547</v>
      </c>
      <c r="CL40" s="387">
        <v>1</v>
      </c>
      <c r="CM40" s="484" t="s">
        <v>1125</v>
      </c>
    </row>
    <row r="41" spans="1:91" ht="183.75" customHeight="1">
      <c r="A41" s="401"/>
      <c r="B41" s="320"/>
      <c r="C41" s="341"/>
      <c r="D41" s="321"/>
      <c r="E41" s="342"/>
      <c r="F41" s="342"/>
      <c r="G41" s="342"/>
      <c r="H41" s="44" t="s">
        <v>170</v>
      </c>
      <c r="I41" s="346"/>
      <c r="J41" s="352"/>
      <c r="K41" s="352"/>
      <c r="L41" s="352"/>
      <c r="M41" s="352"/>
      <c r="N41" s="352"/>
      <c r="O41" s="352"/>
      <c r="P41" s="352"/>
      <c r="Q41" s="352"/>
      <c r="R41" s="352"/>
      <c r="S41" s="370"/>
      <c r="T41" s="354"/>
      <c r="U41" s="350"/>
      <c r="V41" s="374"/>
      <c r="W41" s="55"/>
      <c r="X41" s="55"/>
      <c r="Y41" s="40"/>
      <c r="Z41" s="350"/>
      <c r="AA41" s="350"/>
      <c r="AB41" s="374"/>
      <c r="AC41" s="55">
        <v>28432594971</v>
      </c>
      <c r="AD41" s="55">
        <v>28432594971</v>
      </c>
      <c r="AE41" s="40" t="s">
        <v>209</v>
      </c>
      <c r="AF41" s="350"/>
      <c r="AG41" s="350"/>
      <c r="AH41" s="374"/>
      <c r="AI41" s="55"/>
      <c r="AJ41" s="55"/>
      <c r="AK41" s="40" t="s">
        <v>210</v>
      </c>
      <c r="AL41" s="350"/>
      <c r="AM41" s="350"/>
      <c r="AN41" s="374"/>
      <c r="AO41" s="55"/>
      <c r="AP41" s="55"/>
      <c r="AQ41" s="40" t="s">
        <v>173</v>
      </c>
      <c r="AR41" s="350"/>
      <c r="AS41" s="350"/>
      <c r="AT41" s="374"/>
      <c r="AU41" s="55">
        <v>31283765286</v>
      </c>
      <c r="AV41" s="55">
        <v>31074343655</v>
      </c>
      <c r="AW41" s="40" t="s">
        <v>211</v>
      </c>
      <c r="AX41" s="350"/>
      <c r="AY41" s="350"/>
      <c r="AZ41" s="310"/>
      <c r="BA41" s="55">
        <v>27876946427</v>
      </c>
      <c r="BB41" s="55">
        <v>16246054019</v>
      </c>
      <c r="BC41" s="40" t="s">
        <v>212</v>
      </c>
      <c r="BD41" s="350"/>
      <c r="BE41" s="350"/>
      <c r="BF41" s="363"/>
      <c r="BG41" s="55">
        <v>33964251913</v>
      </c>
      <c r="BH41" s="55">
        <v>31438578457</v>
      </c>
      <c r="BI41" s="40" t="s">
        <v>213</v>
      </c>
      <c r="BJ41" s="350"/>
      <c r="BK41" s="350"/>
      <c r="BL41" s="310"/>
      <c r="BM41" s="54">
        <v>0</v>
      </c>
      <c r="BN41" s="54">
        <v>0</v>
      </c>
      <c r="BO41" s="56" t="s">
        <v>177</v>
      </c>
      <c r="BP41" s="350"/>
      <c r="BQ41" s="406"/>
      <c r="BR41" s="310"/>
      <c r="BS41" s="315"/>
      <c r="BT41" s="315"/>
      <c r="BU41" s="304"/>
      <c r="BV41" s="40" t="s">
        <v>957</v>
      </c>
      <c r="BW41" s="350"/>
      <c r="BX41" s="350"/>
      <c r="BY41" s="404"/>
      <c r="BZ41" s="283">
        <v>34992747649</v>
      </c>
      <c r="CA41" s="283">
        <v>14221280416</v>
      </c>
      <c r="CB41" s="233">
        <f t="shared" si="14"/>
        <v>40.640650910436314</v>
      </c>
      <c r="CC41" s="273" t="s">
        <v>1164</v>
      </c>
      <c r="CD41" s="350"/>
      <c r="CE41" s="350"/>
      <c r="CF41" s="313"/>
      <c r="CG41" s="58"/>
      <c r="CH41" s="58"/>
      <c r="CI41" s="40"/>
      <c r="CJ41" s="350"/>
      <c r="CK41" s="350"/>
      <c r="CL41" s="388"/>
      <c r="CM41" s="485"/>
    </row>
    <row r="42" spans="1:91" ht="317.25" customHeight="1">
      <c r="A42" s="401"/>
      <c r="B42" s="321"/>
      <c r="C42" s="42">
        <v>25</v>
      </c>
      <c r="D42" s="40" t="s">
        <v>966</v>
      </c>
      <c r="E42" s="43" t="s">
        <v>26</v>
      </c>
      <c r="F42" s="43"/>
      <c r="G42" s="43"/>
      <c r="H42" s="44" t="s">
        <v>100</v>
      </c>
      <c r="I42" s="45">
        <v>36</v>
      </c>
      <c r="J42" s="46">
        <v>50</v>
      </c>
      <c r="K42" s="46">
        <v>55</v>
      </c>
      <c r="L42" s="46">
        <v>55</v>
      </c>
      <c r="M42" s="46">
        <v>55</v>
      </c>
      <c r="N42" s="46">
        <v>70</v>
      </c>
      <c r="O42" s="46">
        <v>85</v>
      </c>
      <c r="P42" s="46">
        <v>85</v>
      </c>
      <c r="Q42" s="46">
        <v>85</v>
      </c>
      <c r="R42" s="46">
        <v>85</v>
      </c>
      <c r="S42" s="47">
        <v>85</v>
      </c>
      <c r="T42" s="48">
        <v>36</v>
      </c>
      <c r="U42" s="49">
        <v>86</v>
      </c>
      <c r="V42" s="53">
        <f t="shared" si="4"/>
        <v>238.88888888888889</v>
      </c>
      <c r="W42" s="55">
        <v>3000000</v>
      </c>
      <c r="X42" s="55">
        <v>3000000</v>
      </c>
      <c r="Y42" s="40" t="s">
        <v>214</v>
      </c>
      <c r="Z42" s="49">
        <v>50</v>
      </c>
      <c r="AA42" s="49">
        <v>5</v>
      </c>
      <c r="AB42" s="51">
        <f t="shared" si="5"/>
        <v>10</v>
      </c>
      <c r="AC42" s="55">
        <v>66500000</v>
      </c>
      <c r="AD42" s="55">
        <v>66500000</v>
      </c>
      <c r="AE42" s="40" t="s">
        <v>215</v>
      </c>
      <c r="AF42" s="49">
        <v>55</v>
      </c>
      <c r="AG42" s="49">
        <v>97</v>
      </c>
      <c r="AH42" s="53">
        <f t="shared" si="6"/>
        <v>176.36363636363637</v>
      </c>
      <c r="AI42" s="55">
        <v>17500000</v>
      </c>
      <c r="AJ42" s="55">
        <v>17500000</v>
      </c>
      <c r="AK42" s="40" t="s">
        <v>216</v>
      </c>
      <c r="AL42" s="49">
        <v>55</v>
      </c>
      <c r="AM42" s="49">
        <v>112</v>
      </c>
      <c r="AN42" s="53">
        <f t="shared" si="7"/>
        <v>203.63636363636363</v>
      </c>
      <c r="AO42" s="55">
        <v>41200000</v>
      </c>
      <c r="AP42" s="55"/>
      <c r="AQ42" s="40" t="s">
        <v>217</v>
      </c>
      <c r="AR42" s="49">
        <v>55</v>
      </c>
      <c r="AS42" s="49">
        <v>750</v>
      </c>
      <c r="AT42" s="53">
        <f t="shared" si="8"/>
        <v>1363.6363636363637</v>
      </c>
      <c r="AU42" s="55">
        <v>0</v>
      </c>
      <c r="AV42" s="55">
        <v>0</v>
      </c>
      <c r="AW42" s="40" t="s">
        <v>218</v>
      </c>
      <c r="AX42" s="49">
        <v>70</v>
      </c>
      <c r="AY42" s="49">
        <v>94</v>
      </c>
      <c r="AZ42" s="53">
        <f t="shared" si="9"/>
        <v>134.28571428571428</v>
      </c>
      <c r="BA42" s="55">
        <v>0</v>
      </c>
      <c r="BB42" s="55">
        <v>0</v>
      </c>
      <c r="BC42" s="40" t="s">
        <v>219</v>
      </c>
      <c r="BD42" s="49">
        <v>85</v>
      </c>
      <c r="BE42" s="49">
        <v>97</v>
      </c>
      <c r="BF42" s="53">
        <v>100</v>
      </c>
      <c r="BG42" s="55">
        <v>39999332.869999997</v>
      </c>
      <c r="BH42" s="55">
        <v>39999332.869999997</v>
      </c>
      <c r="BI42" s="40" t="s">
        <v>220</v>
      </c>
      <c r="BJ42" s="49">
        <v>85</v>
      </c>
      <c r="BK42" s="49">
        <v>94</v>
      </c>
      <c r="BL42" s="63">
        <v>100</v>
      </c>
      <c r="BM42" s="54">
        <v>0</v>
      </c>
      <c r="BN42" s="54">
        <v>0</v>
      </c>
      <c r="BO42" s="56" t="s">
        <v>221</v>
      </c>
      <c r="BP42" s="49">
        <v>85</v>
      </c>
      <c r="BQ42" s="49">
        <v>115</v>
      </c>
      <c r="BR42" s="51">
        <v>100</v>
      </c>
      <c r="BS42" s="171">
        <v>5000000</v>
      </c>
      <c r="BT42" s="171">
        <v>5000000</v>
      </c>
      <c r="BU42" s="153">
        <f>BT42/BS42*100</f>
        <v>100</v>
      </c>
      <c r="BV42" s="56" t="s">
        <v>1036</v>
      </c>
      <c r="BW42" s="57">
        <v>85</v>
      </c>
      <c r="BX42" s="57">
        <v>0</v>
      </c>
      <c r="BY42" s="234">
        <f t="shared" si="12"/>
        <v>0</v>
      </c>
      <c r="BZ42" s="284">
        <v>0</v>
      </c>
      <c r="CA42" s="285">
        <v>0</v>
      </c>
      <c r="CB42" s="233" t="e">
        <f t="shared" si="14"/>
        <v>#DIV/0!</v>
      </c>
      <c r="CC42" s="272" t="s">
        <v>1126</v>
      </c>
      <c r="CD42" s="248"/>
      <c r="CE42" s="248"/>
      <c r="CF42" s="249" t="e">
        <f t="shared" ref="CF42:CF57" si="27">(CE42/CD42)*100</f>
        <v>#DIV/0!</v>
      </c>
      <c r="CG42" s="250"/>
      <c r="CH42" s="250"/>
      <c r="CI42" s="246"/>
      <c r="CJ42" s="247">
        <v>85</v>
      </c>
      <c r="CK42" s="247">
        <f t="shared" ref="CK42:CK44" si="28">(U42+AA42+AG42+AM42+AS42+AY42+BE42+BK42+BQ42+BX42+CE42+BX42)/10</f>
        <v>145</v>
      </c>
      <c r="CL42" s="253">
        <v>1</v>
      </c>
      <c r="CM42" s="494" t="s">
        <v>1238</v>
      </c>
    </row>
    <row r="43" spans="1:91" ht="198" customHeight="1">
      <c r="A43" s="401"/>
      <c r="B43" s="319" t="s">
        <v>222</v>
      </c>
      <c r="C43" s="42">
        <v>26</v>
      </c>
      <c r="D43" s="40" t="s">
        <v>223</v>
      </c>
      <c r="E43" s="43" t="s">
        <v>26</v>
      </c>
      <c r="F43" s="43"/>
      <c r="G43" s="43"/>
      <c r="H43" s="44" t="s">
        <v>100</v>
      </c>
      <c r="I43" s="45">
        <v>3207</v>
      </c>
      <c r="J43" s="46">
        <v>3234</v>
      </c>
      <c r="K43" s="46">
        <v>3204</v>
      </c>
      <c r="L43" s="46">
        <v>3364</v>
      </c>
      <c r="M43" s="46">
        <v>3364</v>
      </c>
      <c r="N43" s="46">
        <v>3365</v>
      </c>
      <c r="O43" s="46">
        <v>3468</v>
      </c>
      <c r="P43" s="73">
        <v>3468</v>
      </c>
      <c r="Q43" s="73">
        <v>3468</v>
      </c>
      <c r="R43" s="73">
        <v>3468</v>
      </c>
      <c r="S43" s="74">
        <v>3468</v>
      </c>
      <c r="T43" s="48">
        <v>3207</v>
      </c>
      <c r="U43" s="49">
        <v>2967</v>
      </c>
      <c r="V43" s="53">
        <f t="shared" si="4"/>
        <v>92.516370439663234</v>
      </c>
      <c r="W43" s="55">
        <v>96574236631.539993</v>
      </c>
      <c r="X43" s="55">
        <v>96204545021</v>
      </c>
      <c r="Y43" s="40" t="s">
        <v>224</v>
      </c>
      <c r="Z43" s="49">
        <v>3234</v>
      </c>
      <c r="AA43" s="49">
        <v>2827</v>
      </c>
      <c r="AB43" s="53">
        <f t="shared" si="5"/>
        <v>87.414965986394549</v>
      </c>
      <c r="AC43" s="55">
        <v>102615366837.64999</v>
      </c>
      <c r="AD43" s="55">
        <v>34798043724</v>
      </c>
      <c r="AE43" s="40" t="s">
        <v>225</v>
      </c>
      <c r="AF43" s="49">
        <v>3204</v>
      </c>
      <c r="AG43" s="49">
        <v>3204</v>
      </c>
      <c r="AH43" s="51">
        <f t="shared" si="6"/>
        <v>100</v>
      </c>
      <c r="AI43" s="55"/>
      <c r="AJ43" s="55"/>
      <c r="AK43" s="40" t="s">
        <v>226</v>
      </c>
      <c r="AL43" s="49">
        <v>3364</v>
      </c>
      <c r="AM43" s="49">
        <v>3138</v>
      </c>
      <c r="AN43" s="53">
        <f t="shared" si="7"/>
        <v>93.28180737217599</v>
      </c>
      <c r="AO43" s="55">
        <v>0</v>
      </c>
      <c r="AP43" s="55">
        <v>0</v>
      </c>
      <c r="AQ43" s="40" t="s">
        <v>227</v>
      </c>
      <c r="AR43" s="49">
        <v>3364</v>
      </c>
      <c r="AS43" s="49">
        <v>6199</v>
      </c>
      <c r="AT43" s="65">
        <f t="shared" si="8"/>
        <v>184.27467300832342</v>
      </c>
      <c r="AU43" s="55">
        <v>0</v>
      </c>
      <c r="AV43" s="55">
        <v>0</v>
      </c>
      <c r="AW43" s="40" t="s">
        <v>228</v>
      </c>
      <c r="AX43" s="49">
        <v>3365</v>
      </c>
      <c r="AY43" s="49">
        <v>2561</v>
      </c>
      <c r="AZ43" s="53">
        <f t="shared" si="9"/>
        <v>76.106983655274888</v>
      </c>
      <c r="BA43" s="55">
        <v>346204958</v>
      </c>
      <c r="BB43" s="55">
        <v>103749306</v>
      </c>
      <c r="BC43" s="40" t="s">
        <v>229</v>
      </c>
      <c r="BD43" s="49">
        <v>3468</v>
      </c>
      <c r="BE43" s="49">
        <v>2428</v>
      </c>
      <c r="BF43" s="53">
        <f>BE43*100/BD43</f>
        <v>70.011534025374857</v>
      </c>
      <c r="BG43" s="55">
        <v>0</v>
      </c>
      <c r="BH43" s="55">
        <v>0</v>
      </c>
      <c r="BI43" s="319" t="s">
        <v>230</v>
      </c>
      <c r="BJ43" s="70">
        <v>3468</v>
      </c>
      <c r="BK43" s="70">
        <v>2635</v>
      </c>
      <c r="BL43" s="50">
        <f>BK43*100/BJ43</f>
        <v>75.980392156862749</v>
      </c>
      <c r="BM43" s="54">
        <v>0</v>
      </c>
      <c r="BN43" s="54">
        <v>0</v>
      </c>
      <c r="BO43" s="56" t="s">
        <v>231</v>
      </c>
      <c r="BP43" s="49">
        <v>3468</v>
      </c>
      <c r="BQ43" s="49">
        <v>2592</v>
      </c>
      <c r="BR43" s="50">
        <f>(BQ43/BP43)*100</f>
        <v>74.740484429065745</v>
      </c>
      <c r="BS43" s="168">
        <v>0</v>
      </c>
      <c r="BT43" s="168">
        <v>0</v>
      </c>
      <c r="BU43" s="153">
        <v>0</v>
      </c>
      <c r="BV43" s="72" t="s">
        <v>1037</v>
      </c>
      <c r="BW43" s="49">
        <v>3468</v>
      </c>
      <c r="BX43" s="486">
        <v>2675</v>
      </c>
      <c r="BY43" s="234">
        <f>(BX43/BW43)*100</f>
        <v>77.133794694348325</v>
      </c>
      <c r="BZ43" s="222">
        <v>0</v>
      </c>
      <c r="CA43" s="222">
        <v>0</v>
      </c>
      <c r="CB43" s="233" t="e">
        <f t="shared" si="14"/>
        <v>#DIV/0!</v>
      </c>
      <c r="CC43" s="272" t="s">
        <v>1190</v>
      </c>
      <c r="CD43" s="247">
        <v>3468</v>
      </c>
      <c r="CE43" s="248"/>
      <c r="CF43" s="249">
        <f t="shared" si="27"/>
        <v>0</v>
      </c>
      <c r="CG43" s="250"/>
      <c r="CH43" s="250"/>
      <c r="CI43" s="246"/>
      <c r="CJ43" s="247">
        <v>3468</v>
      </c>
      <c r="CK43" s="247">
        <f>(U43+AA43+AG43+AM43+AS43+AY43+BE43+BK43+BQ43+BX43+CE43+BX43)/10</f>
        <v>3390.1</v>
      </c>
      <c r="CL43" s="253">
        <f>CK43/CJ43</f>
        <v>0.97753748558246822</v>
      </c>
      <c r="CM43" s="490" t="s">
        <v>1113</v>
      </c>
    </row>
    <row r="44" spans="1:91" ht="258" customHeight="1">
      <c r="A44" s="401"/>
      <c r="B44" s="320"/>
      <c r="C44" s="42">
        <v>27</v>
      </c>
      <c r="D44" s="40" t="s">
        <v>232</v>
      </c>
      <c r="E44" s="43"/>
      <c r="F44" s="43" t="s">
        <v>26</v>
      </c>
      <c r="G44" s="43"/>
      <c r="H44" s="44" t="s">
        <v>100</v>
      </c>
      <c r="I44" s="45">
        <v>23088</v>
      </c>
      <c r="J44" s="46">
        <v>23095</v>
      </c>
      <c r="K44" s="46">
        <v>17000</v>
      </c>
      <c r="L44" s="46">
        <v>17000</v>
      </c>
      <c r="M44" s="46">
        <v>17000</v>
      </c>
      <c r="N44" s="46">
        <v>18500</v>
      </c>
      <c r="O44" s="46">
        <v>17000</v>
      </c>
      <c r="P44" s="73">
        <v>17000</v>
      </c>
      <c r="Q44" s="73">
        <v>17000</v>
      </c>
      <c r="R44" s="73">
        <v>17000</v>
      </c>
      <c r="S44" s="74">
        <v>17000</v>
      </c>
      <c r="T44" s="48">
        <v>23088</v>
      </c>
      <c r="U44" s="49">
        <v>19544</v>
      </c>
      <c r="V44" s="53">
        <f t="shared" si="4"/>
        <v>84.650034650034641</v>
      </c>
      <c r="W44" s="55">
        <v>96574236631.539993</v>
      </c>
      <c r="X44" s="55">
        <v>96204545021</v>
      </c>
      <c r="Y44" s="40" t="s">
        <v>233</v>
      </c>
      <c r="Z44" s="49">
        <v>23095</v>
      </c>
      <c r="AA44" s="49">
        <v>19085</v>
      </c>
      <c r="AB44" s="53">
        <f t="shared" si="5"/>
        <v>82.636934401385588</v>
      </c>
      <c r="AC44" s="322">
        <v>102615366837.64999</v>
      </c>
      <c r="AD44" s="322">
        <v>34798043724</v>
      </c>
      <c r="AE44" s="40" t="s">
        <v>234</v>
      </c>
      <c r="AF44" s="49">
        <v>17000</v>
      </c>
      <c r="AG44" s="49">
        <v>19263</v>
      </c>
      <c r="AH44" s="53">
        <f t="shared" si="6"/>
        <v>113.31176470588235</v>
      </c>
      <c r="AI44" s="55"/>
      <c r="AJ44" s="55"/>
      <c r="AK44" s="40" t="s">
        <v>235</v>
      </c>
      <c r="AL44" s="49">
        <v>17000</v>
      </c>
      <c r="AM44" s="49">
        <v>16506</v>
      </c>
      <c r="AN44" s="53">
        <f t="shared" si="7"/>
        <v>97.094117647058823</v>
      </c>
      <c r="AO44" s="55">
        <v>6068145362</v>
      </c>
      <c r="AP44" s="55">
        <v>5511373138</v>
      </c>
      <c r="AQ44" s="40" t="s">
        <v>236</v>
      </c>
      <c r="AR44" s="49">
        <v>17000</v>
      </c>
      <c r="AS44" s="49">
        <v>15891</v>
      </c>
      <c r="AT44" s="53">
        <f t="shared" si="8"/>
        <v>93.476470588235287</v>
      </c>
      <c r="AU44" s="55">
        <v>5803871661</v>
      </c>
      <c r="AV44" s="55">
        <v>4774485643</v>
      </c>
      <c r="AW44" s="40" t="s">
        <v>237</v>
      </c>
      <c r="AX44" s="49">
        <v>18500</v>
      </c>
      <c r="AY44" s="49">
        <v>15477</v>
      </c>
      <c r="AZ44" s="53">
        <f t="shared" si="9"/>
        <v>83.659459459459455</v>
      </c>
      <c r="BA44" s="55">
        <v>2092282143</v>
      </c>
      <c r="BB44" s="55">
        <v>627006675</v>
      </c>
      <c r="BC44" s="40" t="s">
        <v>238</v>
      </c>
      <c r="BD44" s="49">
        <v>17000</v>
      </c>
      <c r="BE44" s="49">
        <v>15496</v>
      </c>
      <c r="BF44" s="53">
        <f>BE44*100/BD44</f>
        <v>91.152941176470591</v>
      </c>
      <c r="BG44" s="55">
        <v>0</v>
      </c>
      <c r="BH44" s="55">
        <v>0</v>
      </c>
      <c r="BI44" s="321"/>
      <c r="BJ44" s="70">
        <v>17000</v>
      </c>
      <c r="BK44" s="70">
        <v>15197</v>
      </c>
      <c r="BL44" s="50">
        <f>BK44*100/BJ44</f>
        <v>89.39411764705882</v>
      </c>
      <c r="BM44" s="54">
        <v>0</v>
      </c>
      <c r="BN44" s="54">
        <v>0</v>
      </c>
      <c r="BO44" s="56" t="s">
        <v>239</v>
      </c>
      <c r="BP44" s="49">
        <v>17000</v>
      </c>
      <c r="BQ44" s="49">
        <v>14465</v>
      </c>
      <c r="BR44" s="193">
        <f>(BQ44/BP44)*100</f>
        <v>85.088235294117638</v>
      </c>
      <c r="BS44" s="168">
        <v>0</v>
      </c>
      <c r="BT44" s="168">
        <v>0</v>
      </c>
      <c r="BU44" s="153">
        <v>0</v>
      </c>
      <c r="BV44" s="72" t="s">
        <v>1038</v>
      </c>
      <c r="BW44" s="49">
        <v>17000</v>
      </c>
      <c r="BX44" s="486">
        <v>14638</v>
      </c>
      <c r="BY44" s="234">
        <f t="shared" si="12"/>
        <v>86.10588235294118</v>
      </c>
      <c r="BZ44" s="222">
        <v>0</v>
      </c>
      <c r="CA44" s="222">
        <v>0</v>
      </c>
      <c r="CB44" s="233" t="e">
        <f t="shared" si="14"/>
        <v>#DIV/0!</v>
      </c>
      <c r="CC44" s="272" t="s">
        <v>1127</v>
      </c>
      <c r="CD44" s="247">
        <v>17000</v>
      </c>
      <c r="CE44" s="248"/>
      <c r="CF44" s="249">
        <f t="shared" si="27"/>
        <v>0</v>
      </c>
      <c r="CG44" s="250"/>
      <c r="CH44" s="250"/>
      <c r="CI44" s="246"/>
      <c r="CJ44" s="247">
        <v>17000</v>
      </c>
      <c r="CK44" s="247">
        <f t="shared" si="28"/>
        <v>18020</v>
      </c>
      <c r="CL44" s="258">
        <v>1</v>
      </c>
      <c r="CM44" s="490" t="s">
        <v>1114</v>
      </c>
    </row>
    <row r="45" spans="1:91" ht="409.4" customHeight="1">
      <c r="A45" s="401"/>
      <c r="B45" s="320"/>
      <c r="C45" s="42">
        <v>28</v>
      </c>
      <c r="D45" s="40" t="s">
        <v>240</v>
      </c>
      <c r="E45" s="43" t="s">
        <v>26</v>
      </c>
      <c r="F45" s="43" t="s">
        <v>26</v>
      </c>
      <c r="G45" s="43" t="s">
        <v>26</v>
      </c>
      <c r="H45" s="44" t="s">
        <v>100</v>
      </c>
      <c r="I45" s="45">
        <v>113</v>
      </c>
      <c r="J45" s="46">
        <v>60</v>
      </c>
      <c r="K45" s="46">
        <v>185</v>
      </c>
      <c r="L45" s="46">
        <v>194</v>
      </c>
      <c r="M45" s="46">
        <v>194.25</v>
      </c>
      <c r="N45" s="46">
        <v>260</v>
      </c>
      <c r="O45" s="46">
        <v>235</v>
      </c>
      <c r="P45" s="73">
        <v>105</v>
      </c>
      <c r="Q45" s="46">
        <v>235</v>
      </c>
      <c r="R45" s="46">
        <v>235</v>
      </c>
      <c r="S45" s="47">
        <v>235</v>
      </c>
      <c r="T45" s="48">
        <v>113</v>
      </c>
      <c r="U45" s="49">
        <v>60</v>
      </c>
      <c r="V45" s="53">
        <f t="shared" si="4"/>
        <v>53.097345132743371</v>
      </c>
      <c r="W45" s="55">
        <v>96574236631.539993</v>
      </c>
      <c r="X45" s="55">
        <v>96204545021</v>
      </c>
      <c r="Y45" s="40" t="s">
        <v>241</v>
      </c>
      <c r="Z45" s="49">
        <v>60</v>
      </c>
      <c r="AA45" s="49">
        <v>20</v>
      </c>
      <c r="AB45" s="53">
        <f t="shared" si="5"/>
        <v>33.333333333333329</v>
      </c>
      <c r="AC45" s="324"/>
      <c r="AD45" s="324"/>
      <c r="AE45" s="40" t="s">
        <v>242</v>
      </c>
      <c r="AF45" s="49">
        <v>185</v>
      </c>
      <c r="AG45" s="49">
        <v>185</v>
      </c>
      <c r="AH45" s="51">
        <f t="shared" si="6"/>
        <v>100</v>
      </c>
      <c r="AI45" s="55"/>
      <c r="AJ45" s="55"/>
      <c r="AK45" s="40" t="s">
        <v>243</v>
      </c>
      <c r="AL45" s="49">
        <v>194</v>
      </c>
      <c r="AM45" s="49">
        <v>851</v>
      </c>
      <c r="AN45" s="65">
        <f t="shared" si="7"/>
        <v>438.65979381443304</v>
      </c>
      <c r="AO45" s="55">
        <v>10000000</v>
      </c>
      <c r="AP45" s="55">
        <v>10000000</v>
      </c>
      <c r="AQ45" s="40" t="s">
        <v>244</v>
      </c>
      <c r="AR45" s="49">
        <v>194.25</v>
      </c>
      <c r="AS45" s="49">
        <v>151</v>
      </c>
      <c r="AT45" s="53">
        <f t="shared" si="8"/>
        <v>77.734877734877742</v>
      </c>
      <c r="AU45" s="55">
        <v>7200000</v>
      </c>
      <c r="AV45" s="55">
        <v>2675000</v>
      </c>
      <c r="AW45" s="40" t="s">
        <v>245</v>
      </c>
      <c r="AX45" s="49">
        <v>260</v>
      </c>
      <c r="AY45" s="49">
        <v>203</v>
      </c>
      <c r="AZ45" s="53">
        <f t="shared" si="9"/>
        <v>78.07692307692308</v>
      </c>
      <c r="BA45" s="55">
        <v>5000000</v>
      </c>
      <c r="BB45" s="55">
        <v>4000000</v>
      </c>
      <c r="BC45" s="40" t="s">
        <v>246</v>
      </c>
      <c r="BD45" s="49">
        <v>235</v>
      </c>
      <c r="BE45" s="49">
        <v>52</v>
      </c>
      <c r="BF45" s="53">
        <f>BE45*100/BD45</f>
        <v>22.127659574468087</v>
      </c>
      <c r="BG45" s="55">
        <v>0</v>
      </c>
      <c r="BH45" s="55">
        <v>0</v>
      </c>
      <c r="BI45" s="40" t="s">
        <v>247</v>
      </c>
      <c r="BJ45" s="70">
        <v>105</v>
      </c>
      <c r="BK45" s="70">
        <v>105</v>
      </c>
      <c r="BL45" s="51">
        <v>100</v>
      </c>
      <c r="BM45" s="54">
        <v>0</v>
      </c>
      <c r="BN45" s="54">
        <v>0</v>
      </c>
      <c r="BO45" s="56" t="s">
        <v>248</v>
      </c>
      <c r="BP45" s="49">
        <v>235</v>
      </c>
      <c r="BQ45" s="49">
        <v>306</v>
      </c>
      <c r="BR45" s="50">
        <v>100</v>
      </c>
      <c r="BS45" s="171">
        <v>17310000</v>
      </c>
      <c r="BT45" s="171">
        <v>17275000</v>
      </c>
      <c r="BU45" s="162">
        <f>BT45/BS45*100</f>
        <v>99.797804737146151</v>
      </c>
      <c r="BV45" s="75" t="s">
        <v>978</v>
      </c>
      <c r="BW45" s="57">
        <v>235</v>
      </c>
      <c r="BX45" s="486">
        <v>392</v>
      </c>
      <c r="BY45" s="234">
        <v>100</v>
      </c>
      <c r="BZ45" s="222">
        <v>44525000</v>
      </c>
      <c r="CA45" s="222">
        <v>39523833</v>
      </c>
      <c r="CB45" s="233">
        <f t="shared" si="14"/>
        <v>88.767732734418871</v>
      </c>
      <c r="CC45" s="272" t="s">
        <v>1130</v>
      </c>
      <c r="CD45" s="248">
        <v>23</v>
      </c>
      <c r="CE45" s="248"/>
      <c r="CF45" s="249">
        <f t="shared" si="27"/>
        <v>0</v>
      </c>
      <c r="CG45" s="250"/>
      <c r="CH45" s="250"/>
      <c r="CI45" s="246"/>
      <c r="CJ45" s="247">
        <v>235</v>
      </c>
      <c r="CK45" s="247">
        <f>U45+AA45+AG45+AM45+AS45+AY45+BE45+BK45+BQ45+BX45+CE45+BX45</f>
        <v>2717</v>
      </c>
      <c r="CL45" s="258">
        <v>1</v>
      </c>
      <c r="CM45" s="490" t="s">
        <v>1239</v>
      </c>
    </row>
    <row r="46" spans="1:91" ht="201.75" customHeight="1">
      <c r="A46" s="401"/>
      <c r="B46" s="320"/>
      <c r="C46" s="42">
        <v>29</v>
      </c>
      <c r="D46" s="40" t="s">
        <v>249</v>
      </c>
      <c r="E46" s="43"/>
      <c r="F46" s="43" t="s">
        <v>26</v>
      </c>
      <c r="G46" s="43" t="s">
        <v>26</v>
      </c>
      <c r="H46" s="44" t="s">
        <v>100</v>
      </c>
      <c r="I46" s="45">
        <v>18561</v>
      </c>
      <c r="J46" s="46">
        <v>18621</v>
      </c>
      <c r="K46" s="46">
        <v>15900</v>
      </c>
      <c r="L46" s="46">
        <v>15900</v>
      </c>
      <c r="M46" s="46">
        <v>15900</v>
      </c>
      <c r="N46" s="46">
        <v>16200</v>
      </c>
      <c r="O46" s="46">
        <v>15900</v>
      </c>
      <c r="P46" s="73">
        <v>15900</v>
      </c>
      <c r="Q46" s="73">
        <v>15900</v>
      </c>
      <c r="R46" s="73">
        <v>15900</v>
      </c>
      <c r="S46" s="74">
        <v>15900</v>
      </c>
      <c r="T46" s="48">
        <v>18561</v>
      </c>
      <c r="U46" s="49">
        <v>17014</v>
      </c>
      <c r="V46" s="53">
        <f t="shared" si="4"/>
        <v>91.665319756478638</v>
      </c>
      <c r="W46" s="55">
        <v>9066466051.4200001</v>
      </c>
      <c r="X46" s="55">
        <v>8412628529</v>
      </c>
      <c r="Y46" s="40" t="s">
        <v>250</v>
      </c>
      <c r="Z46" s="49">
        <v>18621</v>
      </c>
      <c r="AA46" s="49">
        <v>16420</v>
      </c>
      <c r="AB46" s="53">
        <f t="shared" si="5"/>
        <v>88.180011814617913</v>
      </c>
      <c r="AC46" s="322">
        <v>3829493088.2600002</v>
      </c>
      <c r="AD46" s="322">
        <v>2070756300</v>
      </c>
      <c r="AE46" s="40" t="s">
        <v>251</v>
      </c>
      <c r="AF46" s="49">
        <v>15900</v>
      </c>
      <c r="AG46" s="49">
        <v>18600</v>
      </c>
      <c r="AH46" s="53">
        <f t="shared" si="6"/>
        <v>116.98113207547169</v>
      </c>
      <c r="AI46" s="55"/>
      <c r="AJ46" s="55"/>
      <c r="AK46" s="40" t="s">
        <v>252</v>
      </c>
      <c r="AL46" s="49">
        <v>15900</v>
      </c>
      <c r="AM46" s="49">
        <v>14570</v>
      </c>
      <c r="AN46" s="53">
        <f t="shared" si="7"/>
        <v>91.635220125786162</v>
      </c>
      <c r="AO46" s="55">
        <v>6068145362</v>
      </c>
      <c r="AP46" s="55">
        <v>5511373138</v>
      </c>
      <c r="AQ46" s="40" t="s">
        <v>253</v>
      </c>
      <c r="AR46" s="49">
        <v>15900</v>
      </c>
      <c r="AS46" s="49">
        <v>14489</v>
      </c>
      <c r="AT46" s="53">
        <f t="shared" si="8"/>
        <v>91.125786163522022</v>
      </c>
      <c r="AU46" s="55">
        <v>5803871661</v>
      </c>
      <c r="AV46" s="55">
        <v>4774485643</v>
      </c>
      <c r="AW46" s="40" t="s">
        <v>254</v>
      </c>
      <c r="AX46" s="49">
        <v>16200</v>
      </c>
      <c r="AY46" s="49">
        <v>13864</v>
      </c>
      <c r="AZ46" s="53">
        <f t="shared" si="9"/>
        <v>85.580246913580254</v>
      </c>
      <c r="BA46" s="55">
        <v>1874524241</v>
      </c>
      <c r="BB46" s="55">
        <v>561749865</v>
      </c>
      <c r="BC46" s="40" t="s">
        <v>255</v>
      </c>
      <c r="BD46" s="49">
        <v>15900</v>
      </c>
      <c r="BE46" s="49">
        <v>14130</v>
      </c>
      <c r="BF46" s="53">
        <f>BE46*100/BD46</f>
        <v>88.867924528301884</v>
      </c>
      <c r="BG46" s="55">
        <v>0</v>
      </c>
      <c r="BH46" s="55">
        <v>0</v>
      </c>
      <c r="BI46" s="319" t="s">
        <v>230</v>
      </c>
      <c r="BJ46" s="70">
        <v>15900</v>
      </c>
      <c r="BK46" s="70">
        <v>13033</v>
      </c>
      <c r="BL46" s="53">
        <f>BK46*100/BJ46</f>
        <v>81.968553459119491</v>
      </c>
      <c r="BM46" s="54">
        <v>0</v>
      </c>
      <c r="BN46" s="54">
        <v>0</v>
      </c>
      <c r="BO46" s="56" t="s">
        <v>256</v>
      </c>
      <c r="BP46" s="49">
        <v>15900</v>
      </c>
      <c r="BQ46" s="49">
        <v>11901</v>
      </c>
      <c r="BR46" s="61">
        <f>(BQ46/BP46)*100</f>
        <v>74.84905660377359</v>
      </c>
      <c r="BS46" s="168">
        <v>0</v>
      </c>
      <c r="BT46" s="168">
        <v>0</v>
      </c>
      <c r="BU46" s="153">
        <v>0</v>
      </c>
      <c r="BV46" s="85" t="s">
        <v>1039</v>
      </c>
      <c r="BW46" s="70">
        <v>15900</v>
      </c>
      <c r="BX46" s="486">
        <v>11811</v>
      </c>
      <c r="BY46" s="234">
        <f t="shared" si="12"/>
        <v>74.28301886792454</v>
      </c>
      <c r="BZ46" s="222">
        <v>0</v>
      </c>
      <c r="CA46" s="222">
        <v>0</v>
      </c>
      <c r="CB46" s="233" t="e">
        <f t="shared" si="14"/>
        <v>#DIV/0!</v>
      </c>
      <c r="CC46" s="272" t="s">
        <v>1128</v>
      </c>
      <c r="CD46" s="247">
        <v>15900</v>
      </c>
      <c r="CE46" s="248"/>
      <c r="CF46" s="249">
        <f t="shared" si="27"/>
        <v>0</v>
      </c>
      <c r="CG46" s="250"/>
      <c r="CH46" s="250"/>
      <c r="CI46" s="246"/>
      <c r="CJ46" s="247">
        <v>15900</v>
      </c>
      <c r="CK46" s="247">
        <f t="shared" ref="CK46:CK48" si="29">(U46+AA46+AG46+AM46+AS46+AY46+BE46+BK46+BQ46+BX46+CE46+BX46)/10</f>
        <v>15764.3</v>
      </c>
      <c r="CL46" s="253">
        <f>CK46/CJ46</f>
        <v>0.99146540880503142</v>
      </c>
      <c r="CM46" s="490" t="s">
        <v>1115</v>
      </c>
    </row>
    <row r="47" spans="1:91" ht="208.5" customHeight="1">
      <c r="A47" s="401"/>
      <c r="B47" s="320"/>
      <c r="C47" s="42">
        <v>30</v>
      </c>
      <c r="D47" s="40" t="s">
        <v>257</v>
      </c>
      <c r="E47" s="43"/>
      <c r="F47" s="43"/>
      <c r="G47" s="43" t="s">
        <v>26</v>
      </c>
      <c r="H47" s="44" t="s">
        <v>100</v>
      </c>
      <c r="I47" s="45">
        <v>6093</v>
      </c>
      <c r="J47" s="46">
        <v>6096</v>
      </c>
      <c r="K47" s="46">
        <v>5100</v>
      </c>
      <c r="L47" s="46">
        <v>5100</v>
      </c>
      <c r="M47" s="46">
        <v>5100</v>
      </c>
      <c r="N47" s="46">
        <v>5400</v>
      </c>
      <c r="O47" s="46">
        <v>5100</v>
      </c>
      <c r="P47" s="73">
        <v>5100</v>
      </c>
      <c r="Q47" s="73">
        <v>5100</v>
      </c>
      <c r="R47" s="73">
        <v>5100</v>
      </c>
      <c r="S47" s="74">
        <v>5100</v>
      </c>
      <c r="T47" s="48">
        <v>6093</v>
      </c>
      <c r="U47" s="49">
        <v>5634</v>
      </c>
      <c r="V47" s="53">
        <f t="shared" si="4"/>
        <v>92.466765140324952</v>
      </c>
      <c r="W47" s="55">
        <v>9066466051.4200001</v>
      </c>
      <c r="X47" s="55">
        <v>8412628529</v>
      </c>
      <c r="Y47" s="40" t="s">
        <v>258</v>
      </c>
      <c r="Z47" s="49">
        <v>6096</v>
      </c>
      <c r="AA47" s="49">
        <v>5793</v>
      </c>
      <c r="AB47" s="53">
        <f t="shared" si="5"/>
        <v>95.029527559055111</v>
      </c>
      <c r="AC47" s="323"/>
      <c r="AD47" s="323"/>
      <c r="AE47" s="40" t="s">
        <v>259</v>
      </c>
      <c r="AF47" s="49">
        <v>5100</v>
      </c>
      <c r="AG47" s="49">
        <v>7285</v>
      </c>
      <c r="AH47" s="53">
        <f t="shared" si="6"/>
        <v>142.84313725490196</v>
      </c>
      <c r="AI47" s="55"/>
      <c r="AJ47" s="55"/>
      <c r="AK47" s="40" t="s">
        <v>260</v>
      </c>
      <c r="AL47" s="49">
        <v>5100</v>
      </c>
      <c r="AM47" s="49">
        <v>5327</v>
      </c>
      <c r="AN47" s="53">
        <f t="shared" si="7"/>
        <v>104.45098039215685</v>
      </c>
      <c r="AO47" s="55">
        <v>6068145362</v>
      </c>
      <c r="AP47" s="55">
        <v>5511373138</v>
      </c>
      <c r="AQ47" s="40" t="s">
        <v>261</v>
      </c>
      <c r="AR47" s="49">
        <v>5100</v>
      </c>
      <c r="AS47" s="49">
        <v>5316</v>
      </c>
      <c r="AT47" s="65">
        <f t="shared" si="8"/>
        <v>104.23529411764704</v>
      </c>
      <c r="AU47" s="55">
        <v>5803871661</v>
      </c>
      <c r="AV47" s="55">
        <v>4774485643</v>
      </c>
      <c r="AW47" s="40" t="s">
        <v>262</v>
      </c>
      <c r="AX47" s="49">
        <v>5400</v>
      </c>
      <c r="AY47" s="49">
        <v>5206</v>
      </c>
      <c r="AZ47" s="53">
        <f t="shared" si="9"/>
        <v>96.407407407407405</v>
      </c>
      <c r="BA47" s="55">
        <v>703448336</v>
      </c>
      <c r="BB47" s="55">
        <v>210806560</v>
      </c>
      <c r="BC47" s="40" t="s">
        <v>263</v>
      </c>
      <c r="BD47" s="49">
        <v>5100</v>
      </c>
      <c r="BE47" s="49">
        <v>5771</v>
      </c>
      <c r="BF47" s="53">
        <v>100</v>
      </c>
      <c r="BG47" s="55">
        <v>0</v>
      </c>
      <c r="BH47" s="55">
        <v>0</v>
      </c>
      <c r="BI47" s="321"/>
      <c r="BJ47" s="70">
        <v>5100</v>
      </c>
      <c r="BK47" s="70">
        <v>4843</v>
      </c>
      <c r="BL47" s="53">
        <f>BK47*100/BJ47</f>
        <v>94.960784313725483</v>
      </c>
      <c r="BM47" s="54">
        <v>0</v>
      </c>
      <c r="BN47" s="54">
        <v>0</v>
      </c>
      <c r="BO47" s="56" t="s">
        <v>264</v>
      </c>
      <c r="BP47" s="49">
        <v>5100</v>
      </c>
      <c r="BQ47" s="49">
        <v>4765</v>
      </c>
      <c r="BR47" s="61">
        <f>(BQ47/BP47)*100</f>
        <v>93.431372549019613</v>
      </c>
      <c r="BS47" s="168">
        <v>0</v>
      </c>
      <c r="BT47" s="168">
        <v>0</v>
      </c>
      <c r="BU47" s="153">
        <v>0</v>
      </c>
      <c r="BV47" s="72" t="s">
        <v>1040</v>
      </c>
      <c r="BW47" s="49">
        <v>5100</v>
      </c>
      <c r="BX47" s="486">
        <v>4892</v>
      </c>
      <c r="BY47" s="234">
        <f t="shared" si="12"/>
        <v>95.921568627450981</v>
      </c>
      <c r="BZ47" s="222">
        <v>0</v>
      </c>
      <c r="CA47" s="222">
        <v>0</v>
      </c>
      <c r="CB47" s="233" t="e">
        <f t="shared" si="14"/>
        <v>#DIV/0!</v>
      </c>
      <c r="CC47" s="272" t="s">
        <v>1129</v>
      </c>
      <c r="CD47" s="247">
        <v>510</v>
      </c>
      <c r="CE47" s="248"/>
      <c r="CF47" s="249">
        <f t="shared" si="27"/>
        <v>0</v>
      </c>
      <c r="CG47" s="250"/>
      <c r="CH47" s="250"/>
      <c r="CI47" s="246"/>
      <c r="CJ47" s="247">
        <v>5100</v>
      </c>
      <c r="CK47" s="247">
        <f t="shared" si="29"/>
        <v>5972.4</v>
      </c>
      <c r="CL47" s="253">
        <v>1</v>
      </c>
      <c r="CM47" s="490" t="s">
        <v>1116</v>
      </c>
    </row>
    <row r="48" spans="1:91" ht="222" customHeight="1">
      <c r="A48" s="401"/>
      <c r="B48" s="320"/>
      <c r="C48" s="42">
        <v>31</v>
      </c>
      <c r="D48" s="40" t="s">
        <v>265</v>
      </c>
      <c r="E48" s="43"/>
      <c r="F48" s="43" t="s">
        <v>26</v>
      </c>
      <c r="G48" s="43" t="s">
        <v>26</v>
      </c>
      <c r="H48" s="44" t="s">
        <v>100</v>
      </c>
      <c r="I48" s="45">
        <v>2697</v>
      </c>
      <c r="J48" s="46">
        <v>2967</v>
      </c>
      <c r="K48" s="46">
        <v>2697</v>
      </c>
      <c r="L48" s="46">
        <v>2697</v>
      </c>
      <c r="M48" s="46">
        <v>2697</v>
      </c>
      <c r="N48" s="46">
        <v>2697</v>
      </c>
      <c r="O48" s="46">
        <v>2697</v>
      </c>
      <c r="P48" s="46">
        <v>0</v>
      </c>
      <c r="Q48" s="46">
        <v>2697</v>
      </c>
      <c r="R48" s="46">
        <v>2697</v>
      </c>
      <c r="S48" s="47">
        <v>2697</v>
      </c>
      <c r="T48" s="48">
        <v>2697</v>
      </c>
      <c r="U48" s="49">
        <v>3376</v>
      </c>
      <c r="V48" s="53">
        <f t="shared" si="4"/>
        <v>125.17612161661104</v>
      </c>
      <c r="W48" s="55">
        <v>9066466051.4200001</v>
      </c>
      <c r="X48" s="55">
        <v>8412628529</v>
      </c>
      <c r="Y48" s="40" t="s">
        <v>266</v>
      </c>
      <c r="Z48" s="49">
        <v>2967</v>
      </c>
      <c r="AA48" s="49">
        <v>3671</v>
      </c>
      <c r="AB48" s="53">
        <f t="shared" si="5"/>
        <v>123.72767104819684</v>
      </c>
      <c r="AC48" s="323"/>
      <c r="AD48" s="323"/>
      <c r="AE48" s="40" t="s">
        <v>267</v>
      </c>
      <c r="AF48" s="49">
        <v>2697</v>
      </c>
      <c r="AG48" s="49"/>
      <c r="AH48" s="51">
        <f t="shared" si="6"/>
        <v>0</v>
      </c>
      <c r="AI48" s="55">
        <v>1020000000</v>
      </c>
      <c r="AJ48" s="55">
        <v>994920199</v>
      </c>
      <c r="AK48" s="40" t="s">
        <v>268</v>
      </c>
      <c r="AL48" s="49">
        <v>2697</v>
      </c>
      <c r="AM48" s="49">
        <v>2286</v>
      </c>
      <c r="AN48" s="53">
        <f t="shared" si="7"/>
        <v>84.76084538375973</v>
      </c>
      <c r="AO48" s="55">
        <v>1398920199</v>
      </c>
      <c r="AP48" s="55">
        <v>994920199</v>
      </c>
      <c r="AQ48" s="40" t="s">
        <v>269</v>
      </c>
      <c r="AR48" s="49">
        <v>2697</v>
      </c>
      <c r="AS48" s="49">
        <v>3013</v>
      </c>
      <c r="AT48" s="65">
        <f t="shared" si="8"/>
        <v>111.71672228401928</v>
      </c>
      <c r="AU48" s="55">
        <v>9409603557</v>
      </c>
      <c r="AV48" s="55">
        <v>7425530603</v>
      </c>
      <c r="AW48" s="40" t="s">
        <v>270</v>
      </c>
      <c r="AX48" s="49">
        <v>2697</v>
      </c>
      <c r="AY48" s="49">
        <v>3000</v>
      </c>
      <c r="AZ48" s="65">
        <f t="shared" si="9"/>
        <v>111.23470522803115</v>
      </c>
      <c r="BA48" s="55">
        <v>1200000000</v>
      </c>
      <c r="BB48" s="55"/>
      <c r="BC48" s="40" t="s">
        <v>271</v>
      </c>
      <c r="BD48" s="49">
        <v>2697</v>
      </c>
      <c r="BE48" s="49">
        <v>0</v>
      </c>
      <c r="BF48" s="51">
        <f t="shared" si="10"/>
        <v>0</v>
      </c>
      <c r="BG48" s="55">
        <v>0</v>
      </c>
      <c r="BH48" s="55">
        <v>0</v>
      </c>
      <c r="BI48" s="40" t="s">
        <v>272</v>
      </c>
      <c r="BJ48" s="49">
        <v>0</v>
      </c>
      <c r="BK48" s="49">
        <v>0</v>
      </c>
      <c r="BL48" s="51">
        <v>100</v>
      </c>
      <c r="BM48" s="54">
        <v>0</v>
      </c>
      <c r="BN48" s="54">
        <v>0</v>
      </c>
      <c r="BO48" s="56" t="s">
        <v>273</v>
      </c>
      <c r="BP48" s="49">
        <v>2697</v>
      </c>
      <c r="BQ48" s="49">
        <v>2444</v>
      </c>
      <c r="BR48" s="50">
        <v>100</v>
      </c>
      <c r="BS48" s="171">
        <v>577000000</v>
      </c>
      <c r="BT48" s="171">
        <v>562000000</v>
      </c>
      <c r="BU48" s="153">
        <v>0</v>
      </c>
      <c r="BV48" s="40" t="s">
        <v>1041</v>
      </c>
      <c r="BW48" s="49">
        <v>2697</v>
      </c>
      <c r="BX48" s="57">
        <v>2367</v>
      </c>
      <c r="BY48" s="234">
        <f t="shared" si="12"/>
        <v>87.764182424916569</v>
      </c>
      <c r="BZ48" s="286">
        <v>1205526687</v>
      </c>
      <c r="CA48" s="57">
        <v>1204900000</v>
      </c>
      <c r="CB48" s="233">
        <f t="shared" si="14"/>
        <v>99.948015501709079</v>
      </c>
      <c r="CC48" s="272" t="s">
        <v>1095</v>
      </c>
      <c r="CD48" s="247">
        <v>2697</v>
      </c>
      <c r="CE48" s="248"/>
      <c r="CF48" s="249">
        <f t="shared" si="27"/>
        <v>0</v>
      </c>
      <c r="CG48" s="250"/>
      <c r="CH48" s="250"/>
      <c r="CI48" s="246"/>
      <c r="CJ48" s="247">
        <v>2697</v>
      </c>
      <c r="CK48" s="247">
        <f t="shared" si="29"/>
        <v>2252.4</v>
      </c>
      <c r="CL48" s="258">
        <f t="shared" ref="CL48:CL49" si="30">CK48/CJ48</f>
        <v>0.8351501668520579</v>
      </c>
      <c r="CM48" s="490" t="s">
        <v>937</v>
      </c>
    </row>
    <row r="49" spans="1:92" s="86" customFormat="1" ht="409.5" customHeight="1">
      <c r="A49" s="401"/>
      <c r="B49" s="320"/>
      <c r="C49" s="76">
        <v>32</v>
      </c>
      <c r="D49" s="56" t="s">
        <v>274</v>
      </c>
      <c r="E49" s="77" t="s">
        <v>26</v>
      </c>
      <c r="F49" s="77" t="s">
        <v>26</v>
      </c>
      <c r="G49" s="77" t="s">
        <v>26</v>
      </c>
      <c r="H49" s="78" t="s">
        <v>100</v>
      </c>
      <c r="I49" s="79">
        <v>2874</v>
      </c>
      <c r="J49" s="73">
        <v>1537</v>
      </c>
      <c r="K49" s="73">
        <v>2856</v>
      </c>
      <c r="L49" s="73">
        <v>2856</v>
      </c>
      <c r="M49" s="73">
        <v>2856</v>
      </c>
      <c r="N49" s="73">
        <v>2864</v>
      </c>
      <c r="O49" s="73">
        <v>2856</v>
      </c>
      <c r="P49" s="73">
        <v>2856</v>
      </c>
      <c r="Q49" s="73">
        <v>2856</v>
      </c>
      <c r="R49" s="73">
        <v>2856</v>
      </c>
      <c r="S49" s="74">
        <v>2856</v>
      </c>
      <c r="T49" s="80">
        <v>2874</v>
      </c>
      <c r="U49" s="70">
        <v>1402</v>
      </c>
      <c r="V49" s="81">
        <f t="shared" si="4"/>
        <v>48.782185107863604</v>
      </c>
      <c r="W49" s="82">
        <v>9066466051.4200001</v>
      </c>
      <c r="X49" s="82">
        <v>8412628529</v>
      </c>
      <c r="Y49" s="56" t="s">
        <v>275</v>
      </c>
      <c r="Z49" s="70">
        <v>1537</v>
      </c>
      <c r="AA49" s="70">
        <v>830</v>
      </c>
      <c r="AB49" s="81">
        <f t="shared" si="5"/>
        <v>54.001301236174371</v>
      </c>
      <c r="AC49" s="323"/>
      <c r="AD49" s="323"/>
      <c r="AE49" s="56" t="s">
        <v>276</v>
      </c>
      <c r="AF49" s="70">
        <v>2856</v>
      </c>
      <c r="AG49" s="70">
        <v>2826</v>
      </c>
      <c r="AH49" s="81">
        <f t="shared" si="6"/>
        <v>98.94957983193278</v>
      </c>
      <c r="AI49" s="82">
        <v>1459029622</v>
      </c>
      <c r="AJ49" s="82">
        <v>1448793777</v>
      </c>
      <c r="AK49" s="56" t="s">
        <v>277</v>
      </c>
      <c r="AL49" s="70">
        <v>2856</v>
      </c>
      <c r="AM49" s="70">
        <v>2175</v>
      </c>
      <c r="AN49" s="81">
        <f t="shared" si="7"/>
        <v>76.15546218487394</v>
      </c>
      <c r="AO49" s="82">
        <v>6068145362</v>
      </c>
      <c r="AP49" s="82">
        <v>5511373138</v>
      </c>
      <c r="AQ49" s="56" t="s">
        <v>278</v>
      </c>
      <c r="AR49" s="70">
        <v>2856</v>
      </c>
      <c r="AS49" s="70">
        <v>1588</v>
      </c>
      <c r="AT49" s="81">
        <f t="shared" si="8"/>
        <v>55.602240896358545</v>
      </c>
      <c r="AU49" s="82">
        <v>5803871661</v>
      </c>
      <c r="AV49" s="82">
        <v>4774485643</v>
      </c>
      <c r="AW49" s="56" t="s">
        <v>279</v>
      </c>
      <c r="AX49" s="70">
        <v>2864</v>
      </c>
      <c r="AY49" s="70">
        <v>405</v>
      </c>
      <c r="AZ49" s="81">
        <f t="shared" si="9"/>
        <v>14.141061452513966</v>
      </c>
      <c r="BA49" s="82">
        <v>6437930092</v>
      </c>
      <c r="BB49" s="82">
        <v>5017463173</v>
      </c>
      <c r="BC49" s="56" t="s">
        <v>280</v>
      </c>
      <c r="BD49" s="70">
        <v>2856</v>
      </c>
      <c r="BE49" s="70">
        <v>910</v>
      </c>
      <c r="BF49" s="53">
        <f t="shared" si="10"/>
        <v>31.862745098039213</v>
      </c>
      <c r="BG49" s="82">
        <v>0</v>
      </c>
      <c r="BH49" s="82">
        <v>0</v>
      </c>
      <c r="BI49" s="56" t="s">
        <v>281</v>
      </c>
      <c r="BJ49" s="70">
        <v>2856</v>
      </c>
      <c r="BK49" s="70">
        <v>2856</v>
      </c>
      <c r="BL49" s="83">
        <v>100</v>
      </c>
      <c r="BM49" s="84">
        <v>0</v>
      </c>
      <c r="BN49" s="84">
        <v>0</v>
      </c>
      <c r="BO49" s="56" t="s">
        <v>282</v>
      </c>
      <c r="BP49" s="70">
        <v>2856</v>
      </c>
      <c r="BQ49" s="70">
        <v>0</v>
      </c>
      <c r="BR49" s="83">
        <f t="shared" si="0"/>
        <v>0</v>
      </c>
      <c r="BS49" s="171">
        <v>10000000</v>
      </c>
      <c r="BT49" s="171">
        <v>4713632</v>
      </c>
      <c r="BU49" s="153">
        <v>0</v>
      </c>
      <c r="BV49" s="85" t="s">
        <v>979</v>
      </c>
      <c r="BW49" s="70">
        <v>2856</v>
      </c>
      <c r="BX49" s="287">
        <v>2032</v>
      </c>
      <c r="BY49" s="234">
        <f t="shared" si="12"/>
        <v>71.148459383753504</v>
      </c>
      <c r="BZ49" s="286">
        <v>0</v>
      </c>
      <c r="CA49" s="287">
        <v>0</v>
      </c>
      <c r="CB49" s="233" t="e">
        <f t="shared" si="14"/>
        <v>#DIV/0!</v>
      </c>
      <c r="CC49" s="272" t="s">
        <v>1166</v>
      </c>
      <c r="CD49" s="247">
        <v>2856</v>
      </c>
      <c r="CE49" s="248"/>
      <c r="CF49" s="249">
        <f t="shared" si="27"/>
        <v>0</v>
      </c>
      <c r="CG49" s="250"/>
      <c r="CH49" s="250"/>
      <c r="CI49" s="246"/>
      <c r="CJ49" s="247">
        <v>2856</v>
      </c>
      <c r="CK49" s="247">
        <f>(U49+AG49+AM49+AS49+AY49+BE49+BK49+BQ49+BX49+CE49+BX49)/10</f>
        <v>1622.6</v>
      </c>
      <c r="CL49" s="258">
        <f t="shared" si="30"/>
        <v>0.56813725490196076</v>
      </c>
      <c r="CM49" s="490" t="s">
        <v>1165</v>
      </c>
    </row>
    <row r="50" spans="1:92" ht="220" customHeight="1">
      <c r="A50" s="401"/>
      <c r="B50" s="320"/>
      <c r="C50" s="42">
        <v>33</v>
      </c>
      <c r="D50" s="40" t="s">
        <v>283</v>
      </c>
      <c r="E50" s="43" t="s">
        <v>26</v>
      </c>
      <c r="F50" s="43" t="s">
        <v>26</v>
      </c>
      <c r="G50" s="43" t="s">
        <v>26</v>
      </c>
      <c r="H50" s="44" t="s">
        <v>100</v>
      </c>
      <c r="I50" s="45">
        <v>4344</v>
      </c>
      <c r="J50" s="46">
        <v>2253</v>
      </c>
      <c r="K50" s="46">
        <v>4328</v>
      </c>
      <c r="L50" s="46">
        <v>4328</v>
      </c>
      <c r="M50" s="46">
        <v>4328</v>
      </c>
      <c r="N50" s="46">
        <v>4334</v>
      </c>
      <c r="O50" s="46">
        <v>4328</v>
      </c>
      <c r="P50" s="73">
        <v>4328</v>
      </c>
      <c r="Q50" s="73">
        <v>4328</v>
      </c>
      <c r="R50" s="73">
        <v>4328</v>
      </c>
      <c r="S50" s="74">
        <v>4328</v>
      </c>
      <c r="T50" s="48">
        <v>4344</v>
      </c>
      <c r="U50" s="49">
        <v>3111</v>
      </c>
      <c r="V50" s="53">
        <f t="shared" si="4"/>
        <v>71.61602209944752</v>
      </c>
      <c r="W50" s="55">
        <v>9066466051.4200001</v>
      </c>
      <c r="X50" s="55">
        <v>8412628529</v>
      </c>
      <c r="Y50" s="40" t="s">
        <v>284</v>
      </c>
      <c r="Z50" s="49">
        <v>2253</v>
      </c>
      <c r="AA50" s="49">
        <v>1122</v>
      </c>
      <c r="AB50" s="53">
        <f t="shared" si="5"/>
        <v>49.800266311584551</v>
      </c>
      <c r="AC50" s="324"/>
      <c r="AD50" s="324"/>
      <c r="AE50" s="40" t="s">
        <v>285</v>
      </c>
      <c r="AF50" s="49">
        <v>4328</v>
      </c>
      <c r="AG50" s="49">
        <v>2571</v>
      </c>
      <c r="AH50" s="53">
        <f>(AG50/AF50)*100</f>
        <v>59.403881700554528</v>
      </c>
      <c r="AI50" s="55"/>
      <c r="AJ50" s="55"/>
      <c r="AK50" s="40" t="s">
        <v>286</v>
      </c>
      <c r="AL50" s="49">
        <v>4328</v>
      </c>
      <c r="AM50" s="49">
        <v>2438</v>
      </c>
      <c r="AN50" s="53">
        <f t="shared" si="7"/>
        <v>56.330868761552679</v>
      </c>
      <c r="AO50" s="55">
        <v>6068145362</v>
      </c>
      <c r="AP50" s="55">
        <v>5511373138</v>
      </c>
      <c r="AQ50" s="40" t="s">
        <v>287</v>
      </c>
      <c r="AR50" s="49">
        <v>4328</v>
      </c>
      <c r="AS50" s="49">
        <v>2749</v>
      </c>
      <c r="AT50" s="53">
        <f t="shared" si="8"/>
        <v>63.516635859519411</v>
      </c>
      <c r="AU50" s="55">
        <v>5803871661</v>
      </c>
      <c r="AV50" s="55">
        <v>4774485643</v>
      </c>
      <c r="AW50" s="40" t="s">
        <v>288</v>
      </c>
      <c r="AX50" s="49">
        <v>4334</v>
      </c>
      <c r="AY50" s="49"/>
      <c r="AZ50" s="53">
        <f t="shared" si="9"/>
        <v>0</v>
      </c>
      <c r="BA50" s="55">
        <v>6437930092</v>
      </c>
      <c r="BB50" s="55">
        <v>5017463173</v>
      </c>
      <c r="BC50" s="40" t="s">
        <v>289</v>
      </c>
      <c r="BD50" s="49">
        <v>4328</v>
      </c>
      <c r="BE50" s="49">
        <v>2863</v>
      </c>
      <c r="BF50" s="53">
        <f t="shared" si="10"/>
        <v>66.150646950092423</v>
      </c>
      <c r="BG50" s="55">
        <v>0</v>
      </c>
      <c r="BH50" s="55">
        <v>0</v>
      </c>
      <c r="BI50" s="40" t="s">
        <v>290</v>
      </c>
      <c r="BJ50" s="70">
        <v>4328</v>
      </c>
      <c r="BK50" s="70">
        <v>4328</v>
      </c>
      <c r="BL50" s="51">
        <v>100</v>
      </c>
      <c r="BM50" s="54">
        <v>0</v>
      </c>
      <c r="BN50" s="54">
        <v>0</v>
      </c>
      <c r="BO50" s="56" t="s">
        <v>291</v>
      </c>
      <c r="BP50" s="49">
        <v>4328</v>
      </c>
      <c r="BQ50" s="49">
        <v>0</v>
      </c>
      <c r="BR50" s="51">
        <f t="shared" si="0"/>
        <v>0</v>
      </c>
      <c r="BS50" s="168">
        <v>0</v>
      </c>
      <c r="BT50" s="168">
        <v>0</v>
      </c>
      <c r="BU50" s="153">
        <v>0</v>
      </c>
      <c r="BV50" s="72" t="s">
        <v>968</v>
      </c>
      <c r="BW50" s="49">
        <v>4328</v>
      </c>
      <c r="BX50" s="57">
        <v>0</v>
      </c>
      <c r="BY50" s="234">
        <f t="shared" si="12"/>
        <v>0</v>
      </c>
      <c r="BZ50" s="222">
        <v>0</v>
      </c>
      <c r="CA50" s="222">
        <v>0</v>
      </c>
      <c r="CB50" s="233">
        <v>0</v>
      </c>
      <c r="CC50" s="302" t="s">
        <v>1301</v>
      </c>
      <c r="CD50" s="247">
        <v>4328</v>
      </c>
      <c r="CE50" s="248"/>
      <c r="CF50" s="249">
        <f t="shared" si="27"/>
        <v>0</v>
      </c>
      <c r="CG50" s="250"/>
      <c r="CH50" s="250"/>
      <c r="CI50" s="246"/>
      <c r="CJ50" s="247">
        <v>4328</v>
      </c>
      <c r="CK50" s="247">
        <f>U50+AG50+AM50+AS50+AY50+BE50+BK50+BQ50+BX50+CE50+BX50</f>
        <v>18060</v>
      </c>
      <c r="CL50" s="258">
        <v>1</v>
      </c>
      <c r="CM50" s="490" t="s">
        <v>1240</v>
      </c>
      <c r="CN50" s="86"/>
    </row>
    <row r="51" spans="1:92" ht="242.5" customHeight="1">
      <c r="A51" s="401"/>
      <c r="B51" s="321"/>
      <c r="C51" s="42">
        <v>34</v>
      </c>
      <c r="D51" s="40" t="s">
        <v>292</v>
      </c>
      <c r="E51" s="43" t="s">
        <v>26</v>
      </c>
      <c r="F51" s="43" t="s">
        <v>26</v>
      </c>
      <c r="G51" s="43" t="s">
        <v>26</v>
      </c>
      <c r="H51" s="44" t="s">
        <v>100</v>
      </c>
      <c r="I51" s="45">
        <v>1</v>
      </c>
      <c r="J51" s="46">
        <v>1</v>
      </c>
      <c r="K51" s="46">
        <v>1</v>
      </c>
      <c r="L51" s="46">
        <v>1</v>
      </c>
      <c r="M51" s="46">
        <v>1</v>
      </c>
      <c r="N51" s="46">
        <v>1</v>
      </c>
      <c r="O51" s="46">
        <v>1</v>
      </c>
      <c r="P51" s="46">
        <v>1</v>
      </c>
      <c r="Q51" s="46">
        <v>1</v>
      </c>
      <c r="R51" s="46">
        <v>1</v>
      </c>
      <c r="S51" s="47">
        <v>1</v>
      </c>
      <c r="T51" s="48">
        <v>1</v>
      </c>
      <c r="U51" s="49">
        <v>1</v>
      </c>
      <c r="V51" s="53">
        <f t="shared" si="4"/>
        <v>100</v>
      </c>
      <c r="W51" s="55">
        <v>1050005619.33</v>
      </c>
      <c r="X51" s="55">
        <v>1050005619</v>
      </c>
      <c r="Y51" s="40" t="s">
        <v>293</v>
      </c>
      <c r="Z51" s="49">
        <v>1</v>
      </c>
      <c r="AA51" s="49">
        <v>1</v>
      </c>
      <c r="AB51" s="51">
        <f t="shared" si="5"/>
        <v>100</v>
      </c>
      <c r="AC51" s="55">
        <v>1047079382</v>
      </c>
      <c r="AD51" s="55">
        <v>51620000</v>
      </c>
      <c r="AE51" s="40" t="s">
        <v>294</v>
      </c>
      <c r="AF51" s="49">
        <v>1</v>
      </c>
      <c r="AG51" s="49">
        <v>2</v>
      </c>
      <c r="AH51" s="51">
        <f t="shared" si="6"/>
        <v>200</v>
      </c>
      <c r="AI51" s="55"/>
      <c r="AJ51" s="55"/>
      <c r="AK51" s="40" t="s">
        <v>295</v>
      </c>
      <c r="AL51" s="49">
        <v>1</v>
      </c>
      <c r="AM51" s="49">
        <v>2</v>
      </c>
      <c r="AN51" s="51">
        <f t="shared" si="7"/>
        <v>200</v>
      </c>
      <c r="AO51" s="55">
        <v>20000000</v>
      </c>
      <c r="AP51" s="55"/>
      <c r="AQ51" s="40" t="s">
        <v>296</v>
      </c>
      <c r="AR51" s="49">
        <v>1</v>
      </c>
      <c r="AS51" s="49">
        <v>1</v>
      </c>
      <c r="AT51" s="50">
        <f t="shared" si="8"/>
        <v>100</v>
      </c>
      <c r="AU51" s="55">
        <v>14400000</v>
      </c>
      <c r="AV51" s="55">
        <v>0</v>
      </c>
      <c r="AW51" s="40" t="s">
        <v>297</v>
      </c>
      <c r="AX51" s="49">
        <v>1</v>
      </c>
      <c r="AY51" s="49">
        <v>1</v>
      </c>
      <c r="AZ51" s="50">
        <f t="shared" si="9"/>
        <v>100</v>
      </c>
      <c r="BA51" s="55">
        <v>10000000</v>
      </c>
      <c r="BB51" s="55"/>
      <c r="BC51" s="40" t="s">
        <v>298</v>
      </c>
      <c r="BD51" s="49">
        <v>1</v>
      </c>
      <c r="BE51" s="49">
        <v>1</v>
      </c>
      <c r="BF51" s="51">
        <f t="shared" si="10"/>
        <v>100</v>
      </c>
      <c r="BG51" s="55">
        <v>0</v>
      </c>
      <c r="BH51" s="55">
        <v>0</v>
      </c>
      <c r="BI51" s="40" t="s">
        <v>299</v>
      </c>
      <c r="BJ51" s="49">
        <v>1</v>
      </c>
      <c r="BK51" s="49">
        <v>1</v>
      </c>
      <c r="BL51" s="51">
        <f t="shared" si="11"/>
        <v>100</v>
      </c>
      <c r="BM51" s="54">
        <v>0</v>
      </c>
      <c r="BN51" s="54">
        <v>0</v>
      </c>
      <c r="BO51" s="56" t="s">
        <v>300</v>
      </c>
      <c r="BP51" s="49">
        <v>1</v>
      </c>
      <c r="BQ51" s="49">
        <v>1</v>
      </c>
      <c r="BR51" s="51">
        <f t="shared" si="0"/>
        <v>100</v>
      </c>
      <c r="BS51" s="168">
        <v>0</v>
      </c>
      <c r="BT51" s="168">
        <v>0</v>
      </c>
      <c r="BU51" s="153">
        <v>0</v>
      </c>
      <c r="BV51" s="72" t="s">
        <v>969</v>
      </c>
      <c r="BW51" s="57">
        <v>1</v>
      </c>
      <c r="BX51" s="486">
        <v>1</v>
      </c>
      <c r="BY51" s="234">
        <f t="shared" si="12"/>
        <v>100</v>
      </c>
      <c r="BZ51" s="222">
        <v>0</v>
      </c>
      <c r="CA51" s="222">
        <v>0</v>
      </c>
      <c r="CB51" s="233">
        <v>0</v>
      </c>
      <c r="CC51" s="272" t="s">
        <v>1167</v>
      </c>
      <c r="CD51" s="248">
        <v>1</v>
      </c>
      <c r="CE51" s="248"/>
      <c r="CF51" s="249">
        <f t="shared" si="27"/>
        <v>0</v>
      </c>
      <c r="CG51" s="250"/>
      <c r="CH51" s="250"/>
      <c r="CI51" s="246"/>
      <c r="CJ51" s="247">
        <v>1</v>
      </c>
      <c r="CK51" s="247">
        <f t="shared" ref="CK51:CK57" si="31">(+U51+AA51+AG51+AM51+AS51+AY51+BE51+BK51+BQ51+BX51)/10</f>
        <v>1.2</v>
      </c>
      <c r="CL51" s="253">
        <v>1</v>
      </c>
      <c r="CM51" s="490" t="s">
        <v>1241</v>
      </c>
    </row>
    <row r="52" spans="1:92" ht="339" customHeight="1">
      <c r="A52" s="401"/>
      <c r="B52" s="319" t="s">
        <v>301</v>
      </c>
      <c r="C52" s="42">
        <v>35</v>
      </c>
      <c r="D52" s="40" t="s">
        <v>1060</v>
      </c>
      <c r="E52" s="43" t="s">
        <v>26</v>
      </c>
      <c r="F52" s="43" t="s">
        <v>26</v>
      </c>
      <c r="G52" s="43" t="s">
        <v>26</v>
      </c>
      <c r="H52" s="44" t="s">
        <v>100</v>
      </c>
      <c r="I52" s="45">
        <v>5</v>
      </c>
      <c r="J52" s="46">
        <v>6</v>
      </c>
      <c r="K52" s="46">
        <v>6</v>
      </c>
      <c r="L52" s="46">
        <v>6</v>
      </c>
      <c r="M52" s="46">
        <v>6</v>
      </c>
      <c r="N52" s="46">
        <v>7</v>
      </c>
      <c r="O52" s="46">
        <v>2</v>
      </c>
      <c r="P52" s="46">
        <v>1</v>
      </c>
      <c r="Q52" s="46">
        <v>6</v>
      </c>
      <c r="R52" s="46">
        <v>6</v>
      </c>
      <c r="S52" s="47">
        <v>6</v>
      </c>
      <c r="T52" s="48">
        <v>5</v>
      </c>
      <c r="U52" s="49">
        <v>6</v>
      </c>
      <c r="V52" s="50">
        <f t="shared" si="4"/>
        <v>120</v>
      </c>
      <c r="W52" s="55">
        <v>250344620.12</v>
      </c>
      <c r="X52" s="55">
        <v>124080000</v>
      </c>
      <c r="Y52" s="40" t="s">
        <v>302</v>
      </c>
      <c r="Z52" s="49">
        <v>6</v>
      </c>
      <c r="AA52" s="49">
        <v>6</v>
      </c>
      <c r="AB52" s="51">
        <f t="shared" si="5"/>
        <v>100</v>
      </c>
      <c r="AC52" s="55">
        <v>62631490.039999999</v>
      </c>
      <c r="AD52" s="55">
        <v>51301490</v>
      </c>
      <c r="AE52" s="40" t="s">
        <v>303</v>
      </c>
      <c r="AF52" s="49">
        <v>6</v>
      </c>
      <c r="AG52" s="49">
        <v>6</v>
      </c>
      <c r="AH52" s="51">
        <f t="shared" si="6"/>
        <v>100</v>
      </c>
      <c r="AI52" s="322">
        <v>15000000</v>
      </c>
      <c r="AJ52" s="322"/>
      <c r="AK52" s="319" t="s">
        <v>304</v>
      </c>
      <c r="AL52" s="49">
        <v>6</v>
      </c>
      <c r="AM52" s="49">
        <v>22</v>
      </c>
      <c r="AN52" s="61">
        <f t="shared" si="7"/>
        <v>366.66666666666663</v>
      </c>
      <c r="AO52" s="55">
        <v>0</v>
      </c>
      <c r="AP52" s="55">
        <v>0</v>
      </c>
      <c r="AQ52" s="319" t="s">
        <v>305</v>
      </c>
      <c r="AR52" s="49">
        <v>6</v>
      </c>
      <c r="AS52" s="49">
        <v>4</v>
      </c>
      <c r="AT52" s="50">
        <f t="shared" si="8"/>
        <v>66.666666666666657</v>
      </c>
      <c r="AU52" s="322">
        <v>112100000</v>
      </c>
      <c r="AV52" s="322">
        <v>107638100</v>
      </c>
      <c r="AW52" s="339" t="s">
        <v>306</v>
      </c>
      <c r="AX52" s="49">
        <v>7</v>
      </c>
      <c r="AY52" s="49">
        <v>6</v>
      </c>
      <c r="AZ52" s="50">
        <f t="shared" si="9"/>
        <v>85.714285714285708</v>
      </c>
      <c r="BA52" s="322">
        <v>123575000</v>
      </c>
      <c r="BB52" s="322">
        <v>90736000</v>
      </c>
      <c r="BC52" s="339" t="s">
        <v>307</v>
      </c>
      <c r="BD52" s="49">
        <v>2</v>
      </c>
      <c r="BE52" s="49">
        <v>2</v>
      </c>
      <c r="BF52" s="50">
        <f t="shared" si="10"/>
        <v>100</v>
      </c>
      <c r="BG52" s="55">
        <v>0</v>
      </c>
      <c r="BH52" s="55">
        <v>0</v>
      </c>
      <c r="BI52" s="40" t="s">
        <v>308</v>
      </c>
      <c r="BJ52" s="49">
        <v>1</v>
      </c>
      <c r="BK52" s="49">
        <v>1</v>
      </c>
      <c r="BL52" s="50">
        <f t="shared" si="11"/>
        <v>100</v>
      </c>
      <c r="BM52" s="54">
        <v>0</v>
      </c>
      <c r="BN52" s="54">
        <v>0</v>
      </c>
      <c r="BO52" s="56" t="s">
        <v>309</v>
      </c>
      <c r="BP52" s="49">
        <v>6</v>
      </c>
      <c r="BQ52" s="49">
        <v>5</v>
      </c>
      <c r="BR52" s="50">
        <f t="shared" si="0"/>
        <v>83.333333333333343</v>
      </c>
      <c r="BS52" s="168">
        <v>0</v>
      </c>
      <c r="BT52" s="168">
        <v>0</v>
      </c>
      <c r="BU52" s="153">
        <v>0</v>
      </c>
      <c r="BV52" s="87" t="s">
        <v>1042</v>
      </c>
      <c r="BW52" s="57">
        <v>6</v>
      </c>
      <c r="BX52" s="57">
        <v>6</v>
      </c>
      <c r="BY52" s="234">
        <f t="shared" si="12"/>
        <v>100</v>
      </c>
      <c r="BZ52" s="222">
        <v>0</v>
      </c>
      <c r="CA52" s="222">
        <v>0</v>
      </c>
      <c r="CB52" s="233" t="e">
        <f t="shared" si="14"/>
        <v>#DIV/0!</v>
      </c>
      <c r="CC52" s="272" t="s">
        <v>1092</v>
      </c>
      <c r="CD52" s="248">
        <v>6</v>
      </c>
      <c r="CE52" s="248"/>
      <c r="CF52" s="249">
        <f t="shared" si="27"/>
        <v>0</v>
      </c>
      <c r="CG52" s="250"/>
      <c r="CH52" s="250"/>
      <c r="CI52" s="246"/>
      <c r="CJ52" s="247">
        <v>6</v>
      </c>
      <c r="CK52" s="247">
        <f t="shared" si="31"/>
        <v>6.4</v>
      </c>
      <c r="CL52" s="253">
        <v>1</v>
      </c>
      <c r="CM52" s="490" t="s">
        <v>310</v>
      </c>
    </row>
    <row r="53" spans="1:92" ht="199.5" customHeight="1">
      <c r="A53" s="401"/>
      <c r="B53" s="321"/>
      <c r="C53" s="42">
        <v>36</v>
      </c>
      <c r="D53" s="40" t="s">
        <v>311</v>
      </c>
      <c r="E53" s="43" t="s">
        <v>26</v>
      </c>
      <c r="F53" s="43" t="s">
        <v>26</v>
      </c>
      <c r="G53" s="43" t="s">
        <v>26</v>
      </c>
      <c r="H53" s="44" t="s">
        <v>100</v>
      </c>
      <c r="I53" s="45">
        <v>53</v>
      </c>
      <c r="J53" s="46">
        <v>54</v>
      </c>
      <c r="K53" s="46">
        <v>54</v>
      </c>
      <c r="L53" s="46">
        <v>54</v>
      </c>
      <c r="M53" s="46">
        <v>54</v>
      </c>
      <c r="N53" s="46">
        <v>54</v>
      </c>
      <c r="O53" s="46">
        <v>54</v>
      </c>
      <c r="P53" s="46">
        <v>54</v>
      </c>
      <c r="Q53" s="46">
        <v>54</v>
      </c>
      <c r="R53" s="46">
        <v>54</v>
      </c>
      <c r="S53" s="47">
        <v>54</v>
      </c>
      <c r="T53" s="48">
        <v>53</v>
      </c>
      <c r="U53" s="49">
        <v>54</v>
      </c>
      <c r="V53" s="53">
        <f t="shared" si="4"/>
        <v>101.88679245283019</v>
      </c>
      <c r="W53" s="55">
        <v>224000000</v>
      </c>
      <c r="X53" s="55">
        <v>224000000</v>
      </c>
      <c r="Y53" s="40" t="s">
        <v>312</v>
      </c>
      <c r="Z53" s="49">
        <v>54</v>
      </c>
      <c r="AA53" s="49">
        <v>54</v>
      </c>
      <c r="AB53" s="51">
        <f t="shared" si="5"/>
        <v>100</v>
      </c>
      <c r="AC53" s="55">
        <v>290000000</v>
      </c>
      <c r="AD53" s="55">
        <v>3200000</v>
      </c>
      <c r="AE53" s="40" t="s">
        <v>313</v>
      </c>
      <c r="AF53" s="49">
        <v>54</v>
      </c>
      <c r="AG53" s="49">
        <v>4</v>
      </c>
      <c r="AH53" s="53">
        <f t="shared" si="6"/>
        <v>7.4074074074074066</v>
      </c>
      <c r="AI53" s="324"/>
      <c r="AJ53" s="324"/>
      <c r="AK53" s="321"/>
      <c r="AL53" s="49">
        <v>54</v>
      </c>
      <c r="AM53" s="49">
        <v>52</v>
      </c>
      <c r="AN53" s="53">
        <f t="shared" si="7"/>
        <v>96.296296296296291</v>
      </c>
      <c r="AO53" s="55">
        <v>0</v>
      </c>
      <c r="AP53" s="55">
        <v>0</v>
      </c>
      <c r="AQ53" s="321"/>
      <c r="AR53" s="49">
        <v>54</v>
      </c>
      <c r="AS53" s="49">
        <v>54</v>
      </c>
      <c r="AT53" s="51">
        <f t="shared" si="8"/>
        <v>100</v>
      </c>
      <c r="AU53" s="324"/>
      <c r="AV53" s="324"/>
      <c r="AW53" s="326"/>
      <c r="AX53" s="49">
        <v>54</v>
      </c>
      <c r="AY53" s="49">
        <v>54</v>
      </c>
      <c r="AZ53" s="51">
        <f t="shared" si="9"/>
        <v>100</v>
      </c>
      <c r="BA53" s="324"/>
      <c r="BB53" s="324"/>
      <c r="BC53" s="326"/>
      <c r="BD53" s="49">
        <v>54</v>
      </c>
      <c r="BE53" s="49">
        <v>54</v>
      </c>
      <c r="BF53" s="51">
        <v>100</v>
      </c>
      <c r="BG53" s="55">
        <v>0</v>
      </c>
      <c r="BH53" s="55">
        <v>0</v>
      </c>
      <c r="BI53" s="40" t="s">
        <v>314</v>
      </c>
      <c r="BJ53" s="49">
        <v>54</v>
      </c>
      <c r="BK53" s="49">
        <v>54</v>
      </c>
      <c r="BL53" s="51">
        <v>100</v>
      </c>
      <c r="BM53" s="54">
        <v>0</v>
      </c>
      <c r="BN53" s="54">
        <v>0</v>
      </c>
      <c r="BO53" s="56" t="s">
        <v>315</v>
      </c>
      <c r="BP53" s="49">
        <v>54</v>
      </c>
      <c r="BQ53" s="49">
        <v>54</v>
      </c>
      <c r="BR53" s="51">
        <f t="shared" si="0"/>
        <v>100</v>
      </c>
      <c r="BS53" s="168">
        <v>0</v>
      </c>
      <c r="BT53" s="168">
        <v>0</v>
      </c>
      <c r="BU53" s="153">
        <v>0</v>
      </c>
      <c r="BV53" s="40" t="s">
        <v>1043</v>
      </c>
      <c r="BW53" s="49">
        <v>54</v>
      </c>
      <c r="BX53" s="57">
        <v>54</v>
      </c>
      <c r="BY53" s="234">
        <f t="shared" si="12"/>
        <v>100</v>
      </c>
      <c r="BZ53" s="222">
        <v>0</v>
      </c>
      <c r="CA53" s="222">
        <v>0</v>
      </c>
      <c r="CB53" s="233" t="e">
        <f t="shared" si="14"/>
        <v>#DIV/0!</v>
      </c>
      <c r="CC53" s="272" t="s">
        <v>1090</v>
      </c>
      <c r="CD53" s="247">
        <v>54</v>
      </c>
      <c r="CE53" s="248"/>
      <c r="CF53" s="249">
        <f t="shared" si="27"/>
        <v>0</v>
      </c>
      <c r="CG53" s="250"/>
      <c r="CH53" s="250"/>
      <c r="CI53" s="246"/>
      <c r="CJ53" s="247">
        <v>54</v>
      </c>
      <c r="CK53" s="247">
        <f t="shared" si="31"/>
        <v>48.8</v>
      </c>
      <c r="CL53" s="258">
        <f t="shared" ref="CL53" si="32">CK53/CJ53</f>
        <v>0.90370370370370368</v>
      </c>
      <c r="CM53" s="302" t="s">
        <v>970</v>
      </c>
    </row>
    <row r="54" spans="1:92" ht="409" customHeight="1">
      <c r="A54" s="401"/>
      <c r="B54" s="319" t="s">
        <v>316</v>
      </c>
      <c r="C54" s="42">
        <v>37</v>
      </c>
      <c r="D54" s="40" t="s">
        <v>317</v>
      </c>
      <c r="E54" s="43" t="s">
        <v>26</v>
      </c>
      <c r="F54" s="43" t="s">
        <v>26</v>
      </c>
      <c r="G54" s="43" t="s">
        <v>26</v>
      </c>
      <c r="H54" s="44" t="s">
        <v>100</v>
      </c>
      <c r="I54" s="45">
        <v>1</v>
      </c>
      <c r="J54" s="46">
        <v>1</v>
      </c>
      <c r="K54" s="46">
        <v>9</v>
      </c>
      <c r="L54" s="46">
        <v>11</v>
      </c>
      <c r="M54" s="46">
        <v>11</v>
      </c>
      <c r="N54" s="46">
        <v>1</v>
      </c>
      <c r="O54" s="46">
        <v>1</v>
      </c>
      <c r="P54" s="46">
        <v>1</v>
      </c>
      <c r="Q54" s="46">
        <v>1</v>
      </c>
      <c r="R54" s="46">
        <v>1</v>
      </c>
      <c r="S54" s="47">
        <v>1</v>
      </c>
      <c r="T54" s="48">
        <v>1</v>
      </c>
      <c r="U54" s="49">
        <v>1</v>
      </c>
      <c r="V54" s="53">
        <f t="shared" si="4"/>
        <v>100</v>
      </c>
      <c r="W54" s="55">
        <v>250344620.12</v>
      </c>
      <c r="X54" s="55">
        <v>124080000</v>
      </c>
      <c r="Y54" s="40" t="s">
        <v>318</v>
      </c>
      <c r="Z54" s="49">
        <v>1</v>
      </c>
      <c r="AA54" s="49">
        <v>1</v>
      </c>
      <c r="AB54" s="51">
        <f t="shared" si="5"/>
        <v>100</v>
      </c>
      <c r="AC54" s="55">
        <v>62631490.039999999</v>
      </c>
      <c r="AD54" s="55">
        <v>51301490</v>
      </c>
      <c r="AE54" s="40" t="s">
        <v>319</v>
      </c>
      <c r="AF54" s="49">
        <v>9</v>
      </c>
      <c r="AG54" s="49">
        <v>9</v>
      </c>
      <c r="AH54" s="51">
        <f t="shared" si="6"/>
        <v>100</v>
      </c>
      <c r="AI54" s="55">
        <v>130000000</v>
      </c>
      <c r="AJ54" s="55">
        <v>104123000</v>
      </c>
      <c r="AK54" s="40" t="s">
        <v>320</v>
      </c>
      <c r="AL54" s="49">
        <v>11</v>
      </c>
      <c r="AM54" s="49">
        <v>15</v>
      </c>
      <c r="AN54" s="53">
        <f t="shared" si="7"/>
        <v>136.36363636363635</v>
      </c>
      <c r="AO54" s="55">
        <v>159104816</v>
      </c>
      <c r="AP54" s="55">
        <v>151904816</v>
      </c>
      <c r="AQ54" s="40" t="s">
        <v>321</v>
      </c>
      <c r="AR54" s="49">
        <v>11</v>
      </c>
      <c r="AS54" s="49">
        <v>11</v>
      </c>
      <c r="AT54" s="51">
        <f t="shared" si="8"/>
        <v>100</v>
      </c>
      <c r="AU54" s="55">
        <v>232365345</v>
      </c>
      <c r="AV54" s="55">
        <v>180200000</v>
      </c>
      <c r="AW54" s="40" t="s">
        <v>322</v>
      </c>
      <c r="AX54" s="49">
        <v>1</v>
      </c>
      <c r="AY54" s="49">
        <v>1</v>
      </c>
      <c r="AZ54" s="51">
        <f t="shared" si="9"/>
        <v>100</v>
      </c>
      <c r="BA54" s="55">
        <v>9924250</v>
      </c>
      <c r="BB54" s="55">
        <v>9924250</v>
      </c>
      <c r="BC54" s="40" t="s">
        <v>323</v>
      </c>
      <c r="BD54" s="49">
        <v>1</v>
      </c>
      <c r="BE54" s="49">
        <v>1</v>
      </c>
      <c r="BF54" s="51">
        <f t="shared" si="10"/>
        <v>100</v>
      </c>
      <c r="BG54" s="55">
        <v>0</v>
      </c>
      <c r="BH54" s="55">
        <v>0</v>
      </c>
      <c r="BI54" s="40" t="s">
        <v>324</v>
      </c>
      <c r="BJ54" s="49">
        <v>1</v>
      </c>
      <c r="BK54" s="49">
        <v>1</v>
      </c>
      <c r="BL54" s="51">
        <f t="shared" si="11"/>
        <v>100</v>
      </c>
      <c r="BM54" s="54">
        <v>0</v>
      </c>
      <c r="BN54" s="54">
        <v>0</v>
      </c>
      <c r="BO54" s="56" t="s">
        <v>325</v>
      </c>
      <c r="BP54" s="49">
        <v>1</v>
      </c>
      <c r="BQ54" s="49">
        <v>1</v>
      </c>
      <c r="BR54" s="51">
        <f t="shared" si="0"/>
        <v>100</v>
      </c>
      <c r="BS54" s="171">
        <v>20000000</v>
      </c>
      <c r="BT54" s="171">
        <v>13000000</v>
      </c>
      <c r="BU54" s="154">
        <f>BT54/BS54*100</f>
        <v>65</v>
      </c>
      <c r="BV54" s="40" t="s">
        <v>971</v>
      </c>
      <c r="BW54" s="57">
        <v>1</v>
      </c>
      <c r="BX54" s="57">
        <v>1</v>
      </c>
      <c r="BY54" s="234">
        <f t="shared" si="12"/>
        <v>100</v>
      </c>
      <c r="BZ54" s="222">
        <v>59850000</v>
      </c>
      <c r="CA54" s="222">
        <v>59850000</v>
      </c>
      <c r="CB54" s="233">
        <f t="shared" si="14"/>
        <v>100</v>
      </c>
      <c r="CC54" s="272" t="s">
        <v>1168</v>
      </c>
      <c r="CD54" s="248">
        <v>1</v>
      </c>
      <c r="CE54" s="248"/>
      <c r="CF54" s="249">
        <f t="shared" si="27"/>
        <v>0</v>
      </c>
      <c r="CG54" s="250"/>
      <c r="CH54" s="250"/>
      <c r="CI54" s="246"/>
      <c r="CJ54" s="247">
        <v>1</v>
      </c>
      <c r="CK54" s="247">
        <f t="shared" si="31"/>
        <v>4.2</v>
      </c>
      <c r="CL54" s="253">
        <v>1</v>
      </c>
      <c r="CM54" s="494" t="s">
        <v>1242</v>
      </c>
    </row>
    <row r="55" spans="1:92" ht="409.6" customHeight="1">
      <c r="A55" s="401"/>
      <c r="B55" s="320"/>
      <c r="C55" s="42">
        <v>38</v>
      </c>
      <c r="D55" s="40" t="s">
        <v>326</v>
      </c>
      <c r="E55" s="43" t="s">
        <v>26</v>
      </c>
      <c r="F55" s="43" t="s">
        <v>26</v>
      </c>
      <c r="G55" s="43" t="s">
        <v>26</v>
      </c>
      <c r="H55" s="44" t="s">
        <v>100</v>
      </c>
      <c r="I55" s="45">
        <v>1</v>
      </c>
      <c r="J55" s="46">
        <v>1</v>
      </c>
      <c r="K55" s="46">
        <v>3</v>
      </c>
      <c r="L55" s="46">
        <v>4</v>
      </c>
      <c r="M55" s="46">
        <v>4</v>
      </c>
      <c r="N55" s="46">
        <v>1</v>
      </c>
      <c r="O55" s="46">
        <v>1</v>
      </c>
      <c r="P55" s="46">
        <v>1</v>
      </c>
      <c r="Q55" s="46">
        <v>1</v>
      </c>
      <c r="R55" s="46">
        <v>1</v>
      </c>
      <c r="S55" s="47">
        <v>1</v>
      </c>
      <c r="T55" s="48">
        <v>1</v>
      </c>
      <c r="U55" s="49">
        <v>1</v>
      </c>
      <c r="V55" s="53">
        <f t="shared" si="4"/>
        <v>100</v>
      </c>
      <c r="W55" s="55">
        <v>250344620.12</v>
      </c>
      <c r="X55" s="55">
        <v>124080000</v>
      </c>
      <c r="Y55" s="40" t="s">
        <v>327</v>
      </c>
      <c r="Z55" s="49">
        <v>1</v>
      </c>
      <c r="AA55" s="49">
        <v>1</v>
      </c>
      <c r="AB55" s="51">
        <f t="shared" si="5"/>
        <v>100</v>
      </c>
      <c r="AC55" s="55">
        <v>62631490.039999999</v>
      </c>
      <c r="AD55" s="55">
        <v>51301490</v>
      </c>
      <c r="AE55" s="40" t="s">
        <v>328</v>
      </c>
      <c r="AF55" s="49">
        <v>3</v>
      </c>
      <c r="AG55" s="49">
        <v>3</v>
      </c>
      <c r="AH55" s="51">
        <f t="shared" si="6"/>
        <v>100</v>
      </c>
      <c r="AI55" s="55">
        <v>230000000</v>
      </c>
      <c r="AJ55" s="55">
        <v>109789100</v>
      </c>
      <c r="AK55" s="40" t="s">
        <v>329</v>
      </c>
      <c r="AL55" s="49">
        <v>4</v>
      </c>
      <c r="AM55" s="49">
        <v>11</v>
      </c>
      <c r="AN55" s="51">
        <f t="shared" si="7"/>
        <v>275</v>
      </c>
      <c r="AO55" s="55">
        <v>40000000</v>
      </c>
      <c r="AP55" s="55">
        <v>35000000</v>
      </c>
      <c r="AQ55" s="40" t="s">
        <v>330</v>
      </c>
      <c r="AR55" s="49">
        <v>4</v>
      </c>
      <c r="AS55" s="49">
        <v>11</v>
      </c>
      <c r="AT55" s="51">
        <f t="shared" si="8"/>
        <v>275</v>
      </c>
      <c r="AU55" s="55">
        <v>40000000</v>
      </c>
      <c r="AV55" s="55">
        <v>20537932</v>
      </c>
      <c r="AW55" s="40" t="s">
        <v>331</v>
      </c>
      <c r="AX55" s="49">
        <v>1</v>
      </c>
      <c r="AY55" s="49">
        <v>1</v>
      </c>
      <c r="AZ55" s="51">
        <f t="shared" si="9"/>
        <v>100</v>
      </c>
      <c r="BA55" s="55">
        <v>29875000</v>
      </c>
      <c r="BB55" s="55">
        <v>0</v>
      </c>
      <c r="BC55" s="40" t="s">
        <v>332</v>
      </c>
      <c r="BD55" s="49">
        <v>1</v>
      </c>
      <c r="BE55" s="49">
        <v>1</v>
      </c>
      <c r="BF55" s="51">
        <f t="shared" si="10"/>
        <v>100</v>
      </c>
      <c r="BG55" s="55">
        <v>0</v>
      </c>
      <c r="BH55" s="55">
        <v>0</v>
      </c>
      <c r="BI55" s="40" t="s">
        <v>333</v>
      </c>
      <c r="BJ55" s="49">
        <v>1</v>
      </c>
      <c r="BK55" s="49">
        <v>1</v>
      </c>
      <c r="BL55" s="51">
        <f t="shared" si="11"/>
        <v>100</v>
      </c>
      <c r="BM55" s="54">
        <v>0</v>
      </c>
      <c r="BN55" s="54">
        <v>0</v>
      </c>
      <c r="BO55" s="56" t="s">
        <v>334</v>
      </c>
      <c r="BP55" s="49">
        <v>1</v>
      </c>
      <c r="BQ55" s="49">
        <v>1</v>
      </c>
      <c r="BR55" s="51">
        <f t="shared" si="0"/>
        <v>100</v>
      </c>
      <c r="BS55" s="172">
        <v>6675000</v>
      </c>
      <c r="BT55" s="173">
        <v>4450000</v>
      </c>
      <c r="BU55" s="154">
        <f>BT55/BS55*100</f>
        <v>66.666666666666657</v>
      </c>
      <c r="BV55" s="40" t="s">
        <v>972</v>
      </c>
      <c r="BW55" s="57">
        <v>1</v>
      </c>
      <c r="BX55" s="57">
        <v>1</v>
      </c>
      <c r="BY55" s="234">
        <f t="shared" si="12"/>
        <v>100</v>
      </c>
      <c r="BZ55" s="222">
        <v>0</v>
      </c>
      <c r="CA55" s="222">
        <v>0</v>
      </c>
      <c r="CB55" s="233">
        <v>0</v>
      </c>
      <c r="CC55" s="272" t="s">
        <v>1131</v>
      </c>
      <c r="CD55" s="248">
        <v>1</v>
      </c>
      <c r="CE55" s="248"/>
      <c r="CF55" s="249">
        <f t="shared" si="27"/>
        <v>0</v>
      </c>
      <c r="CG55" s="250"/>
      <c r="CH55" s="250"/>
      <c r="CI55" s="246"/>
      <c r="CJ55" s="247">
        <v>1</v>
      </c>
      <c r="CK55" s="247">
        <f t="shared" si="31"/>
        <v>3.2</v>
      </c>
      <c r="CL55" s="253">
        <v>1</v>
      </c>
      <c r="CM55" s="490" t="s">
        <v>1243</v>
      </c>
    </row>
    <row r="56" spans="1:92" ht="250.5" customHeight="1">
      <c r="A56" s="401"/>
      <c r="B56" s="320"/>
      <c r="C56" s="42">
        <v>39</v>
      </c>
      <c r="D56" s="40" t="s">
        <v>934</v>
      </c>
      <c r="E56" s="43" t="s">
        <v>26</v>
      </c>
      <c r="F56" s="43" t="s">
        <v>26</v>
      </c>
      <c r="G56" s="43" t="s">
        <v>26</v>
      </c>
      <c r="H56" s="44" t="s">
        <v>100</v>
      </c>
      <c r="I56" s="45">
        <v>1</v>
      </c>
      <c r="J56" s="46">
        <v>1</v>
      </c>
      <c r="K56" s="46">
        <v>11</v>
      </c>
      <c r="L56" s="46">
        <v>11</v>
      </c>
      <c r="M56" s="46">
        <v>11</v>
      </c>
      <c r="N56" s="46">
        <v>1</v>
      </c>
      <c r="O56" s="46">
        <v>1</v>
      </c>
      <c r="P56" s="46">
        <v>1</v>
      </c>
      <c r="Q56" s="46">
        <v>1</v>
      </c>
      <c r="R56" s="46">
        <v>1</v>
      </c>
      <c r="S56" s="47">
        <v>1</v>
      </c>
      <c r="T56" s="48">
        <v>1</v>
      </c>
      <c r="U56" s="49">
        <v>1</v>
      </c>
      <c r="V56" s="53">
        <f t="shared" si="4"/>
        <v>100</v>
      </c>
      <c r="W56" s="55">
        <v>2502450453.6500001</v>
      </c>
      <c r="X56" s="55">
        <v>1519093331</v>
      </c>
      <c r="Y56" s="40" t="s">
        <v>335</v>
      </c>
      <c r="Z56" s="49">
        <v>1</v>
      </c>
      <c r="AA56" s="49">
        <v>1</v>
      </c>
      <c r="AB56" s="51">
        <f t="shared" si="5"/>
        <v>100</v>
      </c>
      <c r="AC56" s="55">
        <v>2804103122.6500001</v>
      </c>
      <c r="AD56" s="55">
        <v>1334000</v>
      </c>
      <c r="AE56" s="40" t="s">
        <v>336</v>
      </c>
      <c r="AF56" s="49">
        <v>11</v>
      </c>
      <c r="AG56" s="49">
        <v>11</v>
      </c>
      <c r="AH56" s="51">
        <f t="shared" si="6"/>
        <v>100</v>
      </c>
      <c r="AI56" s="55">
        <v>20000000</v>
      </c>
      <c r="AJ56" s="55">
        <v>0</v>
      </c>
      <c r="AK56" s="40" t="s">
        <v>337</v>
      </c>
      <c r="AL56" s="49">
        <v>11</v>
      </c>
      <c r="AM56" s="49">
        <v>11</v>
      </c>
      <c r="AN56" s="51">
        <f t="shared" si="7"/>
        <v>100</v>
      </c>
      <c r="AO56" s="55">
        <v>21400000</v>
      </c>
      <c r="AP56" s="55">
        <v>20000000</v>
      </c>
      <c r="AQ56" s="40" t="s">
        <v>338</v>
      </c>
      <c r="AR56" s="49">
        <v>11</v>
      </c>
      <c r="AS56" s="49">
        <v>11</v>
      </c>
      <c r="AT56" s="51">
        <f t="shared" si="8"/>
        <v>100</v>
      </c>
      <c r="AU56" s="55">
        <v>10000000</v>
      </c>
      <c r="AV56" s="55">
        <v>10000000</v>
      </c>
      <c r="AW56" s="40" t="s">
        <v>339</v>
      </c>
      <c r="AX56" s="49">
        <v>1</v>
      </c>
      <c r="AY56" s="49">
        <v>1</v>
      </c>
      <c r="AZ56" s="51">
        <f t="shared" si="9"/>
        <v>100</v>
      </c>
      <c r="BA56" s="55">
        <v>9937000</v>
      </c>
      <c r="BB56" s="55">
        <v>0</v>
      </c>
      <c r="BC56" s="40" t="s">
        <v>340</v>
      </c>
      <c r="BD56" s="49">
        <v>1</v>
      </c>
      <c r="BE56" s="49">
        <v>1</v>
      </c>
      <c r="BF56" s="51">
        <f t="shared" si="10"/>
        <v>100</v>
      </c>
      <c r="BG56" s="55">
        <v>297340573</v>
      </c>
      <c r="BH56" s="55">
        <v>297340573</v>
      </c>
      <c r="BI56" s="40" t="s">
        <v>341</v>
      </c>
      <c r="BJ56" s="49">
        <v>1</v>
      </c>
      <c r="BK56" s="49">
        <v>1</v>
      </c>
      <c r="BL56" s="51">
        <f t="shared" si="11"/>
        <v>100</v>
      </c>
      <c r="BM56" s="54">
        <v>0</v>
      </c>
      <c r="BN56" s="54">
        <v>0</v>
      </c>
      <c r="BO56" s="56" t="s">
        <v>342</v>
      </c>
      <c r="BP56" s="49">
        <v>1</v>
      </c>
      <c r="BQ56" s="49">
        <v>1</v>
      </c>
      <c r="BR56" s="51">
        <f t="shared" si="0"/>
        <v>100</v>
      </c>
      <c r="BS56" s="168">
        <v>0</v>
      </c>
      <c r="BT56" s="168">
        <v>0</v>
      </c>
      <c r="BU56" s="154">
        <v>0</v>
      </c>
      <c r="BV56" s="40" t="s">
        <v>1044</v>
      </c>
      <c r="BW56" s="57">
        <v>1</v>
      </c>
      <c r="BX56" s="57">
        <v>1</v>
      </c>
      <c r="BY56" s="234">
        <f t="shared" si="12"/>
        <v>100</v>
      </c>
      <c r="BZ56" s="222">
        <v>62514678</v>
      </c>
      <c r="CA56" s="222">
        <v>62510500</v>
      </c>
      <c r="CB56" s="233">
        <f t="shared" si="14"/>
        <v>99.993316769543299</v>
      </c>
      <c r="CC56" s="272" t="s">
        <v>1169</v>
      </c>
      <c r="CD56" s="248">
        <v>1</v>
      </c>
      <c r="CE56" s="248"/>
      <c r="CF56" s="249">
        <f t="shared" si="27"/>
        <v>0</v>
      </c>
      <c r="CG56" s="250"/>
      <c r="CH56" s="250"/>
      <c r="CI56" s="246"/>
      <c r="CJ56" s="247">
        <v>1</v>
      </c>
      <c r="CK56" s="247">
        <f t="shared" si="31"/>
        <v>4</v>
      </c>
      <c r="CL56" s="253">
        <v>1</v>
      </c>
      <c r="CM56" s="490" t="s">
        <v>1244</v>
      </c>
    </row>
    <row r="57" spans="1:92" ht="317.5" customHeight="1">
      <c r="A57" s="401"/>
      <c r="B57" s="321"/>
      <c r="C57" s="42">
        <v>40</v>
      </c>
      <c r="D57" s="40" t="s">
        <v>343</v>
      </c>
      <c r="E57" s="43" t="s">
        <v>26</v>
      </c>
      <c r="F57" s="43" t="s">
        <v>26</v>
      </c>
      <c r="G57" s="43" t="s">
        <v>26</v>
      </c>
      <c r="H57" s="44" t="s">
        <v>100</v>
      </c>
      <c r="I57" s="45">
        <v>1</v>
      </c>
      <c r="J57" s="46">
        <v>1</v>
      </c>
      <c r="K57" s="46">
        <v>11</v>
      </c>
      <c r="L57" s="46">
        <v>11</v>
      </c>
      <c r="M57" s="46">
        <v>11</v>
      </c>
      <c r="N57" s="46">
        <v>1</v>
      </c>
      <c r="O57" s="46">
        <v>1</v>
      </c>
      <c r="P57" s="46">
        <v>1</v>
      </c>
      <c r="Q57" s="46">
        <v>1</v>
      </c>
      <c r="R57" s="46">
        <v>1</v>
      </c>
      <c r="S57" s="47">
        <v>1</v>
      </c>
      <c r="T57" s="48">
        <v>1</v>
      </c>
      <c r="U57" s="49">
        <v>1</v>
      </c>
      <c r="V57" s="53">
        <f t="shared" si="4"/>
        <v>100</v>
      </c>
      <c r="W57" s="55">
        <v>112750000</v>
      </c>
      <c r="X57" s="55">
        <v>112749999</v>
      </c>
      <c r="Y57" s="40" t="s">
        <v>344</v>
      </c>
      <c r="Z57" s="49">
        <v>1</v>
      </c>
      <c r="AA57" s="49">
        <v>1</v>
      </c>
      <c r="AB57" s="51">
        <f t="shared" si="5"/>
        <v>100</v>
      </c>
      <c r="AC57" s="55">
        <v>120000000</v>
      </c>
      <c r="AD57" s="55">
        <v>0</v>
      </c>
      <c r="AE57" s="40" t="s">
        <v>345</v>
      </c>
      <c r="AF57" s="49">
        <v>11</v>
      </c>
      <c r="AG57" s="49">
        <v>11</v>
      </c>
      <c r="AH57" s="51">
        <f t="shared" si="6"/>
        <v>100</v>
      </c>
      <c r="AI57" s="55">
        <v>17500000</v>
      </c>
      <c r="AJ57" s="55">
        <v>17500000</v>
      </c>
      <c r="AK57" s="40" t="s">
        <v>346</v>
      </c>
      <c r="AL57" s="49">
        <v>11</v>
      </c>
      <c r="AM57" s="49">
        <v>20</v>
      </c>
      <c r="AN57" s="53">
        <f t="shared" si="7"/>
        <v>181.81818181818181</v>
      </c>
      <c r="AO57" s="55">
        <v>20600000</v>
      </c>
      <c r="AP57" s="55">
        <v>0</v>
      </c>
      <c r="AQ57" s="40" t="s">
        <v>347</v>
      </c>
      <c r="AR57" s="49">
        <v>11</v>
      </c>
      <c r="AS57" s="49">
        <v>11</v>
      </c>
      <c r="AT57" s="51">
        <f t="shared" si="8"/>
        <v>100</v>
      </c>
      <c r="AU57" s="55">
        <v>0</v>
      </c>
      <c r="AV57" s="55">
        <v>0</v>
      </c>
      <c r="AW57" s="40" t="s">
        <v>348</v>
      </c>
      <c r="AX57" s="49">
        <v>1</v>
      </c>
      <c r="AY57" s="49">
        <v>1</v>
      </c>
      <c r="AZ57" s="51">
        <f t="shared" si="9"/>
        <v>100</v>
      </c>
      <c r="BA57" s="55">
        <v>0</v>
      </c>
      <c r="BB57" s="55">
        <v>0</v>
      </c>
      <c r="BC57" s="40" t="s">
        <v>219</v>
      </c>
      <c r="BD57" s="49">
        <v>1</v>
      </c>
      <c r="BE57" s="49">
        <v>1</v>
      </c>
      <c r="BF57" s="51">
        <f t="shared" si="10"/>
        <v>100</v>
      </c>
      <c r="BG57" s="55">
        <v>0</v>
      </c>
      <c r="BH57" s="55">
        <v>0</v>
      </c>
      <c r="BI57" s="40" t="s">
        <v>349</v>
      </c>
      <c r="BJ57" s="49">
        <v>1</v>
      </c>
      <c r="BK57" s="49">
        <v>0</v>
      </c>
      <c r="BL57" s="51">
        <f t="shared" si="11"/>
        <v>0</v>
      </c>
      <c r="BM57" s="54">
        <v>0</v>
      </c>
      <c r="BN57" s="54">
        <v>0</v>
      </c>
      <c r="BO57" s="56" t="s">
        <v>350</v>
      </c>
      <c r="BP57" s="49">
        <v>1</v>
      </c>
      <c r="BQ57" s="49">
        <v>1</v>
      </c>
      <c r="BR57" s="51">
        <f t="shared" si="0"/>
        <v>100</v>
      </c>
      <c r="BS57" s="171">
        <v>5000000</v>
      </c>
      <c r="BT57" s="171">
        <v>5000000</v>
      </c>
      <c r="BU57" s="154">
        <f t="shared" ref="BU57:BU116" si="33">BT57/BS57*100</f>
        <v>100</v>
      </c>
      <c r="BV57" s="72" t="s">
        <v>973</v>
      </c>
      <c r="BW57" s="57">
        <v>1</v>
      </c>
      <c r="BX57" s="57">
        <v>1</v>
      </c>
      <c r="BY57" s="234">
        <f t="shared" si="12"/>
        <v>100</v>
      </c>
      <c r="BZ57" s="284">
        <v>5000000</v>
      </c>
      <c r="CA57" s="222">
        <v>5000000</v>
      </c>
      <c r="CB57" s="233">
        <f t="shared" si="14"/>
        <v>100</v>
      </c>
      <c r="CC57" s="272" t="s">
        <v>1132</v>
      </c>
      <c r="CD57" s="248">
        <v>1</v>
      </c>
      <c r="CE57" s="248"/>
      <c r="CF57" s="249">
        <f t="shared" si="27"/>
        <v>0</v>
      </c>
      <c r="CG57" s="250"/>
      <c r="CH57" s="250"/>
      <c r="CI57" s="246"/>
      <c r="CJ57" s="247">
        <v>1</v>
      </c>
      <c r="CK57" s="247">
        <f t="shared" si="31"/>
        <v>4.8</v>
      </c>
      <c r="CL57" s="253">
        <v>1</v>
      </c>
      <c r="CM57" s="490" t="s">
        <v>1245</v>
      </c>
    </row>
    <row r="58" spans="1:92" ht="334" customHeight="1">
      <c r="A58" s="401"/>
      <c r="B58" s="62" t="s">
        <v>351</v>
      </c>
      <c r="C58" s="67">
        <v>41</v>
      </c>
      <c r="D58" s="62" t="s">
        <v>352</v>
      </c>
      <c r="E58" s="43" t="s">
        <v>26</v>
      </c>
      <c r="F58" s="43" t="s">
        <v>26</v>
      </c>
      <c r="G58" s="43" t="s">
        <v>26</v>
      </c>
      <c r="H58" s="44" t="s">
        <v>100</v>
      </c>
      <c r="I58" s="89">
        <v>3.5</v>
      </c>
      <c r="J58" s="46">
        <v>4</v>
      </c>
      <c r="K58" s="46">
        <v>1</v>
      </c>
      <c r="L58" s="46">
        <v>1</v>
      </c>
      <c r="M58" s="46">
        <v>1</v>
      </c>
      <c r="N58" s="46">
        <v>7</v>
      </c>
      <c r="O58" s="46">
        <v>8</v>
      </c>
      <c r="P58" s="46">
        <v>8</v>
      </c>
      <c r="Q58" s="46">
        <v>8</v>
      </c>
      <c r="R58" s="46">
        <v>8</v>
      </c>
      <c r="S58" s="47">
        <v>8</v>
      </c>
      <c r="T58" s="90">
        <v>3.5</v>
      </c>
      <c r="U58" s="49">
        <v>4</v>
      </c>
      <c r="V58" s="65">
        <f>(U58/T58)*100</f>
        <v>114.28571428571428</v>
      </c>
      <c r="W58" s="55">
        <v>1050005619.33</v>
      </c>
      <c r="X58" s="55">
        <v>1050005619.33</v>
      </c>
      <c r="Y58" s="40" t="s">
        <v>353</v>
      </c>
      <c r="Z58" s="49">
        <v>4</v>
      </c>
      <c r="AA58" s="49">
        <v>3</v>
      </c>
      <c r="AB58" s="51">
        <f t="shared" si="5"/>
        <v>75</v>
      </c>
      <c r="AC58" s="55">
        <v>1047079382</v>
      </c>
      <c r="AD58" s="55">
        <v>51620000</v>
      </c>
      <c r="AE58" s="40" t="s">
        <v>354</v>
      </c>
      <c r="AF58" s="49">
        <v>1</v>
      </c>
      <c r="AG58" s="49">
        <v>1</v>
      </c>
      <c r="AH58" s="51">
        <f t="shared" si="6"/>
        <v>100</v>
      </c>
      <c r="AI58" s="55">
        <v>50000000</v>
      </c>
      <c r="AJ58" s="55">
        <v>7986000</v>
      </c>
      <c r="AK58" s="40" t="s">
        <v>355</v>
      </c>
      <c r="AL58" s="49">
        <v>1</v>
      </c>
      <c r="AM58" s="49">
        <v>1</v>
      </c>
      <c r="AN58" s="51">
        <f t="shared" si="7"/>
        <v>100</v>
      </c>
      <c r="AO58" s="55">
        <v>10000000</v>
      </c>
      <c r="AP58" s="55">
        <v>0</v>
      </c>
      <c r="AQ58" s="40" t="s">
        <v>356</v>
      </c>
      <c r="AR58" s="49">
        <v>1</v>
      </c>
      <c r="AS58" s="49">
        <v>1</v>
      </c>
      <c r="AT58" s="51">
        <f t="shared" si="8"/>
        <v>100</v>
      </c>
      <c r="AU58" s="55">
        <v>7200000</v>
      </c>
      <c r="AV58" s="55">
        <v>0</v>
      </c>
      <c r="AW58" s="40" t="s">
        <v>357</v>
      </c>
      <c r="AX58" s="49">
        <v>7</v>
      </c>
      <c r="AY58" s="49">
        <v>11</v>
      </c>
      <c r="AZ58" s="65">
        <f t="shared" si="9"/>
        <v>157.14285714285714</v>
      </c>
      <c r="BA58" s="55">
        <v>1011580689</v>
      </c>
      <c r="BB58" s="55">
        <v>15900000</v>
      </c>
      <c r="BC58" s="40" t="s">
        <v>358</v>
      </c>
      <c r="BD58" s="49">
        <v>8</v>
      </c>
      <c r="BE58" s="49">
        <v>1</v>
      </c>
      <c r="BF58" s="51">
        <f t="shared" si="10"/>
        <v>12.5</v>
      </c>
      <c r="BG58" s="55">
        <v>0</v>
      </c>
      <c r="BH58" s="55">
        <v>0</v>
      </c>
      <c r="BI58" s="40" t="s">
        <v>359</v>
      </c>
      <c r="BJ58" s="49">
        <v>8</v>
      </c>
      <c r="BK58" s="49">
        <v>8</v>
      </c>
      <c r="BL58" s="51">
        <f t="shared" si="11"/>
        <v>100</v>
      </c>
      <c r="BM58" s="54">
        <v>0</v>
      </c>
      <c r="BN58" s="54">
        <v>0</v>
      </c>
      <c r="BO58" s="56" t="s">
        <v>360</v>
      </c>
      <c r="BP58" s="49">
        <v>8</v>
      </c>
      <c r="BQ58" s="49">
        <v>8</v>
      </c>
      <c r="BR58" s="51">
        <f t="shared" si="0"/>
        <v>100</v>
      </c>
      <c r="BS58" s="168">
        <v>0</v>
      </c>
      <c r="BT58" s="168">
        <v>0</v>
      </c>
      <c r="BU58" s="154">
        <v>0</v>
      </c>
      <c r="BV58" s="56" t="s">
        <v>980</v>
      </c>
      <c r="BW58" s="57">
        <v>8</v>
      </c>
      <c r="BX58" s="57">
        <v>7</v>
      </c>
      <c r="BY58" s="234">
        <f t="shared" si="12"/>
        <v>87.5</v>
      </c>
      <c r="BZ58" s="57">
        <v>1289924972</v>
      </c>
      <c r="CA58" s="57">
        <v>1289924972</v>
      </c>
      <c r="CB58" s="233">
        <f t="shared" si="14"/>
        <v>100</v>
      </c>
      <c r="CC58" s="40" t="s">
        <v>1133</v>
      </c>
      <c r="CD58" s="57">
        <v>8</v>
      </c>
      <c r="CE58" s="57"/>
      <c r="CF58" s="59">
        <f t="shared" si="17"/>
        <v>0</v>
      </c>
      <c r="CG58" s="58"/>
      <c r="CH58" s="58"/>
      <c r="CI58" s="40"/>
      <c r="CJ58" s="49">
        <v>8</v>
      </c>
      <c r="CK58" s="49">
        <f>+U58+AA58+AG58+AM58+AS58+AY58+BE58+BK58+BQ58+BX58</f>
        <v>45</v>
      </c>
      <c r="CL58" s="149">
        <v>1</v>
      </c>
      <c r="CM58" s="88" t="s">
        <v>1246</v>
      </c>
    </row>
    <row r="59" spans="1:92" ht="228" customHeight="1">
      <c r="A59" s="401"/>
      <c r="B59" s="319" t="s">
        <v>361</v>
      </c>
      <c r="C59" s="42">
        <v>42</v>
      </c>
      <c r="D59" s="40" t="s">
        <v>362</v>
      </c>
      <c r="E59" s="43" t="s">
        <v>26</v>
      </c>
      <c r="F59" s="43"/>
      <c r="G59" s="43"/>
      <c r="H59" s="44" t="s">
        <v>100</v>
      </c>
      <c r="I59" s="45">
        <v>8</v>
      </c>
      <c r="J59" s="46">
        <v>12</v>
      </c>
      <c r="K59" s="46">
        <v>1</v>
      </c>
      <c r="L59" s="46">
        <v>1</v>
      </c>
      <c r="M59" s="46">
        <v>1</v>
      </c>
      <c r="N59" s="46">
        <v>9</v>
      </c>
      <c r="O59" s="46">
        <v>12</v>
      </c>
      <c r="P59" s="46">
        <v>12</v>
      </c>
      <c r="Q59" s="46">
        <v>12</v>
      </c>
      <c r="R59" s="46">
        <v>12</v>
      </c>
      <c r="S59" s="47">
        <v>12</v>
      </c>
      <c r="T59" s="48">
        <v>8</v>
      </c>
      <c r="U59" s="49">
        <v>8</v>
      </c>
      <c r="V59" s="53">
        <f t="shared" si="4"/>
        <v>100</v>
      </c>
      <c r="W59" s="55">
        <v>3000000</v>
      </c>
      <c r="X59" s="55">
        <v>3000000</v>
      </c>
      <c r="Y59" s="40" t="s">
        <v>363</v>
      </c>
      <c r="Z59" s="49">
        <v>12</v>
      </c>
      <c r="AA59" s="49">
        <v>8</v>
      </c>
      <c r="AB59" s="53">
        <f t="shared" si="5"/>
        <v>66.666666666666657</v>
      </c>
      <c r="AC59" s="55">
        <v>66500000</v>
      </c>
      <c r="AD59" s="55"/>
      <c r="AE59" s="40" t="s">
        <v>364</v>
      </c>
      <c r="AF59" s="49">
        <v>1</v>
      </c>
      <c r="AG59" s="49">
        <v>1</v>
      </c>
      <c r="AH59" s="51">
        <f t="shared" si="6"/>
        <v>100</v>
      </c>
      <c r="AI59" s="55">
        <v>40000000</v>
      </c>
      <c r="AJ59" s="55">
        <v>0</v>
      </c>
      <c r="AK59" s="40" t="s">
        <v>203</v>
      </c>
      <c r="AL59" s="49">
        <v>1</v>
      </c>
      <c r="AM59" s="49">
        <v>1</v>
      </c>
      <c r="AN59" s="51">
        <f t="shared" si="7"/>
        <v>100</v>
      </c>
      <c r="AO59" s="55">
        <v>40000000</v>
      </c>
      <c r="AP59" s="55">
        <v>0</v>
      </c>
      <c r="AQ59" s="40" t="s">
        <v>365</v>
      </c>
      <c r="AR59" s="49">
        <v>1</v>
      </c>
      <c r="AS59" s="49">
        <v>1</v>
      </c>
      <c r="AT59" s="51">
        <f t="shared" si="8"/>
        <v>100</v>
      </c>
      <c r="AU59" s="55">
        <v>29000000</v>
      </c>
      <c r="AV59" s="55">
        <v>0</v>
      </c>
      <c r="AW59" s="40" t="s">
        <v>366</v>
      </c>
      <c r="AX59" s="49">
        <v>9</v>
      </c>
      <c r="AY59" s="49"/>
      <c r="AZ59" s="51">
        <f t="shared" si="9"/>
        <v>0</v>
      </c>
      <c r="BA59" s="55">
        <v>30000000</v>
      </c>
      <c r="BB59" s="55">
        <v>21000000</v>
      </c>
      <c r="BC59" s="40" t="s">
        <v>367</v>
      </c>
      <c r="BD59" s="49">
        <v>12</v>
      </c>
      <c r="BE59" s="49">
        <v>12</v>
      </c>
      <c r="BF59" s="51">
        <f t="shared" si="10"/>
        <v>100</v>
      </c>
      <c r="BG59" s="55">
        <v>0</v>
      </c>
      <c r="BH59" s="55">
        <v>0</v>
      </c>
      <c r="BI59" s="40" t="s">
        <v>368</v>
      </c>
      <c r="BJ59" s="49">
        <v>12</v>
      </c>
      <c r="BK59" s="49">
        <v>12</v>
      </c>
      <c r="BL59" s="51">
        <f t="shared" si="11"/>
        <v>100</v>
      </c>
      <c r="BM59" s="54">
        <v>0</v>
      </c>
      <c r="BN59" s="54">
        <v>0</v>
      </c>
      <c r="BO59" s="56" t="s">
        <v>369</v>
      </c>
      <c r="BP59" s="49">
        <v>12</v>
      </c>
      <c r="BQ59" s="49">
        <v>4</v>
      </c>
      <c r="BR59" s="50">
        <f t="shared" si="0"/>
        <v>33.333333333333329</v>
      </c>
      <c r="BS59" s="168">
        <v>0</v>
      </c>
      <c r="BT59" s="168">
        <v>0</v>
      </c>
      <c r="BU59" s="154">
        <v>0</v>
      </c>
      <c r="BV59" s="72" t="s">
        <v>981</v>
      </c>
      <c r="BW59" s="57">
        <v>12</v>
      </c>
      <c r="BX59" s="57">
        <v>1</v>
      </c>
      <c r="BY59" s="237">
        <f t="shared" si="12"/>
        <v>8.3333333333333321</v>
      </c>
      <c r="BZ59" s="222">
        <v>0</v>
      </c>
      <c r="CA59" s="222">
        <v>0</v>
      </c>
      <c r="CB59" s="233" t="e">
        <f t="shared" si="14"/>
        <v>#DIV/0!</v>
      </c>
      <c r="CC59" s="272" t="s">
        <v>1134</v>
      </c>
      <c r="CD59" s="248">
        <v>12</v>
      </c>
      <c r="CE59" s="248"/>
      <c r="CF59" s="249">
        <f t="shared" si="17"/>
        <v>0</v>
      </c>
      <c r="CG59" s="250"/>
      <c r="CH59" s="250"/>
      <c r="CI59" s="246"/>
      <c r="CJ59" s="247">
        <v>12</v>
      </c>
      <c r="CK59" s="247">
        <f t="shared" ref="CK59:CK60" si="34">+U59+AA59+AG59+AM59+AS59+AY59+BE59+BK59+BQ59+BX59</f>
        <v>48</v>
      </c>
      <c r="CL59" s="253">
        <v>1</v>
      </c>
      <c r="CM59" s="490" t="s">
        <v>1170</v>
      </c>
    </row>
    <row r="60" spans="1:92" ht="336.65" customHeight="1">
      <c r="A60" s="401"/>
      <c r="B60" s="321"/>
      <c r="C60" s="42">
        <v>43</v>
      </c>
      <c r="D60" s="40" t="s">
        <v>370</v>
      </c>
      <c r="E60" s="43" t="s">
        <v>26</v>
      </c>
      <c r="F60" s="43"/>
      <c r="G60" s="43"/>
      <c r="H60" s="44" t="s">
        <v>100</v>
      </c>
      <c r="I60" s="45">
        <v>36</v>
      </c>
      <c r="J60" s="46">
        <v>50</v>
      </c>
      <c r="K60" s="46">
        <v>55</v>
      </c>
      <c r="L60" s="46">
        <v>55</v>
      </c>
      <c r="M60" s="46">
        <v>55</v>
      </c>
      <c r="N60" s="46">
        <v>70</v>
      </c>
      <c r="O60" s="46">
        <v>120</v>
      </c>
      <c r="P60" s="46">
        <v>120</v>
      </c>
      <c r="Q60" s="46">
        <v>120</v>
      </c>
      <c r="R60" s="46">
        <v>120</v>
      </c>
      <c r="S60" s="47">
        <v>120</v>
      </c>
      <c r="T60" s="48">
        <v>36</v>
      </c>
      <c r="U60" s="49">
        <v>86</v>
      </c>
      <c r="V60" s="61">
        <f t="shared" si="4"/>
        <v>238.88888888888889</v>
      </c>
      <c r="W60" s="55">
        <v>3000000</v>
      </c>
      <c r="X60" s="55">
        <v>3000000</v>
      </c>
      <c r="Y60" s="40" t="s">
        <v>371</v>
      </c>
      <c r="Z60" s="49">
        <v>50</v>
      </c>
      <c r="AA60" s="49">
        <v>5</v>
      </c>
      <c r="AB60" s="51">
        <f t="shared" si="5"/>
        <v>10</v>
      </c>
      <c r="AC60" s="55">
        <v>66500000</v>
      </c>
      <c r="AD60" s="55"/>
      <c r="AE60" s="40" t="s">
        <v>372</v>
      </c>
      <c r="AF60" s="49">
        <v>55</v>
      </c>
      <c r="AG60" s="49">
        <v>123</v>
      </c>
      <c r="AH60" s="65">
        <f t="shared" si="6"/>
        <v>223.63636363636363</v>
      </c>
      <c r="AI60" s="55"/>
      <c r="AJ60" s="55"/>
      <c r="AK60" s="40" t="s">
        <v>373</v>
      </c>
      <c r="AL60" s="49">
        <v>55</v>
      </c>
      <c r="AM60" s="49">
        <v>125</v>
      </c>
      <c r="AN60" s="65">
        <f t="shared" si="7"/>
        <v>227.27272727272728</v>
      </c>
      <c r="AO60" s="55">
        <v>0</v>
      </c>
      <c r="AP60" s="55">
        <v>0</v>
      </c>
      <c r="AQ60" s="40" t="s">
        <v>374</v>
      </c>
      <c r="AR60" s="49">
        <v>55</v>
      </c>
      <c r="AS60" s="49">
        <v>96</v>
      </c>
      <c r="AT60" s="65">
        <f t="shared" si="8"/>
        <v>174.54545454545453</v>
      </c>
      <c r="AU60" s="55">
        <v>15800000</v>
      </c>
      <c r="AV60" s="55">
        <v>10700000</v>
      </c>
      <c r="AW60" s="40" t="s">
        <v>348</v>
      </c>
      <c r="AX60" s="49">
        <v>70</v>
      </c>
      <c r="AY60" s="49"/>
      <c r="AZ60" s="51">
        <f t="shared" si="9"/>
        <v>0</v>
      </c>
      <c r="BA60" s="55">
        <v>0</v>
      </c>
      <c r="BB60" s="55">
        <v>0</v>
      </c>
      <c r="BC60" s="40" t="s">
        <v>375</v>
      </c>
      <c r="BD60" s="49">
        <v>120</v>
      </c>
      <c r="BE60" s="49">
        <v>120</v>
      </c>
      <c r="BF60" s="51">
        <f t="shared" si="10"/>
        <v>100</v>
      </c>
      <c r="BG60" s="55">
        <v>297340573</v>
      </c>
      <c r="BH60" s="55">
        <v>297340573</v>
      </c>
      <c r="BI60" s="40" t="s">
        <v>376</v>
      </c>
      <c r="BJ60" s="49">
        <v>120</v>
      </c>
      <c r="BK60" s="49">
        <v>120</v>
      </c>
      <c r="BL60" s="51">
        <v>100</v>
      </c>
      <c r="BM60" s="54">
        <v>0</v>
      </c>
      <c r="BN60" s="54">
        <v>0</v>
      </c>
      <c r="BO60" s="56" t="s">
        <v>377</v>
      </c>
      <c r="BP60" s="49">
        <v>120</v>
      </c>
      <c r="BQ60" s="49">
        <v>263</v>
      </c>
      <c r="BR60" s="50">
        <v>100</v>
      </c>
      <c r="BS60" s="171">
        <v>5000000</v>
      </c>
      <c r="BT60" s="171">
        <v>5000000</v>
      </c>
      <c r="BU60" s="154">
        <v>0</v>
      </c>
      <c r="BV60" s="40" t="s">
        <v>1045</v>
      </c>
      <c r="BW60" s="57">
        <v>120</v>
      </c>
      <c r="BX60" s="57">
        <v>120</v>
      </c>
      <c r="BY60" s="234">
        <f t="shared" si="12"/>
        <v>100</v>
      </c>
      <c r="BZ60" s="222">
        <v>0</v>
      </c>
      <c r="CA60" s="222">
        <v>0</v>
      </c>
      <c r="CB60" s="233" t="e">
        <f t="shared" si="14"/>
        <v>#DIV/0!</v>
      </c>
      <c r="CC60" s="272" t="s">
        <v>1171</v>
      </c>
      <c r="CD60" s="248">
        <v>120</v>
      </c>
      <c r="CE60" s="248"/>
      <c r="CF60" s="249">
        <f t="shared" si="17"/>
        <v>0</v>
      </c>
      <c r="CG60" s="250"/>
      <c r="CH60" s="250"/>
      <c r="CI60" s="246"/>
      <c r="CJ60" s="247">
        <v>120</v>
      </c>
      <c r="CK60" s="247">
        <f t="shared" si="34"/>
        <v>1058</v>
      </c>
      <c r="CL60" s="253">
        <v>1</v>
      </c>
      <c r="CM60" s="490" t="s">
        <v>1172</v>
      </c>
    </row>
    <row r="61" spans="1:92" ht="409" customHeight="1">
      <c r="A61" s="401"/>
      <c r="B61" s="319" t="s">
        <v>378</v>
      </c>
      <c r="C61" s="42">
        <v>44</v>
      </c>
      <c r="D61" s="40" t="s">
        <v>379</v>
      </c>
      <c r="E61" s="43" t="s">
        <v>26</v>
      </c>
      <c r="F61" s="43" t="s">
        <v>26</v>
      </c>
      <c r="G61" s="43" t="s">
        <v>26</v>
      </c>
      <c r="H61" s="44" t="s">
        <v>100</v>
      </c>
      <c r="I61" s="45">
        <v>86</v>
      </c>
      <c r="J61" s="46">
        <v>100</v>
      </c>
      <c r="K61" s="46">
        <v>113</v>
      </c>
      <c r="L61" s="46">
        <v>113</v>
      </c>
      <c r="M61" s="46">
        <v>113</v>
      </c>
      <c r="N61" s="46">
        <v>108</v>
      </c>
      <c r="O61" s="46">
        <v>1</v>
      </c>
      <c r="P61" s="46">
        <v>15</v>
      </c>
      <c r="Q61" s="46">
        <v>1</v>
      </c>
      <c r="R61" s="46">
        <v>1</v>
      </c>
      <c r="S61" s="47">
        <v>1</v>
      </c>
      <c r="T61" s="48">
        <v>86</v>
      </c>
      <c r="U61" s="49">
        <v>86</v>
      </c>
      <c r="V61" s="50">
        <f t="shared" si="4"/>
        <v>100</v>
      </c>
      <c r="W61" s="55">
        <v>96574236631.539993</v>
      </c>
      <c r="X61" s="55">
        <v>96204545021</v>
      </c>
      <c r="Y61" s="40" t="s">
        <v>380</v>
      </c>
      <c r="Z61" s="49">
        <v>100</v>
      </c>
      <c r="AA61" s="49">
        <v>14</v>
      </c>
      <c r="AB61" s="51">
        <f t="shared" si="5"/>
        <v>14.000000000000002</v>
      </c>
      <c r="AC61" s="55">
        <v>102615366837.64999</v>
      </c>
      <c r="AD61" s="55">
        <v>34798043724</v>
      </c>
      <c r="AE61" s="40" t="s">
        <v>381</v>
      </c>
      <c r="AF61" s="49">
        <v>113</v>
      </c>
      <c r="AG61" s="49">
        <v>131</v>
      </c>
      <c r="AH61" s="50">
        <f t="shared" si="6"/>
        <v>115.92920353982301</v>
      </c>
      <c r="AI61" s="55">
        <v>230000000</v>
      </c>
      <c r="AJ61" s="55">
        <v>109789100</v>
      </c>
      <c r="AK61" s="40" t="s">
        <v>382</v>
      </c>
      <c r="AL61" s="49">
        <v>113</v>
      </c>
      <c r="AM61" s="49">
        <v>113</v>
      </c>
      <c r="AN61" s="51">
        <f t="shared" si="7"/>
        <v>100</v>
      </c>
      <c r="AO61" s="55">
        <v>50000000</v>
      </c>
      <c r="AP61" s="55">
        <v>45000000</v>
      </c>
      <c r="AQ61" s="40" t="s">
        <v>383</v>
      </c>
      <c r="AR61" s="49">
        <v>113</v>
      </c>
      <c r="AS61" s="49">
        <v>51</v>
      </c>
      <c r="AT61" s="53">
        <f t="shared" si="8"/>
        <v>45.132743362831853</v>
      </c>
      <c r="AU61" s="55">
        <v>40000000</v>
      </c>
      <c r="AV61" s="55">
        <v>20537932</v>
      </c>
      <c r="AW61" s="40" t="s">
        <v>384</v>
      </c>
      <c r="AX61" s="49">
        <v>108</v>
      </c>
      <c r="AY61" s="49">
        <v>110</v>
      </c>
      <c r="AZ61" s="50">
        <f t="shared" si="9"/>
        <v>101.85185185185186</v>
      </c>
      <c r="BA61" s="55">
        <v>29875000</v>
      </c>
      <c r="BB61" s="55">
        <v>0</v>
      </c>
      <c r="BC61" s="40" t="s">
        <v>385</v>
      </c>
      <c r="BD61" s="49">
        <v>1</v>
      </c>
      <c r="BE61" s="49">
        <v>1</v>
      </c>
      <c r="BF61" s="50">
        <f t="shared" si="10"/>
        <v>100</v>
      </c>
      <c r="BG61" s="55">
        <v>2705524</v>
      </c>
      <c r="BH61" s="55">
        <v>2705524</v>
      </c>
      <c r="BI61" s="40" t="s">
        <v>386</v>
      </c>
      <c r="BJ61" s="49">
        <v>15</v>
      </c>
      <c r="BK61" s="49">
        <v>16</v>
      </c>
      <c r="BL61" s="61">
        <v>100</v>
      </c>
      <c r="BM61" s="54">
        <v>239901500</v>
      </c>
      <c r="BN61" s="54">
        <v>239901500</v>
      </c>
      <c r="BO61" s="56" t="s">
        <v>387</v>
      </c>
      <c r="BP61" s="49">
        <v>1</v>
      </c>
      <c r="BQ61" s="49">
        <v>9</v>
      </c>
      <c r="BR61" s="50">
        <v>100</v>
      </c>
      <c r="BS61" s="171">
        <v>53300000</v>
      </c>
      <c r="BT61" s="171">
        <v>53242074</v>
      </c>
      <c r="BU61" s="154">
        <f t="shared" si="33"/>
        <v>99.891320825515947</v>
      </c>
      <c r="BV61" s="72" t="s">
        <v>1046</v>
      </c>
      <c r="BW61" s="57">
        <v>1</v>
      </c>
      <c r="BX61" s="57">
        <v>2</v>
      </c>
      <c r="BY61" s="235">
        <v>100</v>
      </c>
      <c r="BZ61" s="222">
        <v>540220489</v>
      </c>
      <c r="CA61" s="222">
        <v>306598714</v>
      </c>
      <c r="CB61" s="233">
        <f t="shared" si="14"/>
        <v>56.754366086251871</v>
      </c>
      <c r="CC61" s="272" t="s">
        <v>1173</v>
      </c>
      <c r="CD61" s="248"/>
      <c r="CE61" s="248"/>
      <c r="CF61" s="249" t="e">
        <f t="shared" si="17"/>
        <v>#DIV/0!</v>
      </c>
      <c r="CG61" s="250"/>
      <c r="CH61" s="250"/>
      <c r="CI61" s="246"/>
      <c r="CJ61" s="247">
        <v>113</v>
      </c>
      <c r="CK61" s="247">
        <f t="shared" ref="CK61:CK65" si="35">(+U61+AA61+AG61+AM61+AS61+AY61+BE61+BK61+BQ61+BX61)</f>
        <v>533</v>
      </c>
      <c r="CL61" s="253">
        <v>1</v>
      </c>
      <c r="CM61" s="494" t="s">
        <v>1247</v>
      </c>
    </row>
    <row r="62" spans="1:92" ht="409.5" customHeight="1">
      <c r="A62" s="401"/>
      <c r="B62" s="321"/>
      <c r="C62" s="42">
        <v>45</v>
      </c>
      <c r="D62" s="40" t="s">
        <v>388</v>
      </c>
      <c r="E62" s="43" t="s">
        <v>26</v>
      </c>
      <c r="F62" s="43" t="s">
        <v>26</v>
      </c>
      <c r="G62" s="43" t="s">
        <v>26</v>
      </c>
      <c r="H62" s="44" t="s">
        <v>389</v>
      </c>
      <c r="I62" s="45">
        <v>41</v>
      </c>
      <c r="J62" s="46">
        <v>14</v>
      </c>
      <c r="K62" s="46">
        <v>0</v>
      </c>
      <c r="L62" s="46">
        <v>2</v>
      </c>
      <c r="M62" s="46">
        <v>2</v>
      </c>
      <c r="N62" s="46">
        <v>18</v>
      </c>
      <c r="O62" s="46">
        <v>1</v>
      </c>
      <c r="P62" s="46">
        <v>21</v>
      </c>
      <c r="Q62" s="46">
        <v>2</v>
      </c>
      <c r="R62" s="46">
        <v>2</v>
      </c>
      <c r="S62" s="47">
        <v>2</v>
      </c>
      <c r="T62" s="48">
        <v>41</v>
      </c>
      <c r="U62" s="49">
        <v>26</v>
      </c>
      <c r="V62" s="53">
        <f t="shared" si="4"/>
        <v>63.414634146341463</v>
      </c>
      <c r="W62" s="55">
        <v>8588026625.6199999</v>
      </c>
      <c r="X62" s="55">
        <v>2579447204.6999998</v>
      </c>
      <c r="Y62" s="40" t="s">
        <v>390</v>
      </c>
      <c r="Z62" s="49">
        <v>14</v>
      </c>
      <c r="AA62" s="49">
        <v>7</v>
      </c>
      <c r="AB62" s="51">
        <f t="shared" si="5"/>
        <v>50</v>
      </c>
      <c r="AC62" s="322">
        <v>8509191267.1199999</v>
      </c>
      <c r="AD62" s="322">
        <v>1076538345.1300001</v>
      </c>
      <c r="AE62" s="319" t="s">
        <v>391</v>
      </c>
      <c r="AF62" s="49">
        <v>0</v>
      </c>
      <c r="AG62" s="49">
        <v>0</v>
      </c>
      <c r="AH62" s="51" t="e">
        <f t="shared" si="6"/>
        <v>#DIV/0!</v>
      </c>
      <c r="AI62" s="55">
        <v>0</v>
      </c>
      <c r="AJ62" s="55">
        <v>0</v>
      </c>
      <c r="AK62" s="40" t="s">
        <v>392</v>
      </c>
      <c r="AL62" s="49">
        <v>2</v>
      </c>
      <c r="AM62" s="49">
        <v>2</v>
      </c>
      <c r="AN62" s="51">
        <f t="shared" si="7"/>
        <v>100</v>
      </c>
      <c r="AO62" s="55">
        <v>350000000</v>
      </c>
      <c r="AP62" s="55">
        <v>342436036</v>
      </c>
      <c r="AQ62" s="40" t="s">
        <v>393</v>
      </c>
      <c r="AR62" s="49">
        <v>2</v>
      </c>
      <c r="AS62" s="49">
        <v>38</v>
      </c>
      <c r="AT62" s="51">
        <f t="shared" si="8"/>
        <v>1900</v>
      </c>
      <c r="AU62" s="322">
        <v>6475695347</v>
      </c>
      <c r="AV62" s="322">
        <v>4386761023</v>
      </c>
      <c r="AW62" s="339" t="s">
        <v>394</v>
      </c>
      <c r="AX62" s="49">
        <v>18</v>
      </c>
      <c r="AY62" s="49">
        <v>20</v>
      </c>
      <c r="AZ62" s="53">
        <f t="shared" si="9"/>
        <v>111.11111111111111</v>
      </c>
      <c r="BA62" s="322">
        <v>4506255081</v>
      </c>
      <c r="BB62" s="322">
        <v>356505266</v>
      </c>
      <c r="BC62" s="339" t="s">
        <v>395</v>
      </c>
      <c r="BD62" s="49">
        <v>1</v>
      </c>
      <c r="BE62" s="49">
        <v>0</v>
      </c>
      <c r="BF62" s="51">
        <f t="shared" si="10"/>
        <v>0</v>
      </c>
      <c r="BG62" s="55">
        <v>0</v>
      </c>
      <c r="BH62" s="55">
        <v>0</v>
      </c>
      <c r="BI62" s="40" t="s">
        <v>34</v>
      </c>
      <c r="BJ62" s="49">
        <v>21</v>
      </c>
      <c r="BK62" s="49">
        <v>86</v>
      </c>
      <c r="BL62" s="61">
        <v>100</v>
      </c>
      <c r="BM62" s="54">
        <v>0</v>
      </c>
      <c r="BN62" s="54">
        <v>0</v>
      </c>
      <c r="BO62" s="56" t="s">
        <v>396</v>
      </c>
      <c r="BP62" s="49">
        <v>2</v>
      </c>
      <c r="BQ62" s="49">
        <v>9</v>
      </c>
      <c r="BR62" s="51">
        <v>100</v>
      </c>
      <c r="BS62" s="168">
        <v>0</v>
      </c>
      <c r="BT62" s="168">
        <v>0</v>
      </c>
      <c r="BU62" s="154">
        <v>0</v>
      </c>
      <c r="BV62" s="40" t="s">
        <v>1047</v>
      </c>
      <c r="BW62" s="57">
        <v>1</v>
      </c>
      <c r="BX62" s="57">
        <v>2</v>
      </c>
      <c r="BY62" s="235">
        <v>100</v>
      </c>
      <c r="BZ62" s="463">
        <v>2370735936</v>
      </c>
      <c r="CA62" s="463">
        <v>677576523.20000005</v>
      </c>
      <c r="CB62" s="233">
        <f t="shared" si="14"/>
        <v>28.580851747800899</v>
      </c>
      <c r="CC62" s="272" t="s">
        <v>1096</v>
      </c>
      <c r="CD62" s="248"/>
      <c r="CE62" s="248"/>
      <c r="CF62" s="249" t="e">
        <f t="shared" si="17"/>
        <v>#DIV/0!</v>
      </c>
      <c r="CG62" s="250"/>
      <c r="CH62" s="250"/>
      <c r="CI62" s="246"/>
      <c r="CJ62" s="247">
        <v>21</v>
      </c>
      <c r="CK62" s="247">
        <f t="shared" si="35"/>
        <v>190</v>
      </c>
      <c r="CL62" s="253">
        <v>1</v>
      </c>
      <c r="CM62" s="494" t="s">
        <v>1080</v>
      </c>
    </row>
    <row r="63" spans="1:92" ht="409.5">
      <c r="A63" s="401"/>
      <c r="B63" s="319" t="s">
        <v>397</v>
      </c>
      <c r="C63" s="42">
        <v>46</v>
      </c>
      <c r="D63" s="40" t="s">
        <v>398</v>
      </c>
      <c r="E63" s="43" t="s">
        <v>26</v>
      </c>
      <c r="F63" s="43" t="s">
        <v>26</v>
      </c>
      <c r="G63" s="43" t="s">
        <v>26</v>
      </c>
      <c r="H63" s="44" t="s">
        <v>389</v>
      </c>
      <c r="I63" s="45">
        <v>41</v>
      </c>
      <c r="J63" s="46">
        <v>48</v>
      </c>
      <c r="K63" s="46">
        <v>12</v>
      </c>
      <c r="L63" s="46">
        <v>68</v>
      </c>
      <c r="M63" s="46">
        <v>68</v>
      </c>
      <c r="N63" s="46">
        <v>72</v>
      </c>
      <c r="O63" s="46">
        <v>5</v>
      </c>
      <c r="P63" s="46">
        <v>2</v>
      </c>
      <c r="Q63" s="46">
        <v>1</v>
      </c>
      <c r="R63" s="46">
        <v>1</v>
      </c>
      <c r="S63" s="47">
        <v>1</v>
      </c>
      <c r="T63" s="48">
        <v>41</v>
      </c>
      <c r="U63" s="49">
        <v>26</v>
      </c>
      <c r="V63" s="53">
        <f t="shared" si="4"/>
        <v>63.414634146341463</v>
      </c>
      <c r="W63" s="55">
        <v>8588026625.6199999</v>
      </c>
      <c r="X63" s="55">
        <v>2579447204.6999998</v>
      </c>
      <c r="Y63" s="40" t="s">
        <v>390</v>
      </c>
      <c r="Z63" s="49">
        <v>48</v>
      </c>
      <c r="AA63" s="49">
        <v>7</v>
      </c>
      <c r="AB63" s="53">
        <f t="shared" si="5"/>
        <v>14.583333333333334</v>
      </c>
      <c r="AC63" s="323"/>
      <c r="AD63" s="323"/>
      <c r="AE63" s="320"/>
      <c r="AF63" s="49">
        <v>12</v>
      </c>
      <c r="AG63" s="49">
        <v>45</v>
      </c>
      <c r="AH63" s="51">
        <f t="shared" si="6"/>
        <v>375</v>
      </c>
      <c r="AI63" s="55">
        <v>74683904</v>
      </c>
      <c r="AJ63" s="55">
        <v>54164000</v>
      </c>
      <c r="AK63" s="40" t="s">
        <v>399</v>
      </c>
      <c r="AL63" s="49">
        <v>68</v>
      </c>
      <c r="AM63" s="49">
        <v>26</v>
      </c>
      <c r="AN63" s="53">
        <f t="shared" si="7"/>
        <v>38.235294117647058</v>
      </c>
      <c r="AO63" s="322">
        <v>7767233451</v>
      </c>
      <c r="AP63" s="322">
        <v>4821208623</v>
      </c>
      <c r="AQ63" s="40" t="s">
        <v>400</v>
      </c>
      <c r="AR63" s="49">
        <v>68</v>
      </c>
      <c r="AS63" s="49">
        <v>101</v>
      </c>
      <c r="AT63" s="51">
        <f t="shared" si="8"/>
        <v>148.52941176470588</v>
      </c>
      <c r="AU63" s="323"/>
      <c r="AV63" s="323"/>
      <c r="AW63" s="325"/>
      <c r="AX63" s="49">
        <v>72</v>
      </c>
      <c r="AY63" s="49">
        <v>110</v>
      </c>
      <c r="AZ63" s="53">
        <f t="shared" si="9"/>
        <v>152.77777777777777</v>
      </c>
      <c r="BA63" s="323"/>
      <c r="BB63" s="323"/>
      <c r="BC63" s="325"/>
      <c r="BD63" s="49">
        <v>5</v>
      </c>
      <c r="BE63" s="49">
        <v>5</v>
      </c>
      <c r="BF63" s="51">
        <f t="shared" si="10"/>
        <v>100</v>
      </c>
      <c r="BG63" s="55">
        <v>103958465</v>
      </c>
      <c r="BH63" s="55">
        <v>103958465</v>
      </c>
      <c r="BI63" s="40" t="s">
        <v>401</v>
      </c>
      <c r="BJ63" s="49">
        <v>2</v>
      </c>
      <c r="BK63" s="49">
        <v>7</v>
      </c>
      <c r="BL63" s="63">
        <f t="shared" si="11"/>
        <v>350</v>
      </c>
      <c r="BM63" s="54">
        <v>9700000</v>
      </c>
      <c r="BN63" s="54">
        <v>9700000</v>
      </c>
      <c r="BO63" s="56" t="s">
        <v>402</v>
      </c>
      <c r="BP63" s="49">
        <v>1</v>
      </c>
      <c r="BQ63" s="158">
        <v>9</v>
      </c>
      <c r="BR63" s="159">
        <v>100</v>
      </c>
      <c r="BS63" s="174">
        <v>798200000</v>
      </c>
      <c r="BT63" s="175">
        <v>1123778167</v>
      </c>
      <c r="BU63" s="154">
        <v>100</v>
      </c>
      <c r="BV63" s="161" t="s">
        <v>1047</v>
      </c>
      <c r="BW63" s="57">
        <v>1</v>
      </c>
      <c r="BX63" s="57">
        <v>2</v>
      </c>
      <c r="BY63" s="235">
        <v>100</v>
      </c>
      <c r="BZ63" s="464"/>
      <c r="CA63" s="464"/>
      <c r="CB63" s="233" t="e">
        <f t="shared" si="14"/>
        <v>#DIV/0!</v>
      </c>
      <c r="CC63" s="272" t="s">
        <v>1174</v>
      </c>
      <c r="CD63" s="248"/>
      <c r="CE63" s="248"/>
      <c r="CF63" s="249" t="e">
        <f t="shared" si="17"/>
        <v>#DIV/0!</v>
      </c>
      <c r="CG63" s="250"/>
      <c r="CH63" s="250"/>
      <c r="CI63" s="246"/>
      <c r="CJ63" s="247">
        <v>107</v>
      </c>
      <c r="CK63" s="247">
        <f t="shared" si="35"/>
        <v>338</v>
      </c>
      <c r="CL63" s="253">
        <v>1</v>
      </c>
      <c r="CM63" s="494" t="s">
        <v>1248</v>
      </c>
    </row>
    <row r="64" spans="1:92" ht="198" customHeight="1">
      <c r="A64" s="401"/>
      <c r="B64" s="320"/>
      <c r="C64" s="42">
        <v>47</v>
      </c>
      <c r="D64" s="40" t="s">
        <v>403</v>
      </c>
      <c r="E64" s="43"/>
      <c r="F64" s="43" t="s">
        <v>26</v>
      </c>
      <c r="G64" s="43" t="s">
        <v>26</v>
      </c>
      <c r="H64" s="44" t="s">
        <v>389</v>
      </c>
      <c r="I64" s="45">
        <v>2</v>
      </c>
      <c r="J64" s="46">
        <v>3</v>
      </c>
      <c r="K64" s="46">
        <v>1</v>
      </c>
      <c r="L64" s="46">
        <v>2</v>
      </c>
      <c r="M64" s="46">
        <v>1</v>
      </c>
      <c r="N64" s="46">
        <v>7</v>
      </c>
      <c r="O64" s="46">
        <v>0</v>
      </c>
      <c r="P64" s="46">
        <v>0</v>
      </c>
      <c r="Q64" s="46">
        <v>1</v>
      </c>
      <c r="R64" s="46">
        <v>1</v>
      </c>
      <c r="S64" s="47">
        <v>1</v>
      </c>
      <c r="T64" s="48">
        <v>2</v>
      </c>
      <c r="U64" s="49">
        <v>2</v>
      </c>
      <c r="V64" s="53">
        <f t="shared" si="4"/>
        <v>100</v>
      </c>
      <c r="W64" s="55">
        <v>8588026625.6199999</v>
      </c>
      <c r="X64" s="55">
        <v>2579447204.6999998</v>
      </c>
      <c r="Y64" s="40" t="s">
        <v>404</v>
      </c>
      <c r="Z64" s="49">
        <v>3</v>
      </c>
      <c r="AA64" s="49">
        <v>0</v>
      </c>
      <c r="AB64" s="51">
        <f t="shared" si="5"/>
        <v>0</v>
      </c>
      <c r="AC64" s="324"/>
      <c r="AD64" s="324"/>
      <c r="AE64" s="321"/>
      <c r="AF64" s="49">
        <v>1</v>
      </c>
      <c r="AG64" s="49">
        <v>0</v>
      </c>
      <c r="AH64" s="51">
        <f t="shared" si="6"/>
        <v>0</v>
      </c>
      <c r="AI64" s="55"/>
      <c r="AJ64" s="55"/>
      <c r="AK64" s="40" t="s">
        <v>405</v>
      </c>
      <c r="AL64" s="49">
        <v>2</v>
      </c>
      <c r="AM64" s="49">
        <v>0.3</v>
      </c>
      <c r="AN64" s="51">
        <f t="shared" si="7"/>
        <v>15</v>
      </c>
      <c r="AO64" s="324"/>
      <c r="AP64" s="324"/>
      <c r="AQ64" s="40" t="s">
        <v>406</v>
      </c>
      <c r="AR64" s="49">
        <v>1</v>
      </c>
      <c r="AS64" s="49">
        <v>2</v>
      </c>
      <c r="AT64" s="51">
        <f t="shared" si="8"/>
        <v>200</v>
      </c>
      <c r="AU64" s="323"/>
      <c r="AV64" s="323"/>
      <c r="AW64" s="325"/>
      <c r="AX64" s="49">
        <v>7</v>
      </c>
      <c r="AY64" s="49">
        <v>0</v>
      </c>
      <c r="AZ64" s="51">
        <f t="shared" si="9"/>
        <v>0</v>
      </c>
      <c r="BA64" s="323"/>
      <c r="BB64" s="323"/>
      <c r="BC64" s="325"/>
      <c r="BD64" s="49">
        <v>0</v>
      </c>
      <c r="BE64" s="49">
        <v>0</v>
      </c>
      <c r="BF64" s="51">
        <v>0</v>
      </c>
      <c r="BG64" s="55">
        <v>0</v>
      </c>
      <c r="BH64" s="55">
        <v>0</v>
      </c>
      <c r="BI64" s="40" t="s">
        <v>407</v>
      </c>
      <c r="BJ64" s="49">
        <v>0</v>
      </c>
      <c r="BK64" s="49">
        <v>0</v>
      </c>
      <c r="BL64" s="51">
        <v>0</v>
      </c>
      <c r="BM64" s="54">
        <v>0</v>
      </c>
      <c r="BN64" s="54">
        <v>0</v>
      </c>
      <c r="BO64" s="56" t="s">
        <v>408</v>
      </c>
      <c r="BP64" s="49">
        <v>1</v>
      </c>
      <c r="BQ64" s="49">
        <v>0</v>
      </c>
      <c r="BR64" s="51">
        <f t="shared" si="0"/>
        <v>0</v>
      </c>
      <c r="BS64" s="168">
        <v>0</v>
      </c>
      <c r="BT64" s="168">
        <v>0</v>
      </c>
      <c r="BU64" s="154">
        <v>0</v>
      </c>
      <c r="BV64" s="40" t="s">
        <v>1048</v>
      </c>
      <c r="BW64" s="57">
        <v>1</v>
      </c>
      <c r="BX64" s="57">
        <v>0</v>
      </c>
      <c r="BY64" s="234">
        <f t="shared" si="12"/>
        <v>0</v>
      </c>
      <c r="BZ64" s="222">
        <v>0</v>
      </c>
      <c r="CA64" s="222">
        <v>0</v>
      </c>
      <c r="CB64" s="233" t="e">
        <f t="shared" si="14"/>
        <v>#DIV/0!</v>
      </c>
      <c r="CC64" s="272" t="s">
        <v>1175</v>
      </c>
      <c r="CD64" s="248">
        <v>0</v>
      </c>
      <c r="CE64" s="248"/>
      <c r="CF64" s="249" t="e">
        <f t="shared" si="17"/>
        <v>#DIV/0!</v>
      </c>
      <c r="CG64" s="250"/>
      <c r="CH64" s="250"/>
      <c r="CI64" s="246"/>
      <c r="CJ64" s="247">
        <v>7</v>
      </c>
      <c r="CK64" s="247">
        <f t="shared" si="35"/>
        <v>4.3</v>
      </c>
      <c r="CL64" s="253">
        <f>CK64/CJ64</f>
        <v>0.61428571428571421</v>
      </c>
      <c r="CM64" s="490" t="s">
        <v>1249</v>
      </c>
    </row>
    <row r="65" spans="1:91" ht="409.5" customHeight="1">
      <c r="A65" s="401"/>
      <c r="B65" s="321"/>
      <c r="C65" s="42">
        <v>48</v>
      </c>
      <c r="D65" s="40" t="s">
        <v>409</v>
      </c>
      <c r="E65" s="43"/>
      <c r="F65" s="43" t="s">
        <v>26</v>
      </c>
      <c r="G65" s="43" t="s">
        <v>26</v>
      </c>
      <c r="H65" s="44" t="s">
        <v>389</v>
      </c>
      <c r="I65" s="45">
        <v>1</v>
      </c>
      <c r="J65" s="46">
        <v>1</v>
      </c>
      <c r="K65" s="46">
        <v>1</v>
      </c>
      <c r="L65" s="46">
        <v>1</v>
      </c>
      <c r="M65" s="46">
        <v>2</v>
      </c>
      <c r="N65" s="46">
        <v>7</v>
      </c>
      <c r="O65" s="46">
        <v>1</v>
      </c>
      <c r="P65" s="46">
        <v>0</v>
      </c>
      <c r="Q65" s="46">
        <v>1</v>
      </c>
      <c r="R65" s="46">
        <v>1</v>
      </c>
      <c r="S65" s="47">
        <v>1</v>
      </c>
      <c r="T65" s="48">
        <v>1</v>
      </c>
      <c r="U65" s="49">
        <v>27</v>
      </c>
      <c r="V65" s="53">
        <f t="shared" si="4"/>
        <v>2700</v>
      </c>
      <c r="W65" s="55">
        <v>5093780619.6499996</v>
      </c>
      <c r="X65" s="55">
        <v>2851810250.0300002</v>
      </c>
      <c r="Y65" s="40" t="s">
        <v>410</v>
      </c>
      <c r="Z65" s="49">
        <v>1</v>
      </c>
      <c r="AA65" s="49">
        <v>3</v>
      </c>
      <c r="AB65" s="51">
        <f t="shared" si="5"/>
        <v>300</v>
      </c>
      <c r="AC65" s="55">
        <v>4261132052</v>
      </c>
      <c r="AD65" s="55">
        <v>2054357203.26</v>
      </c>
      <c r="AE65" s="40" t="s">
        <v>411</v>
      </c>
      <c r="AF65" s="49">
        <v>1</v>
      </c>
      <c r="AG65" s="49">
        <v>1</v>
      </c>
      <c r="AH65" s="51">
        <f t="shared" si="6"/>
        <v>100</v>
      </c>
      <c r="AI65" s="55"/>
      <c r="AJ65" s="55"/>
      <c r="AK65" s="40" t="s">
        <v>412</v>
      </c>
      <c r="AL65" s="49">
        <v>1</v>
      </c>
      <c r="AM65" s="49">
        <v>1</v>
      </c>
      <c r="AN65" s="51">
        <f t="shared" si="7"/>
        <v>100</v>
      </c>
      <c r="AO65" s="55">
        <v>350000000</v>
      </c>
      <c r="AP65" s="55">
        <v>342436036</v>
      </c>
      <c r="AQ65" s="40" t="s">
        <v>413</v>
      </c>
      <c r="AR65" s="49">
        <v>2</v>
      </c>
      <c r="AS65" s="49">
        <v>2</v>
      </c>
      <c r="AT65" s="51">
        <f t="shared" si="8"/>
        <v>100</v>
      </c>
      <c r="AU65" s="324"/>
      <c r="AV65" s="324"/>
      <c r="AW65" s="326"/>
      <c r="AX65" s="49">
        <v>7</v>
      </c>
      <c r="AY65" s="49">
        <v>0</v>
      </c>
      <c r="AZ65" s="51">
        <f t="shared" si="9"/>
        <v>0</v>
      </c>
      <c r="BA65" s="324"/>
      <c r="BB65" s="324"/>
      <c r="BC65" s="326"/>
      <c r="BD65" s="49">
        <v>1</v>
      </c>
      <c r="BE65" s="49">
        <v>0</v>
      </c>
      <c r="BF65" s="51">
        <f t="shared" si="10"/>
        <v>0</v>
      </c>
      <c r="BG65" s="55">
        <v>0</v>
      </c>
      <c r="BH65" s="55">
        <v>0</v>
      </c>
      <c r="BI65" s="40" t="s">
        <v>34</v>
      </c>
      <c r="BJ65" s="49">
        <v>0</v>
      </c>
      <c r="BK65" s="49">
        <v>0</v>
      </c>
      <c r="BL65" s="51">
        <v>100</v>
      </c>
      <c r="BM65" s="54">
        <v>0</v>
      </c>
      <c r="BN65" s="54">
        <v>0</v>
      </c>
      <c r="BO65" s="56" t="s">
        <v>414</v>
      </c>
      <c r="BP65" s="49">
        <v>1</v>
      </c>
      <c r="BQ65" s="49">
        <v>0</v>
      </c>
      <c r="BR65" s="51">
        <f>(BQ65/BP65)*100</f>
        <v>0</v>
      </c>
      <c r="BS65" s="168">
        <v>0</v>
      </c>
      <c r="BT65" s="168">
        <v>0</v>
      </c>
      <c r="BU65" s="154">
        <v>0</v>
      </c>
      <c r="BV65" s="40" t="s">
        <v>1049</v>
      </c>
      <c r="BW65" s="57">
        <v>1</v>
      </c>
      <c r="BX65" s="57">
        <v>12</v>
      </c>
      <c r="BY65" s="234">
        <v>100</v>
      </c>
      <c r="BZ65" s="232">
        <v>400000000</v>
      </c>
      <c r="CA65" s="232">
        <v>400000000</v>
      </c>
      <c r="CB65" s="233">
        <f t="shared" si="14"/>
        <v>100</v>
      </c>
      <c r="CC65" s="272" t="s">
        <v>1176</v>
      </c>
      <c r="CD65" s="248">
        <v>0</v>
      </c>
      <c r="CE65" s="248"/>
      <c r="CF65" s="249" t="e">
        <f t="shared" si="17"/>
        <v>#DIV/0!</v>
      </c>
      <c r="CG65" s="250"/>
      <c r="CH65" s="250"/>
      <c r="CI65" s="246"/>
      <c r="CJ65" s="247">
        <v>11</v>
      </c>
      <c r="CK65" s="247">
        <f t="shared" si="35"/>
        <v>46</v>
      </c>
      <c r="CL65" s="253">
        <v>1</v>
      </c>
      <c r="CM65" s="494" t="s">
        <v>1250</v>
      </c>
    </row>
    <row r="66" spans="1:91" ht="276.64999999999998" customHeight="1">
      <c r="A66" s="401"/>
      <c r="B66" s="319" t="s">
        <v>415</v>
      </c>
      <c r="C66" s="42">
        <v>49</v>
      </c>
      <c r="D66" s="40" t="s">
        <v>416</v>
      </c>
      <c r="E66" s="43" t="s">
        <v>26</v>
      </c>
      <c r="F66" s="43" t="s">
        <v>26</v>
      </c>
      <c r="G66" s="43" t="s">
        <v>26</v>
      </c>
      <c r="H66" s="44" t="s">
        <v>417</v>
      </c>
      <c r="I66" s="45">
        <v>4</v>
      </c>
      <c r="J66" s="46">
        <v>4</v>
      </c>
      <c r="K66" s="46">
        <v>1</v>
      </c>
      <c r="L66" s="46">
        <v>1</v>
      </c>
      <c r="M66" s="46">
        <v>1</v>
      </c>
      <c r="N66" s="46">
        <v>1</v>
      </c>
      <c r="O66" s="46">
        <v>1</v>
      </c>
      <c r="P66" s="46">
        <v>1</v>
      </c>
      <c r="Q66" s="46">
        <v>1</v>
      </c>
      <c r="R66" s="46">
        <v>1</v>
      </c>
      <c r="S66" s="47">
        <v>1</v>
      </c>
      <c r="T66" s="48">
        <v>4</v>
      </c>
      <c r="U66" s="49">
        <v>4</v>
      </c>
      <c r="V66" s="53">
        <f t="shared" si="4"/>
        <v>100</v>
      </c>
      <c r="W66" s="55">
        <v>405343852.87</v>
      </c>
      <c r="X66" s="55">
        <v>170226355</v>
      </c>
      <c r="Y66" s="40" t="s">
        <v>418</v>
      </c>
      <c r="Z66" s="49">
        <v>4</v>
      </c>
      <c r="AA66" s="91">
        <v>1.2</v>
      </c>
      <c r="AB66" s="51">
        <f t="shared" si="5"/>
        <v>30</v>
      </c>
      <c r="AC66" s="55">
        <v>223751315.88999999</v>
      </c>
      <c r="AD66" s="55">
        <v>88636060</v>
      </c>
      <c r="AE66" s="40" t="s">
        <v>419</v>
      </c>
      <c r="AF66" s="49">
        <v>1</v>
      </c>
      <c r="AG66" s="49">
        <v>1</v>
      </c>
      <c r="AH66" s="51">
        <f t="shared" si="6"/>
        <v>100</v>
      </c>
      <c r="AI66" s="322">
        <v>187431667</v>
      </c>
      <c r="AJ66" s="322">
        <v>154620667</v>
      </c>
      <c r="AK66" s="40" t="s">
        <v>420</v>
      </c>
      <c r="AL66" s="49">
        <v>1</v>
      </c>
      <c r="AM66" s="49">
        <v>1</v>
      </c>
      <c r="AN66" s="51">
        <f t="shared" si="7"/>
        <v>100</v>
      </c>
      <c r="AO66" s="322">
        <v>265263043</v>
      </c>
      <c r="AP66" s="322">
        <v>227044000</v>
      </c>
      <c r="AQ66" s="319" t="s">
        <v>421</v>
      </c>
      <c r="AR66" s="49">
        <v>1</v>
      </c>
      <c r="AS66" s="49">
        <v>1</v>
      </c>
      <c r="AT66" s="51">
        <f t="shared" si="8"/>
        <v>100</v>
      </c>
      <c r="AU66" s="55">
        <v>198380733</v>
      </c>
      <c r="AV66" s="55">
        <v>198380733</v>
      </c>
      <c r="AW66" s="319" t="s">
        <v>422</v>
      </c>
      <c r="AX66" s="49">
        <v>1</v>
      </c>
      <c r="AY66" s="49">
        <v>1</v>
      </c>
      <c r="AZ66" s="51">
        <f t="shared" si="9"/>
        <v>100</v>
      </c>
      <c r="BA66" s="322">
        <v>103516000</v>
      </c>
      <c r="BB66" s="322">
        <v>44780000</v>
      </c>
      <c r="BC66" s="339" t="s">
        <v>423</v>
      </c>
      <c r="BD66" s="49">
        <v>1</v>
      </c>
      <c r="BE66" s="49">
        <v>1</v>
      </c>
      <c r="BF66" s="51">
        <f t="shared" si="10"/>
        <v>100</v>
      </c>
      <c r="BG66" s="55">
        <v>110000000</v>
      </c>
      <c r="BH66" s="55">
        <v>46725000</v>
      </c>
      <c r="BI66" s="40" t="s">
        <v>424</v>
      </c>
      <c r="BJ66" s="49">
        <v>1</v>
      </c>
      <c r="BK66" s="49">
        <v>1</v>
      </c>
      <c r="BL66" s="51">
        <f t="shared" si="11"/>
        <v>100</v>
      </c>
      <c r="BM66" s="54">
        <v>11540000</v>
      </c>
      <c r="BN66" s="54">
        <v>11540000</v>
      </c>
      <c r="BO66" s="56" t="s">
        <v>425</v>
      </c>
      <c r="BP66" s="49">
        <v>1</v>
      </c>
      <c r="BQ66" s="49">
        <v>1</v>
      </c>
      <c r="BR66" s="51">
        <f>(BQ66/BP66)*100</f>
        <v>100</v>
      </c>
      <c r="BS66" s="176">
        <v>62000000</v>
      </c>
      <c r="BT66" s="176">
        <v>18000000</v>
      </c>
      <c r="BU66" s="154">
        <f t="shared" si="33"/>
        <v>29.032258064516132</v>
      </c>
      <c r="BV66" s="148" t="s">
        <v>982</v>
      </c>
      <c r="BW66" s="57">
        <v>1</v>
      </c>
      <c r="BX66" s="57">
        <v>1</v>
      </c>
      <c r="BY66" s="234">
        <f t="shared" si="12"/>
        <v>100</v>
      </c>
      <c r="BZ66" s="222">
        <v>11207000</v>
      </c>
      <c r="CA66" s="222">
        <v>11207000</v>
      </c>
      <c r="CB66" s="233">
        <f t="shared" si="14"/>
        <v>100</v>
      </c>
      <c r="CC66" s="272" t="s">
        <v>1122</v>
      </c>
      <c r="CD66" s="248">
        <v>1</v>
      </c>
      <c r="CE66" s="248"/>
      <c r="CF66" s="249">
        <f t="shared" si="17"/>
        <v>0</v>
      </c>
      <c r="CG66" s="250"/>
      <c r="CH66" s="250"/>
      <c r="CI66" s="246"/>
      <c r="CJ66" s="247">
        <v>1</v>
      </c>
      <c r="CK66" s="247">
        <f>(+U66+AA66+AG66+AM66+AS66+AY66+BE66+BK66+BQ66+BX66)/10</f>
        <v>1.3199999999999998</v>
      </c>
      <c r="CL66" s="253">
        <v>1</v>
      </c>
      <c r="CM66" s="490" t="s">
        <v>1251</v>
      </c>
    </row>
    <row r="67" spans="1:91" ht="358" customHeight="1">
      <c r="A67" s="401"/>
      <c r="B67" s="321"/>
      <c r="C67" s="42">
        <v>50</v>
      </c>
      <c r="D67" s="40" t="s">
        <v>426</v>
      </c>
      <c r="E67" s="43" t="s">
        <v>26</v>
      </c>
      <c r="F67" s="43" t="s">
        <v>26</v>
      </c>
      <c r="G67" s="43" t="s">
        <v>26</v>
      </c>
      <c r="H67" s="44" t="s">
        <v>417</v>
      </c>
      <c r="I67" s="45">
        <v>19</v>
      </c>
      <c r="J67" s="46">
        <v>20</v>
      </c>
      <c r="K67" s="46">
        <v>4</v>
      </c>
      <c r="L67" s="46">
        <v>2</v>
      </c>
      <c r="M67" s="46">
        <v>2</v>
      </c>
      <c r="N67" s="46">
        <v>20</v>
      </c>
      <c r="O67" s="46">
        <v>20</v>
      </c>
      <c r="P67" s="46">
        <v>3</v>
      </c>
      <c r="Q67" s="46">
        <v>2</v>
      </c>
      <c r="R67" s="46">
        <v>2</v>
      </c>
      <c r="S67" s="47">
        <v>2</v>
      </c>
      <c r="T67" s="48">
        <v>19</v>
      </c>
      <c r="U67" s="49">
        <v>13</v>
      </c>
      <c r="V67" s="53">
        <f t="shared" si="4"/>
        <v>68.421052631578945</v>
      </c>
      <c r="W67" s="55">
        <v>405343852.87</v>
      </c>
      <c r="X67" s="55">
        <v>170226355</v>
      </c>
      <c r="Y67" s="40" t="s">
        <v>427</v>
      </c>
      <c r="Z67" s="49">
        <v>20</v>
      </c>
      <c r="AA67" s="49">
        <v>13</v>
      </c>
      <c r="AB67" s="51">
        <f t="shared" si="5"/>
        <v>65</v>
      </c>
      <c r="AC67" s="55">
        <v>223751315.88999999</v>
      </c>
      <c r="AD67" s="55">
        <v>88636060</v>
      </c>
      <c r="AE67" s="40" t="s">
        <v>428</v>
      </c>
      <c r="AF67" s="49">
        <v>4</v>
      </c>
      <c r="AG67" s="49">
        <v>5</v>
      </c>
      <c r="AH67" s="63">
        <f t="shared" si="6"/>
        <v>125</v>
      </c>
      <c r="AI67" s="324"/>
      <c r="AJ67" s="324"/>
      <c r="AK67" s="40" t="s">
        <v>429</v>
      </c>
      <c r="AL67" s="49">
        <v>2</v>
      </c>
      <c r="AM67" s="49">
        <v>2</v>
      </c>
      <c r="AN67" s="51">
        <f t="shared" si="7"/>
        <v>100</v>
      </c>
      <c r="AO67" s="324"/>
      <c r="AP67" s="324"/>
      <c r="AQ67" s="321"/>
      <c r="AR67" s="49">
        <v>2</v>
      </c>
      <c r="AS67" s="49">
        <v>13</v>
      </c>
      <c r="AT67" s="63">
        <f t="shared" si="8"/>
        <v>650</v>
      </c>
      <c r="AU67" s="55">
        <v>198380733</v>
      </c>
      <c r="AV67" s="55">
        <v>198380733</v>
      </c>
      <c r="AW67" s="321"/>
      <c r="AX67" s="49">
        <v>20</v>
      </c>
      <c r="AY67" s="49">
        <v>17</v>
      </c>
      <c r="AZ67" s="51">
        <f t="shared" si="9"/>
        <v>85</v>
      </c>
      <c r="BA67" s="324"/>
      <c r="BB67" s="324"/>
      <c r="BC67" s="326"/>
      <c r="BD67" s="49">
        <v>20</v>
      </c>
      <c r="BE67" s="49">
        <v>12</v>
      </c>
      <c r="BF67" s="51">
        <f t="shared" si="10"/>
        <v>60</v>
      </c>
      <c r="BG67" s="55">
        <v>0</v>
      </c>
      <c r="BH67" s="55">
        <v>0</v>
      </c>
      <c r="BI67" s="40" t="s">
        <v>430</v>
      </c>
      <c r="BJ67" s="49">
        <v>3</v>
      </c>
      <c r="BK67" s="49">
        <v>20</v>
      </c>
      <c r="BL67" s="51">
        <v>100</v>
      </c>
      <c r="BM67" s="54">
        <v>2885000</v>
      </c>
      <c r="BN67" s="54">
        <v>2885000</v>
      </c>
      <c r="BO67" s="56" t="s">
        <v>431</v>
      </c>
      <c r="BP67" s="49">
        <v>2</v>
      </c>
      <c r="BQ67" s="49">
        <v>13</v>
      </c>
      <c r="BR67" s="51">
        <v>100</v>
      </c>
      <c r="BS67" s="176">
        <v>43275000</v>
      </c>
      <c r="BT67" s="176">
        <v>43275000</v>
      </c>
      <c r="BU67" s="154">
        <f t="shared" si="33"/>
        <v>100</v>
      </c>
      <c r="BV67" s="148" t="s">
        <v>983</v>
      </c>
      <c r="BW67" s="57">
        <v>2</v>
      </c>
      <c r="BX67" s="57">
        <v>13</v>
      </c>
      <c r="BY67" s="234">
        <v>100</v>
      </c>
      <c r="BZ67" s="222">
        <v>25000000</v>
      </c>
      <c r="CA67" s="222">
        <v>25000000</v>
      </c>
      <c r="CB67" s="233">
        <f t="shared" si="14"/>
        <v>100</v>
      </c>
      <c r="CC67" s="272" t="s">
        <v>1177</v>
      </c>
      <c r="CD67" s="248">
        <v>20</v>
      </c>
      <c r="CE67" s="248"/>
      <c r="CF67" s="249">
        <f t="shared" si="17"/>
        <v>0</v>
      </c>
      <c r="CG67" s="250"/>
      <c r="CH67" s="250"/>
      <c r="CI67" s="246"/>
      <c r="CJ67" s="252">
        <v>20</v>
      </c>
      <c r="CK67" s="252">
        <f>+U67+AA67+AG67+AM67+AS67+AY67+BE67+BK67+BQ67+BX67</f>
        <v>121</v>
      </c>
      <c r="CL67" s="254">
        <v>1</v>
      </c>
      <c r="CM67" s="490" t="s">
        <v>1178</v>
      </c>
    </row>
    <row r="68" spans="1:91" ht="199.5" customHeight="1">
      <c r="A68" s="401"/>
      <c r="B68" s="40" t="s">
        <v>432</v>
      </c>
      <c r="C68" s="42">
        <v>51</v>
      </c>
      <c r="D68" s="40" t="s">
        <v>433</v>
      </c>
      <c r="E68" s="43" t="s">
        <v>26</v>
      </c>
      <c r="F68" s="43" t="s">
        <v>26</v>
      </c>
      <c r="G68" s="43" t="s">
        <v>26</v>
      </c>
      <c r="H68" s="44" t="s">
        <v>160</v>
      </c>
      <c r="I68" s="45">
        <v>1</v>
      </c>
      <c r="J68" s="46">
        <v>1</v>
      </c>
      <c r="K68" s="46">
        <v>1</v>
      </c>
      <c r="L68" s="46">
        <v>1</v>
      </c>
      <c r="M68" s="46">
        <v>1</v>
      </c>
      <c r="N68" s="46">
        <v>1</v>
      </c>
      <c r="O68" s="46">
        <v>1</v>
      </c>
      <c r="P68" s="46">
        <v>1</v>
      </c>
      <c r="Q68" s="46">
        <v>1</v>
      </c>
      <c r="R68" s="46">
        <v>1</v>
      </c>
      <c r="S68" s="47">
        <v>1</v>
      </c>
      <c r="T68" s="48">
        <v>1</v>
      </c>
      <c r="U68" s="49">
        <v>2</v>
      </c>
      <c r="V68" s="53">
        <f t="shared" si="4"/>
        <v>200</v>
      </c>
      <c r="W68" s="322">
        <v>1975548044</v>
      </c>
      <c r="X68" s="322">
        <v>1975548044</v>
      </c>
      <c r="Y68" s="319" t="s">
        <v>434</v>
      </c>
      <c r="Z68" s="49">
        <v>1</v>
      </c>
      <c r="AA68" s="49">
        <v>1</v>
      </c>
      <c r="AB68" s="51">
        <f t="shared" si="5"/>
        <v>100</v>
      </c>
      <c r="AC68" s="322">
        <v>1299100000</v>
      </c>
      <c r="AD68" s="322">
        <v>544879064</v>
      </c>
      <c r="AE68" s="319" t="s">
        <v>435</v>
      </c>
      <c r="AF68" s="49">
        <v>1</v>
      </c>
      <c r="AG68" s="49">
        <v>1</v>
      </c>
      <c r="AH68" s="51">
        <f t="shared" si="6"/>
        <v>100</v>
      </c>
      <c r="AI68" s="322">
        <v>60000000</v>
      </c>
      <c r="AJ68" s="322">
        <v>51070635</v>
      </c>
      <c r="AK68" s="339" t="s">
        <v>436</v>
      </c>
      <c r="AL68" s="49">
        <v>1</v>
      </c>
      <c r="AM68" s="49">
        <v>1</v>
      </c>
      <c r="AN68" s="51">
        <f t="shared" si="7"/>
        <v>100</v>
      </c>
      <c r="AO68" s="322">
        <v>200000000</v>
      </c>
      <c r="AP68" s="322">
        <v>199970000</v>
      </c>
      <c r="AQ68" s="319" t="s">
        <v>437</v>
      </c>
      <c r="AR68" s="49">
        <v>1</v>
      </c>
      <c r="AS68" s="49">
        <v>1</v>
      </c>
      <c r="AT68" s="51">
        <f t="shared" si="8"/>
        <v>100</v>
      </c>
      <c r="AU68" s="322">
        <v>45000000</v>
      </c>
      <c r="AV68" s="322">
        <v>45000000</v>
      </c>
      <c r="AW68" s="339" t="s">
        <v>438</v>
      </c>
      <c r="AX68" s="49">
        <v>1</v>
      </c>
      <c r="AY68" s="49">
        <v>0.8</v>
      </c>
      <c r="AZ68" s="51">
        <f t="shared" si="9"/>
        <v>80</v>
      </c>
      <c r="BA68" s="322">
        <v>64050000</v>
      </c>
      <c r="BB68" s="322">
        <v>17764000</v>
      </c>
      <c r="BC68" s="339" t="s">
        <v>439</v>
      </c>
      <c r="BD68" s="49">
        <v>1</v>
      </c>
      <c r="BE68" s="49">
        <v>1</v>
      </c>
      <c r="BF68" s="51">
        <f t="shared" si="10"/>
        <v>100</v>
      </c>
      <c r="BG68" s="55">
        <v>9333333</v>
      </c>
      <c r="BH68" s="55">
        <v>9333333</v>
      </c>
      <c r="BI68" s="40" t="s">
        <v>440</v>
      </c>
      <c r="BJ68" s="49">
        <v>1</v>
      </c>
      <c r="BK68" s="49">
        <v>1</v>
      </c>
      <c r="BL68" s="51">
        <f t="shared" si="11"/>
        <v>100</v>
      </c>
      <c r="BM68" s="54">
        <f>40102667+103275000</f>
        <v>143377667</v>
      </c>
      <c r="BN68" s="54">
        <f>76500*150</f>
        <v>11475000</v>
      </c>
      <c r="BO68" s="56" t="s">
        <v>441</v>
      </c>
      <c r="BP68" s="49">
        <v>1</v>
      </c>
      <c r="BQ68" s="49">
        <v>1</v>
      </c>
      <c r="BR68" s="51">
        <f t="shared" si="0"/>
        <v>100</v>
      </c>
      <c r="BS68" s="168">
        <v>25000000</v>
      </c>
      <c r="BT68" s="168">
        <v>25000000</v>
      </c>
      <c r="BU68" s="154">
        <f t="shared" si="33"/>
        <v>100</v>
      </c>
      <c r="BV68" s="40" t="s">
        <v>925</v>
      </c>
      <c r="BW68" s="57">
        <v>1</v>
      </c>
      <c r="BX68" s="57">
        <v>1</v>
      </c>
      <c r="BY68" s="234">
        <f t="shared" si="12"/>
        <v>100</v>
      </c>
      <c r="BZ68" s="288">
        <v>0</v>
      </c>
      <c r="CA68" s="288">
        <v>0</v>
      </c>
      <c r="CB68" s="233" t="e">
        <f t="shared" si="14"/>
        <v>#DIV/0!</v>
      </c>
      <c r="CC68" s="272" t="s">
        <v>1191</v>
      </c>
      <c r="CD68" s="248">
        <v>1</v>
      </c>
      <c r="CE68" s="248"/>
      <c r="CF68" s="249">
        <f t="shared" si="17"/>
        <v>0</v>
      </c>
      <c r="CG68" s="250"/>
      <c r="CH68" s="250"/>
      <c r="CI68" s="246"/>
      <c r="CJ68" s="247">
        <v>1</v>
      </c>
      <c r="CK68" s="247">
        <f t="shared" ref="CK68:CK72" si="36">(+U68+AA68+AG68+AM68+AS68+AY68+BE68+BK68+BQ68+BX68)/10</f>
        <v>1.08</v>
      </c>
      <c r="CL68" s="253">
        <v>1</v>
      </c>
      <c r="CM68" s="490" t="s">
        <v>1252</v>
      </c>
    </row>
    <row r="69" spans="1:91" ht="408.65" customHeight="1">
      <c r="A69" s="401"/>
      <c r="B69" s="40" t="s">
        <v>442</v>
      </c>
      <c r="C69" s="42">
        <v>52</v>
      </c>
      <c r="D69" s="40" t="s">
        <v>443</v>
      </c>
      <c r="E69" s="43" t="s">
        <v>26</v>
      </c>
      <c r="F69" s="43" t="s">
        <v>26</v>
      </c>
      <c r="G69" s="43" t="s">
        <v>26</v>
      </c>
      <c r="H69" s="44" t="s">
        <v>160</v>
      </c>
      <c r="I69" s="45">
        <v>1</v>
      </c>
      <c r="J69" s="46">
        <v>1</v>
      </c>
      <c r="K69" s="46">
        <v>1</v>
      </c>
      <c r="L69" s="46">
        <v>1</v>
      </c>
      <c r="M69" s="46">
        <v>1</v>
      </c>
      <c r="N69" s="46">
        <v>1</v>
      </c>
      <c r="O69" s="46">
        <v>1</v>
      </c>
      <c r="P69" s="46">
        <v>1</v>
      </c>
      <c r="Q69" s="46">
        <v>1</v>
      </c>
      <c r="R69" s="46">
        <v>1</v>
      </c>
      <c r="S69" s="47">
        <v>1</v>
      </c>
      <c r="T69" s="48">
        <v>1</v>
      </c>
      <c r="U69" s="49">
        <v>2</v>
      </c>
      <c r="V69" s="53">
        <f t="shared" si="4"/>
        <v>200</v>
      </c>
      <c r="W69" s="323"/>
      <c r="X69" s="323"/>
      <c r="Y69" s="320"/>
      <c r="Z69" s="49">
        <v>1</v>
      </c>
      <c r="AA69" s="49">
        <v>1</v>
      </c>
      <c r="AB69" s="51">
        <f t="shared" si="5"/>
        <v>100</v>
      </c>
      <c r="AC69" s="323"/>
      <c r="AD69" s="323"/>
      <c r="AE69" s="320"/>
      <c r="AF69" s="49">
        <v>1</v>
      </c>
      <c r="AG69" s="49">
        <v>1</v>
      </c>
      <c r="AH69" s="51">
        <f t="shared" si="6"/>
        <v>100</v>
      </c>
      <c r="AI69" s="323"/>
      <c r="AJ69" s="323"/>
      <c r="AK69" s="325"/>
      <c r="AL69" s="49">
        <v>1</v>
      </c>
      <c r="AM69" s="49">
        <v>1</v>
      </c>
      <c r="AN69" s="51">
        <f t="shared" si="7"/>
        <v>100</v>
      </c>
      <c r="AO69" s="323"/>
      <c r="AP69" s="323"/>
      <c r="AQ69" s="320"/>
      <c r="AR69" s="49">
        <v>1</v>
      </c>
      <c r="AS69" s="49">
        <v>1</v>
      </c>
      <c r="AT69" s="51">
        <f t="shared" si="8"/>
        <v>100</v>
      </c>
      <c r="AU69" s="323"/>
      <c r="AV69" s="323"/>
      <c r="AW69" s="325"/>
      <c r="AX69" s="49">
        <v>1</v>
      </c>
      <c r="AY69" s="49">
        <v>0.8</v>
      </c>
      <c r="AZ69" s="51">
        <f t="shared" si="9"/>
        <v>80</v>
      </c>
      <c r="BA69" s="323"/>
      <c r="BB69" s="323"/>
      <c r="BC69" s="325"/>
      <c r="BD69" s="49">
        <v>1</v>
      </c>
      <c r="BE69" s="49">
        <v>1</v>
      </c>
      <c r="BF69" s="51">
        <f t="shared" si="10"/>
        <v>100</v>
      </c>
      <c r="BG69" s="55">
        <v>9333333</v>
      </c>
      <c r="BH69" s="55">
        <v>9333333</v>
      </c>
      <c r="BI69" s="40" t="s">
        <v>444</v>
      </c>
      <c r="BJ69" s="49">
        <v>1</v>
      </c>
      <c r="BK69" s="49">
        <v>1</v>
      </c>
      <c r="BL69" s="51">
        <f t="shared" si="11"/>
        <v>100</v>
      </c>
      <c r="BM69" s="54" t="s">
        <v>445</v>
      </c>
      <c r="BN69" s="54" t="s">
        <v>445</v>
      </c>
      <c r="BO69" s="56" t="s">
        <v>446</v>
      </c>
      <c r="BP69" s="49">
        <v>1</v>
      </c>
      <c r="BQ69" s="49">
        <v>1</v>
      </c>
      <c r="BR69" s="51">
        <f t="shared" si="0"/>
        <v>100</v>
      </c>
      <c r="BS69" s="168">
        <v>0</v>
      </c>
      <c r="BT69" s="168">
        <v>0</v>
      </c>
      <c r="BU69" s="154">
        <v>0</v>
      </c>
      <c r="BV69" s="40" t="s">
        <v>929</v>
      </c>
      <c r="BW69" s="57">
        <v>1</v>
      </c>
      <c r="BX69" s="57">
        <v>1</v>
      </c>
      <c r="BY69" s="234">
        <f t="shared" si="12"/>
        <v>100</v>
      </c>
      <c r="BZ69" s="288">
        <v>0</v>
      </c>
      <c r="CA69" s="288">
        <v>0</v>
      </c>
      <c r="CB69" s="233" t="e">
        <f t="shared" si="14"/>
        <v>#DIV/0!</v>
      </c>
      <c r="CC69" s="272" t="s">
        <v>1192</v>
      </c>
      <c r="CD69" s="248">
        <v>1</v>
      </c>
      <c r="CE69" s="248"/>
      <c r="CF69" s="249">
        <f t="shared" si="17"/>
        <v>0</v>
      </c>
      <c r="CG69" s="250"/>
      <c r="CH69" s="250"/>
      <c r="CI69" s="246"/>
      <c r="CJ69" s="259">
        <v>1</v>
      </c>
      <c r="CK69" s="259">
        <f t="shared" si="36"/>
        <v>1.08</v>
      </c>
      <c r="CL69" s="260">
        <v>1</v>
      </c>
      <c r="CM69" s="490" t="s">
        <v>1253</v>
      </c>
    </row>
    <row r="70" spans="1:91" ht="289" customHeight="1">
      <c r="A70" s="401"/>
      <c r="B70" s="40" t="s">
        <v>447</v>
      </c>
      <c r="C70" s="42"/>
      <c r="D70" s="40" t="s">
        <v>443</v>
      </c>
      <c r="E70" s="43" t="s">
        <v>26</v>
      </c>
      <c r="F70" s="43" t="s">
        <v>26</v>
      </c>
      <c r="G70" s="43" t="s">
        <v>26</v>
      </c>
      <c r="H70" s="44" t="s">
        <v>160</v>
      </c>
      <c r="I70" s="45">
        <v>1</v>
      </c>
      <c r="J70" s="46">
        <v>1</v>
      </c>
      <c r="K70" s="46">
        <v>1</v>
      </c>
      <c r="L70" s="46">
        <v>1</v>
      </c>
      <c r="M70" s="46">
        <v>1</v>
      </c>
      <c r="N70" s="46">
        <v>1</v>
      </c>
      <c r="O70" s="46">
        <v>1</v>
      </c>
      <c r="P70" s="46">
        <v>1</v>
      </c>
      <c r="Q70" s="46">
        <v>1</v>
      </c>
      <c r="R70" s="46">
        <v>1</v>
      </c>
      <c r="S70" s="47">
        <v>1</v>
      </c>
      <c r="T70" s="48">
        <v>1</v>
      </c>
      <c r="U70" s="49">
        <v>2</v>
      </c>
      <c r="V70" s="53">
        <f t="shared" si="4"/>
        <v>200</v>
      </c>
      <c r="W70" s="324"/>
      <c r="X70" s="324"/>
      <c r="Y70" s="321"/>
      <c r="Z70" s="49">
        <v>1</v>
      </c>
      <c r="AA70" s="49">
        <v>1</v>
      </c>
      <c r="AB70" s="51">
        <f t="shared" si="5"/>
        <v>100</v>
      </c>
      <c r="AC70" s="324"/>
      <c r="AD70" s="324"/>
      <c r="AE70" s="321"/>
      <c r="AF70" s="49">
        <v>1</v>
      </c>
      <c r="AG70" s="49">
        <v>1</v>
      </c>
      <c r="AH70" s="51">
        <f t="shared" si="6"/>
        <v>100</v>
      </c>
      <c r="AI70" s="324"/>
      <c r="AJ70" s="324"/>
      <c r="AK70" s="326"/>
      <c r="AL70" s="49">
        <v>1</v>
      </c>
      <c r="AM70" s="49">
        <v>1</v>
      </c>
      <c r="AN70" s="51">
        <f t="shared" si="7"/>
        <v>100</v>
      </c>
      <c r="AO70" s="324"/>
      <c r="AP70" s="324"/>
      <c r="AQ70" s="321"/>
      <c r="AR70" s="49">
        <v>1</v>
      </c>
      <c r="AS70" s="49">
        <v>1</v>
      </c>
      <c r="AT70" s="51">
        <f t="shared" si="8"/>
        <v>100</v>
      </c>
      <c r="AU70" s="324"/>
      <c r="AV70" s="324"/>
      <c r="AW70" s="326"/>
      <c r="AX70" s="49">
        <v>1</v>
      </c>
      <c r="AY70" s="49">
        <v>0.8</v>
      </c>
      <c r="AZ70" s="51">
        <f t="shared" si="9"/>
        <v>80</v>
      </c>
      <c r="BA70" s="324"/>
      <c r="BB70" s="324"/>
      <c r="BC70" s="326"/>
      <c r="BD70" s="49">
        <v>1</v>
      </c>
      <c r="BE70" s="49">
        <v>1</v>
      </c>
      <c r="BF70" s="51">
        <f t="shared" si="10"/>
        <v>100</v>
      </c>
      <c r="BG70" s="55">
        <v>8960000</v>
      </c>
      <c r="BH70" s="55">
        <v>8960000</v>
      </c>
      <c r="BI70" s="40" t="s">
        <v>448</v>
      </c>
      <c r="BJ70" s="49">
        <v>1</v>
      </c>
      <c r="BK70" s="49">
        <v>1</v>
      </c>
      <c r="BL70" s="51">
        <f>(BK70/BJ70)*100</f>
        <v>100</v>
      </c>
      <c r="BM70" s="55"/>
      <c r="BN70" s="55"/>
      <c r="BO70" s="40" t="s">
        <v>446</v>
      </c>
      <c r="BP70" s="49">
        <v>1</v>
      </c>
      <c r="BQ70" s="49">
        <v>1</v>
      </c>
      <c r="BR70" s="51">
        <f t="shared" si="0"/>
        <v>100</v>
      </c>
      <c r="BS70" s="168">
        <v>0</v>
      </c>
      <c r="BT70" s="168">
        <v>0</v>
      </c>
      <c r="BU70" s="154">
        <v>0</v>
      </c>
      <c r="BV70" s="40" t="s">
        <v>930</v>
      </c>
      <c r="BW70" s="57">
        <v>1</v>
      </c>
      <c r="BX70" s="57">
        <v>1</v>
      </c>
      <c r="BY70" s="234">
        <f t="shared" si="12"/>
        <v>100</v>
      </c>
      <c r="BZ70" s="288">
        <v>0</v>
      </c>
      <c r="CA70" s="288">
        <v>0</v>
      </c>
      <c r="CB70" s="233" t="e">
        <f t="shared" si="14"/>
        <v>#DIV/0!</v>
      </c>
      <c r="CC70" s="272" t="s">
        <v>1193</v>
      </c>
      <c r="CD70" s="248">
        <v>1</v>
      </c>
      <c r="CE70" s="248"/>
      <c r="CF70" s="249">
        <f t="shared" si="17"/>
        <v>0</v>
      </c>
      <c r="CG70" s="250"/>
      <c r="CH70" s="250"/>
      <c r="CI70" s="246"/>
      <c r="CJ70" s="247">
        <v>1</v>
      </c>
      <c r="CK70" s="247">
        <f t="shared" si="36"/>
        <v>1.08</v>
      </c>
      <c r="CL70" s="253">
        <v>1</v>
      </c>
      <c r="CM70" s="490" t="s">
        <v>1254</v>
      </c>
    </row>
    <row r="71" spans="1:91" ht="299.14999999999998" customHeight="1">
      <c r="A71" s="401"/>
      <c r="B71" s="319" t="s">
        <v>449</v>
      </c>
      <c r="C71" s="42">
        <v>53</v>
      </c>
      <c r="D71" s="40" t="s">
        <v>450</v>
      </c>
      <c r="E71" s="43" t="s">
        <v>26</v>
      </c>
      <c r="F71" s="43" t="s">
        <v>26</v>
      </c>
      <c r="G71" s="43" t="s">
        <v>26</v>
      </c>
      <c r="H71" s="44" t="s">
        <v>160</v>
      </c>
      <c r="I71" s="45">
        <v>1</v>
      </c>
      <c r="J71" s="46">
        <v>1</v>
      </c>
      <c r="K71" s="46">
        <v>1</v>
      </c>
      <c r="L71" s="46">
        <v>1</v>
      </c>
      <c r="M71" s="46">
        <v>1</v>
      </c>
      <c r="N71" s="46">
        <v>1</v>
      </c>
      <c r="O71" s="46">
        <v>1</v>
      </c>
      <c r="P71" s="46">
        <v>1</v>
      </c>
      <c r="Q71" s="94">
        <v>3.5000000000000003E-2</v>
      </c>
      <c r="R71" s="94">
        <v>3.5000000000000003E-2</v>
      </c>
      <c r="S71" s="95">
        <v>3.5000000000000003E-2</v>
      </c>
      <c r="T71" s="48">
        <v>1</v>
      </c>
      <c r="U71" s="49">
        <v>1</v>
      </c>
      <c r="V71" s="53">
        <f t="shared" si="4"/>
        <v>100</v>
      </c>
      <c r="W71" s="322">
        <v>48683333</v>
      </c>
      <c r="X71" s="322">
        <v>48683333</v>
      </c>
      <c r="Y71" s="319" t="s">
        <v>451</v>
      </c>
      <c r="Z71" s="49">
        <v>1</v>
      </c>
      <c r="AA71" s="49">
        <v>1</v>
      </c>
      <c r="AB71" s="51">
        <f t="shared" si="5"/>
        <v>100</v>
      </c>
      <c r="AC71" s="322">
        <v>27500000</v>
      </c>
      <c r="AD71" s="322">
        <v>18088333</v>
      </c>
      <c r="AE71" s="319" t="s">
        <v>452</v>
      </c>
      <c r="AF71" s="49">
        <v>1</v>
      </c>
      <c r="AG71" s="49">
        <v>1</v>
      </c>
      <c r="AH71" s="51">
        <f t="shared" si="6"/>
        <v>100</v>
      </c>
      <c r="AI71" s="322">
        <v>16500000</v>
      </c>
      <c r="AJ71" s="322">
        <v>16500000</v>
      </c>
      <c r="AK71" s="339" t="s">
        <v>453</v>
      </c>
      <c r="AL71" s="49">
        <v>1</v>
      </c>
      <c r="AM71" s="49">
        <v>1</v>
      </c>
      <c r="AN71" s="51">
        <f t="shared" si="7"/>
        <v>100</v>
      </c>
      <c r="AO71" s="322">
        <v>27815200</v>
      </c>
      <c r="AP71" s="322">
        <v>27815200</v>
      </c>
      <c r="AQ71" s="319" t="s">
        <v>454</v>
      </c>
      <c r="AR71" s="49">
        <v>1</v>
      </c>
      <c r="AS71" s="49">
        <v>1</v>
      </c>
      <c r="AT71" s="51">
        <f t="shared" si="8"/>
        <v>100</v>
      </c>
      <c r="AU71" s="322">
        <v>40000000</v>
      </c>
      <c r="AV71" s="322">
        <v>40000000</v>
      </c>
      <c r="AW71" s="339" t="s">
        <v>455</v>
      </c>
      <c r="AX71" s="49">
        <v>1</v>
      </c>
      <c r="AY71" s="93">
        <v>0.5</v>
      </c>
      <c r="AZ71" s="51">
        <f t="shared" si="9"/>
        <v>50</v>
      </c>
      <c r="BA71" s="322">
        <v>40000000</v>
      </c>
      <c r="BB71" s="322">
        <v>2160000</v>
      </c>
      <c r="BC71" s="339" t="s">
        <v>456</v>
      </c>
      <c r="BD71" s="49">
        <v>1</v>
      </c>
      <c r="BE71" s="49">
        <v>1</v>
      </c>
      <c r="BF71" s="51">
        <f t="shared" si="10"/>
        <v>100</v>
      </c>
      <c r="BG71" s="55" t="s">
        <v>445</v>
      </c>
      <c r="BH71" s="55" t="s">
        <v>445</v>
      </c>
      <c r="BI71" s="40" t="s">
        <v>444</v>
      </c>
      <c r="BJ71" s="49">
        <v>1</v>
      </c>
      <c r="BK71" s="93">
        <v>0.6</v>
      </c>
      <c r="BL71" s="51">
        <f t="shared" si="11"/>
        <v>60</v>
      </c>
      <c r="BM71" s="54">
        <v>15000000</v>
      </c>
      <c r="BN71" s="54">
        <v>11885000</v>
      </c>
      <c r="BO71" s="56" t="s">
        <v>457</v>
      </c>
      <c r="BP71" s="96">
        <v>3.5000000000000003E-2</v>
      </c>
      <c r="BQ71" s="49">
        <v>0</v>
      </c>
      <c r="BR71" s="51">
        <f t="shared" si="0"/>
        <v>0</v>
      </c>
      <c r="BS71" s="168">
        <v>42000000</v>
      </c>
      <c r="BT71" s="168">
        <v>42000000</v>
      </c>
      <c r="BU71" s="154">
        <f t="shared" si="33"/>
        <v>100</v>
      </c>
      <c r="BV71" s="40" t="s">
        <v>984</v>
      </c>
      <c r="BW71" s="94">
        <v>3.5000000000000003E-2</v>
      </c>
      <c r="BX71" s="57">
        <v>0</v>
      </c>
      <c r="BY71" s="234">
        <f t="shared" si="12"/>
        <v>0</v>
      </c>
      <c r="BZ71" s="288">
        <v>0</v>
      </c>
      <c r="CA71" s="288">
        <v>0</v>
      </c>
      <c r="CB71" s="233" t="e">
        <f t="shared" si="14"/>
        <v>#DIV/0!</v>
      </c>
      <c r="CC71" s="272" t="s">
        <v>1179</v>
      </c>
      <c r="CD71" s="248"/>
      <c r="CE71" s="248"/>
      <c r="CF71" s="249" t="e">
        <f t="shared" si="17"/>
        <v>#DIV/0!</v>
      </c>
      <c r="CG71" s="250"/>
      <c r="CH71" s="250"/>
      <c r="CI71" s="246"/>
      <c r="CJ71" s="261">
        <v>3.5</v>
      </c>
      <c r="CK71" s="247">
        <f t="shared" si="36"/>
        <v>0.71</v>
      </c>
      <c r="CL71" s="253">
        <f>CK71/CJ71</f>
        <v>0.20285714285714285</v>
      </c>
      <c r="CM71" s="490" t="s">
        <v>458</v>
      </c>
    </row>
    <row r="72" spans="1:91" ht="185.25" customHeight="1">
      <c r="A72" s="401"/>
      <c r="B72" s="321"/>
      <c r="C72" s="42">
        <v>54</v>
      </c>
      <c r="D72" s="40" t="s">
        <v>459</v>
      </c>
      <c r="E72" s="43" t="s">
        <v>26</v>
      </c>
      <c r="F72" s="43" t="s">
        <v>26</v>
      </c>
      <c r="G72" s="43" t="s">
        <v>26</v>
      </c>
      <c r="H72" s="44" t="s">
        <v>160</v>
      </c>
      <c r="I72" s="45">
        <v>1</v>
      </c>
      <c r="J72" s="46">
        <v>1</v>
      </c>
      <c r="K72" s="46">
        <v>1</v>
      </c>
      <c r="L72" s="46">
        <v>1</v>
      </c>
      <c r="M72" s="46">
        <v>1</v>
      </c>
      <c r="N72" s="46">
        <v>1</v>
      </c>
      <c r="O72" s="46">
        <v>1</v>
      </c>
      <c r="P72" s="46">
        <v>1</v>
      </c>
      <c r="Q72" s="94">
        <v>3.5000000000000003E-2</v>
      </c>
      <c r="R72" s="94">
        <v>3.5000000000000003E-2</v>
      </c>
      <c r="S72" s="95">
        <v>3.5000000000000003E-2</v>
      </c>
      <c r="T72" s="48">
        <v>1</v>
      </c>
      <c r="U72" s="49">
        <v>1</v>
      </c>
      <c r="V72" s="53">
        <f t="shared" si="4"/>
        <v>100</v>
      </c>
      <c r="W72" s="324"/>
      <c r="X72" s="324"/>
      <c r="Y72" s="321"/>
      <c r="Z72" s="49">
        <v>1</v>
      </c>
      <c r="AA72" s="49">
        <v>1</v>
      </c>
      <c r="AB72" s="51">
        <f t="shared" si="5"/>
        <v>100</v>
      </c>
      <c r="AC72" s="324"/>
      <c r="AD72" s="324"/>
      <c r="AE72" s="321"/>
      <c r="AF72" s="49">
        <v>1</v>
      </c>
      <c r="AG72" s="49">
        <v>1</v>
      </c>
      <c r="AH72" s="51">
        <f t="shared" si="6"/>
        <v>100</v>
      </c>
      <c r="AI72" s="324"/>
      <c r="AJ72" s="324"/>
      <c r="AK72" s="326"/>
      <c r="AL72" s="49">
        <v>1</v>
      </c>
      <c r="AM72" s="49">
        <v>1</v>
      </c>
      <c r="AN72" s="51">
        <f t="shared" si="7"/>
        <v>100</v>
      </c>
      <c r="AO72" s="324"/>
      <c r="AP72" s="324"/>
      <c r="AQ72" s="321"/>
      <c r="AR72" s="49">
        <v>1</v>
      </c>
      <c r="AS72" s="49">
        <v>1</v>
      </c>
      <c r="AT72" s="51">
        <f t="shared" si="8"/>
        <v>100</v>
      </c>
      <c r="AU72" s="324"/>
      <c r="AV72" s="324"/>
      <c r="AW72" s="326"/>
      <c r="AX72" s="49">
        <v>1</v>
      </c>
      <c r="AY72" s="93">
        <v>0.5</v>
      </c>
      <c r="AZ72" s="51">
        <f t="shared" si="9"/>
        <v>50</v>
      </c>
      <c r="BA72" s="324"/>
      <c r="BB72" s="324"/>
      <c r="BC72" s="326"/>
      <c r="BD72" s="49">
        <v>1</v>
      </c>
      <c r="BE72" s="49">
        <v>1</v>
      </c>
      <c r="BF72" s="51">
        <f t="shared" si="10"/>
        <v>100</v>
      </c>
      <c r="BG72" s="55" t="s">
        <v>445</v>
      </c>
      <c r="BH72" s="55" t="s">
        <v>445</v>
      </c>
      <c r="BI72" s="40" t="s">
        <v>444</v>
      </c>
      <c r="BJ72" s="49">
        <v>1</v>
      </c>
      <c r="BK72" s="93">
        <v>0.6</v>
      </c>
      <c r="BL72" s="50">
        <f t="shared" si="11"/>
        <v>60</v>
      </c>
      <c r="BM72" s="54" t="s">
        <v>445</v>
      </c>
      <c r="BN72" s="54" t="s">
        <v>445</v>
      </c>
      <c r="BO72" s="56" t="s">
        <v>457</v>
      </c>
      <c r="BP72" s="96">
        <v>3.5000000000000003E-2</v>
      </c>
      <c r="BQ72" s="49">
        <v>0</v>
      </c>
      <c r="BR72" s="97">
        <f t="shared" si="0"/>
        <v>0</v>
      </c>
      <c r="BS72" s="168"/>
      <c r="BT72" s="168"/>
      <c r="BU72" s="154">
        <v>0</v>
      </c>
      <c r="BV72" s="40" t="s">
        <v>985</v>
      </c>
      <c r="BW72" s="94">
        <v>3.5000000000000003E-2</v>
      </c>
      <c r="BX72" s="57">
        <v>0</v>
      </c>
      <c r="BY72" s="234">
        <f t="shared" si="12"/>
        <v>0</v>
      </c>
      <c r="BZ72" s="288">
        <v>0</v>
      </c>
      <c r="CA72" s="288"/>
      <c r="CB72" s="233" t="e">
        <f t="shared" si="14"/>
        <v>#DIV/0!</v>
      </c>
      <c r="CC72" s="272" t="s">
        <v>1180</v>
      </c>
      <c r="CD72" s="248"/>
      <c r="CE72" s="248"/>
      <c r="CF72" s="249" t="e">
        <f t="shared" si="17"/>
        <v>#DIV/0!</v>
      </c>
      <c r="CG72" s="250"/>
      <c r="CH72" s="250"/>
      <c r="CI72" s="246"/>
      <c r="CJ72" s="261">
        <v>3.5</v>
      </c>
      <c r="CK72" s="247">
        <f t="shared" si="36"/>
        <v>0.71</v>
      </c>
      <c r="CL72" s="253">
        <f>CK72/CJ72*100/100</f>
        <v>0.20285714285714285</v>
      </c>
      <c r="CM72" s="490" t="s">
        <v>1255</v>
      </c>
    </row>
    <row r="73" spans="1:91" ht="207.75" customHeight="1">
      <c r="A73" s="401"/>
      <c r="B73" s="40" t="s">
        <v>460</v>
      </c>
      <c r="C73" s="42">
        <v>55</v>
      </c>
      <c r="D73" s="40" t="s">
        <v>352</v>
      </c>
      <c r="E73" s="43" t="s">
        <v>26</v>
      </c>
      <c r="F73" s="43" t="s">
        <v>26</v>
      </c>
      <c r="G73" s="43" t="s">
        <v>26</v>
      </c>
      <c r="H73" s="44" t="s">
        <v>160</v>
      </c>
      <c r="I73" s="45">
        <v>4</v>
      </c>
      <c r="J73" s="46">
        <v>3</v>
      </c>
      <c r="K73" s="46">
        <v>1</v>
      </c>
      <c r="L73" s="46">
        <v>1</v>
      </c>
      <c r="M73" s="46">
        <v>1</v>
      </c>
      <c r="N73" s="46">
        <v>7</v>
      </c>
      <c r="O73" s="46">
        <v>8</v>
      </c>
      <c r="P73" s="46">
        <v>8</v>
      </c>
      <c r="Q73" s="46">
        <v>8</v>
      </c>
      <c r="R73" s="46">
        <v>8</v>
      </c>
      <c r="S73" s="47">
        <v>8</v>
      </c>
      <c r="T73" s="48">
        <v>4</v>
      </c>
      <c r="U73" s="49">
        <v>6</v>
      </c>
      <c r="V73" s="53">
        <f t="shared" si="4"/>
        <v>150</v>
      </c>
      <c r="W73" s="55">
        <v>1975548044</v>
      </c>
      <c r="X73" s="55">
        <v>1930467106</v>
      </c>
      <c r="Y73" s="40" t="s">
        <v>461</v>
      </c>
      <c r="Z73" s="49">
        <v>3</v>
      </c>
      <c r="AA73" s="49">
        <v>1</v>
      </c>
      <c r="AB73" s="53">
        <f t="shared" si="5"/>
        <v>33.333333333333329</v>
      </c>
      <c r="AC73" s="55">
        <v>1299100000</v>
      </c>
      <c r="AD73" s="55">
        <v>544879064</v>
      </c>
      <c r="AE73" s="40" t="s">
        <v>461</v>
      </c>
      <c r="AF73" s="49">
        <v>1</v>
      </c>
      <c r="AG73" s="49">
        <v>1</v>
      </c>
      <c r="AH73" s="51">
        <f t="shared" si="6"/>
        <v>100</v>
      </c>
      <c r="AI73" s="55">
        <v>1097002022</v>
      </c>
      <c r="AJ73" s="55">
        <v>974131283</v>
      </c>
      <c r="AK73" s="40" t="s">
        <v>462</v>
      </c>
      <c r="AL73" s="49">
        <v>1</v>
      </c>
      <c r="AM73" s="49">
        <v>1</v>
      </c>
      <c r="AN73" s="51">
        <f t="shared" si="7"/>
        <v>100</v>
      </c>
      <c r="AO73" s="55">
        <v>1341180171</v>
      </c>
      <c r="AP73" s="55">
        <v>976986480</v>
      </c>
      <c r="AQ73" s="40" t="s">
        <v>463</v>
      </c>
      <c r="AR73" s="49">
        <v>1</v>
      </c>
      <c r="AS73" s="49">
        <v>1</v>
      </c>
      <c r="AT73" s="51">
        <f t="shared" si="8"/>
        <v>100</v>
      </c>
      <c r="AU73" s="55">
        <v>1396631487</v>
      </c>
      <c r="AV73" s="55">
        <v>945212500</v>
      </c>
      <c r="AW73" s="40" t="s">
        <v>464</v>
      </c>
      <c r="AX73" s="49">
        <v>7</v>
      </c>
      <c r="AY73" s="49">
        <v>11</v>
      </c>
      <c r="AZ73" s="53">
        <f t="shared" si="9"/>
        <v>157.14285714285714</v>
      </c>
      <c r="BA73" s="55">
        <v>1058000000</v>
      </c>
      <c r="BB73" s="55">
        <v>1011580689</v>
      </c>
      <c r="BC73" s="40" t="s">
        <v>465</v>
      </c>
      <c r="BD73" s="49">
        <v>8</v>
      </c>
      <c r="BE73" s="49">
        <v>1</v>
      </c>
      <c r="BF73" s="51">
        <f t="shared" si="10"/>
        <v>12.5</v>
      </c>
      <c r="BG73" s="55">
        <v>0</v>
      </c>
      <c r="BH73" s="55">
        <v>0</v>
      </c>
      <c r="BI73" s="40" t="s">
        <v>359</v>
      </c>
      <c r="BJ73" s="49">
        <v>8</v>
      </c>
      <c r="BK73" s="49">
        <v>8</v>
      </c>
      <c r="BL73" s="51">
        <f t="shared" si="11"/>
        <v>100</v>
      </c>
      <c r="BM73" s="54">
        <v>0</v>
      </c>
      <c r="BN73" s="54">
        <v>0</v>
      </c>
      <c r="BO73" s="56" t="s">
        <v>466</v>
      </c>
      <c r="BP73" s="49">
        <v>8</v>
      </c>
      <c r="BQ73" s="49">
        <v>0</v>
      </c>
      <c r="BR73" s="51">
        <f t="shared" si="0"/>
        <v>0</v>
      </c>
      <c r="BS73" s="168">
        <v>0</v>
      </c>
      <c r="BT73" s="168">
        <v>0</v>
      </c>
      <c r="BU73" s="154">
        <v>0</v>
      </c>
      <c r="BV73" s="40" t="s">
        <v>926</v>
      </c>
      <c r="BW73" s="57">
        <v>8</v>
      </c>
      <c r="BX73" s="57">
        <v>0</v>
      </c>
      <c r="BY73" s="234">
        <f t="shared" si="12"/>
        <v>0</v>
      </c>
      <c r="BZ73" s="288">
        <v>0</v>
      </c>
      <c r="CA73" s="288">
        <v>0</v>
      </c>
      <c r="CB73" s="233" t="e">
        <f t="shared" ref="CB73:CB136" si="37">(CA73/BZ73)*100</f>
        <v>#DIV/0!</v>
      </c>
      <c r="CC73" s="272" t="s">
        <v>1194</v>
      </c>
      <c r="CD73" s="248">
        <v>8</v>
      </c>
      <c r="CE73" s="248"/>
      <c r="CF73" s="249">
        <f t="shared" si="17"/>
        <v>0</v>
      </c>
      <c r="CG73" s="250"/>
      <c r="CH73" s="250"/>
      <c r="CI73" s="246"/>
      <c r="CJ73" s="247">
        <v>8</v>
      </c>
      <c r="CK73" s="247">
        <f>+U73+AA73+AG73+AM73+AS73+AY73+BE73+BK73+BQ73+BX73</f>
        <v>30</v>
      </c>
      <c r="CL73" s="253">
        <v>1</v>
      </c>
      <c r="CM73" s="490" t="s">
        <v>1256</v>
      </c>
    </row>
    <row r="74" spans="1:91" ht="157" customHeight="1">
      <c r="A74" s="401"/>
      <c r="B74" s="319" t="s">
        <v>467</v>
      </c>
      <c r="C74" s="42">
        <v>56</v>
      </c>
      <c r="D74" s="40" t="s">
        <v>468</v>
      </c>
      <c r="E74" s="43" t="s">
        <v>26</v>
      </c>
      <c r="F74" s="43" t="s">
        <v>26</v>
      </c>
      <c r="G74" s="43" t="s">
        <v>26</v>
      </c>
      <c r="H74" s="44" t="s">
        <v>160</v>
      </c>
      <c r="I74" s="45">
        <v>54</v>
      </c>
      <c r="J74" s="46">
        <v>54</v>
      </c>
      <c r="K74" s="46">
        <v>54</v>
      </c>
      <c r="L74" s="46">
        <v>54</v>
      </c>
      <c r="M74" s="46">
        <v>54</v>
      </c>
      <c r="N74" s="46">
        <v>54</v>
      </c>
      <c r="O74" s="46">
        <v>54</v>
      </c>
      <c r="P74" s="46">
        <v>54</v>
      </c>
      <c r="Q74" s="46">
        <v>54</v>
      </c>
      <c r="R74" s="46">
        <v>54</v>
      </c>
      <c r="S74" s="47">
        <v>54</v>
      </c>
      <c r="T74" s="48">
        <v>54</v>
      </c>
      <c r="U74" s="49">
        <v>54</v>
      </c>
      <c r="V74" s="53">
        <f t="shared" si="4"/>
        <v>100</v>
      </c>
      <c r="W74" s="55">
        <v>14500000</v>
      </c>
      <c r="X74" s="55">
        <v>14500000</v>
      </c>
      <c r="Y74" s="40" t="s">
        <v>469</v>
      </c>
      <c r="Z74" s="49">
        <v>54</v>
      </c>
      <c r="AA74" s="49">
        <v>54</v>
      </c>
      <c r="AB74" s="51">
        <f t="shared" si="5"/>
        <v>100</v>
      </c>
      <c r="AC74" s="55">
        <v>13750000</v>
      </c>
      <c r="AD74" s="55">
        <v>5200000</v>
      </c>
      <c r="AE74" s="40" t="s">
        <v>470</v>
      </c>
      <c r="AF74" s="49">
        <v>54</v>
      </c>
      <c r="AG74" s="49">
        <v>54</v>
      </c>
      <c r="AH74" s="51">
        <f t="shared" si="6"/>
        <v>100</v>
      </c>
      <c r="AI74" s="322">
        <v>15000000</v>
      </c>
      <c r="AJ74" s="322">
        <v>0</v>
      </c>
      <c r="AK74" s="339" t="s">
        <v>471</v>
      </c>
      <c r="AL74" s="49">
        <v>54</v>
      </c>
      <c r="AM74" s="49">
        <v>52</v>
      </c>
      <c r="AN74" s="53">
        <f t="shared" si="7"/>
        <v>96.296296296296291</v>
      </c>
      <c r="AO74" s="55">
        <v>0</v>
      </c>
      <c r="AP74" s="55">
        <v>0</v>
      </c>
      <c r="AQ74" s="319" t="s">
        <v>305</v>
      </c>
      <c r="AR74" s="49">
        <v>54</v>
      </c>
      <c r="AS74" s="49">
        <v>54</v>
      </c>
      <c r="AT74" s="51">
        <f t="shared" si="8"/>
        <v>100</v>
      </c>
      <c r="AU74" s="322">
        <v>112100000</v>
      </c>
      <c r="AV74" s="322">
        <v>107638100</v>
      </c>
      <c r="AW74" s="339" t="s">
        <v>472</v>
      </c>
      <c r="AX74" s="49">
        <v>54</v>
      </c>
      <c r="AY74" s="49">
        <v>54</v>
      </c>
      <c r="AZ74" s="51">
        <f t="shared" si="9"/>
        <v>100</v>
      </c>
      <c r="BA74" s="322">
        <v>90736000</v>
      </c>
      <c r="BB74" s="322">
        <v>34026000</v>
      </c>
      <c r="BC74" s="339" t="s">
        <v>473</v>
      </c>
      <c r="BD74" s="49">
        <v>54</v>
      </c>
      <c r="BE74" s="49">
        <v>54</v>
      </c>
      <c r="BF74" s="51">
        <f t="shared" si="10"/>
        <v>100</v>
      </c>
      <c r="BG74" s="55">
        <v>0</v>
      </c>
      <c r="BH74" s="55">
        <v>0</v>
      </c>
      <c r="BI74" s="40" t="s">
        <v>474</v>
      </c>
      <c r="BJ74" s="49">
        <v>54</v>
      </c>
      <c r="BK74" s="49">
        <v>54</v>
      </c>
      <c r="BL74" s="51">
        <f t="shared" si="11"/>
        <v>100</v>
      </c>
      <c r="BM74" s="54">
        <v>0</v>
      </c>
      <c r="BN74" s="54">
        <v>0</v>
      </c>
      <c r="BO74" s="56" t="s">
        <v>475</v>
      </c>
      <c r="BP74" s="49">
        <v>54</v>
      </c>
      <c r="BQ74" s="49">
        <v>54</v>
      </c>
      <c r="BR74" s="51">
        <f t="shared" si="0"/>
        <v>100</v>
      </c>
      <c r="BS74" s="168">
        <v>0</v>
      </c>
      <c r="BT74" s="168">
        <v>0</v>
      </c>
      <c r="BU74" s="154">
        <v>0</v>
      </c>
      <c r="BV74" s="40" t="s">
        <v>927</v>
      </c>
      <c r="BW74" s="57">
        <v>54</v>
      </c>
      <c r="BX74" s="57">
        <v>54</v>
      </c>
      <c r="BY74" s="234">
        <f t="shared" si="12"/>
        <v>100</v>
      </c>
      <c r="BZ74" s="288">
        <v>0</v>
      </c>
      <c r="CA74" s="288">
        <v>0</v>
      </c>
      <c r="CB74" s="233" t="e">
        <f t="shared" si="37"/>
        <v>#DIV/0!</v>
      </c>
      <c r="CC74" s="272" t="s">
        <v>1194</v>
      </c>
      <c r="CD74" s="248">
        <v>54</v>
      </c>
      <c r="CE74" s="248"/>
      <c r="CF74" s="249">
        <f t="shared" si="17"/>
        <v>0</v>
      </c>
      <c r="CG74" s="250"/>
      <c r="CH74" s="250"/>
      <c r="CI74" s="246"/>
      <c r="CJ74" s="247">
        <v>54</v>
      </c>
      <c r="CK74" s="247">
        <f t="shared" ref="CK74:CK75" si="38">(+U74+AA74+AG74+AM74+AS74+AY74+BE74+BK74+BQ74+BX74)/10</f>
        <v>53.8</v>
      </c>
      <c r="CL74" s="253">
        <f>CK74/CJ74*100/100</f>
        <v>0.99629629629629624</v>
      </c>
      <c r="CM74" s="490" t="s">
        <v>1257</v>
      </c>
    </row>
    <row r="75" spans="1:91" ht="409.5" customHeight="1">
      <c r="A75" s="401"/>
      <c r="B75" s="321"/>
      <c r="C75" s="42">
        <v>57</v>
      </c>
      <c r="D75" s="40" t="s">
        <v>476</v>
      </c>
      <c r="E75" s="43" t="s">
        <v>26</v>
      </c>
      <c r="F75" s="43" t="s">
        <v>26</v>
      </c>
      <c r="G75" s="43" t="s">
        <v>26</v>
      </c>
      <c r="H75" s="44" t="s">
        <v>160</v>
      </c>
      <c r="I75" s="45">
        <v>1</v>
      </c>
      <c r="J75" s="46">
        <v>1</v>
      </c>
      <c r="K75" s="46">
        <v>4</v>
      </c>
      <c r="L75" s="46">
        <v>4</v>
      </c>
      <c r="M75" s="46">
        <v>1</v>
      </c>
      <c r="N75" s="46">
        <v>1</v>
      </c>
      <c r="O75" s="46">
        <v>1</v>
      </c>
      <c r="P75" s="46">
        <v>1</v>
      </c>
      <c r="Q75" s="46">
        <v>1</v>
      </c>
      <c r="R75" s="46">
        <v>1</v>
      </c>
      <c r="S75" s="47">
        <v>1</v>
      </c>
      <c r="T75" s="48">
        <v>1</v>
      </c>
      <c r="U75" s="49">
        <v>1</v>
      </c>
      <c r="V75" s="53">
        <f t="shared" si="4"/>
        <v>100</v>
      </c>
      <c r="W75" s="55">
        <v>1975548044</v>
      </c>
      <c r="X75" s="55">
        <v>1930467106</v>
      </c>
      <c r="Y75" s="40" t="s">
        <v>477</v>
      </c>
      <c r="Z75" s="49">
        <v>1</v>
      </c>
      <c r="AA75" s="49">
        <v>1</v>
      </c>
      <c r="AB75" s="51">
        <f t="shared" si="5"/>
        <v>100</v>
      </c>
      <c r="AC75" s="55">
        <v>1299100000</v>
      </c>
      <c r="AD75" s="55">
        <v>544879064</v>
      </c>
      <c r="AE75" s="40" t="s">
        <v>477</v>
      </c>
      <c r="AF75" s="49">
        <v>4</v>
      </c>
      <c r="AG75" s="49">
        <v>4</v>
      </c>
      <c r="AH75" s="51">
        <f>(AG75/AF75)*100</f>
        <v>100</v>
      </c>
      <c r="AI75" s="324"/>
      <c r="AJ75" s="324"/>
      <c r="AK75" s="326"/>
      <c r="AL75" s="49">
        <v>4</v>
      </c>
      <c r="AM75" s="49">
        <v>4</v>
      </c>
      <c r="AN75" s="51">
        <f t="shared" si="7"/>
        <v>100</v>
      </c>
      <c r="AO75" s="55">
        <v>0</v>
      </c>
      <c r="AP75" s="55">
        <v>0</v>
      </c>
      <c r="AQ75" s="321"/>
      <c r="AR75" s="49">
        <v>1</v>
      </c>
      <c r="AS75" s="49">
        <v>1</v>
      </c>
      <c r="AT75" s="51">
        <f t="shared" si="8"/>
        <v>100</v>
      </c>
      <c r="AU75" s="324"/>
      <c r="AV75" s="324"/>
      <c r="AW75" s="326"/>
      <c r="AX75" s="49">
        <v>1</v>
      </c>
      <c r="AY75" s="49">
        <v>1</v>
      </c>
      <c r="AZ75" s="51">
        <f t="shared" si="9"/>
        <v>100</v>
      </c>
      <c r="BA75" s="324"/>
      <c r="BB75" s="324"/>
      <c r="BC75" s="326"/>
      <c r="BD75" s="49">
        <v>1</v>
      </c>
      <c r="BE75" s="49">
        <v>1</v>
      </c>
      <c r="BF75" s="50">
        <f t="shared" si="10"/>
        <v>100</v>
      </c>
      <c r="BG75" s="55" t="s">
        <v>445</v>
      </c>
      <c r="BH75" s="55" t="s">
        <v>445</v>
      </c>
      <c r="BI75" s="40" t="s">
        <v>478</v>
      </c>
      <c r="BJ75" s="49">
        <v>1</v>
      </c>
      <c r="BK75" s="49">
        <v>0</v>
      </c>
      <c r="BL75" s="51">
        <f t="shared" si="11"/>
        <v>0</v>
      </c>
      <c r="BM75" s="54">
        <v>0</v>
      </c>
      <c r="BN75" s="54">
        <v>0</v>
      </c>
      <c r="BO75" s="56" t="s">
        <v>185</v>
      </c>
      <c r="BP75" s="49">
        <v>1</v>
      </c>
      <c r="BQ75" s="49">
        <v>0</v>
      </c>
      <c r="BR75" s="51">
        <f t="shared" si="0"/>
        <v>0</v>
      </c>
      <c r="BS75" s="168">
        <v>0</v>
      </c>
      <c r="BT75" s="168">
        <v>0</v>
      </c>
      <c r="BU75" s="154">
        <v>0</v>
      </c>
      <c r="BV75" s="56" t="s">
        <v>1050</v>
      </c>
      <c r="BW75" s="57">
        <v>1</v>
      </c>
      <c r="BX75" s="57">
        <v>1</v>
      </c>
      <c r="BY75" s="234">
        <f t="shared" si="12"/>
        <v>100</v>
      </c>
      <c r="BZ75" s="288">
        <v>0</v>
      </c>
      <c r="CA75" s="288">
        <v>0</v>
      </c>
      <c r="CB75" s="233" t="e">
        <f t="shared" si="37"/>
        <v>#DIV/0!</v>
      </c>
      <c r="CC75" s="272" t="s">
        <v>1195</v>
      </c>
      <c r="CD75" s="248">
        <v>1</v>
      </c>
      <c r="CE75" s="248"/>
      <c r="CF75" s="249">
        <f t="shared" si="17"/>
        <v>0</v>
      </c>
      <c r="CG75" s="250"/>
      <c r="CH75" s="250"/>
      <c r="CI75" s="246"/>
      <c r="CJ75" s="247">
        <v>1</v>
      </c>
      <c r="CK75" s="247">
        <f t="shared" si="38"/>
        <v>1.4</v>
      </c>
      <c r="CL75" s="253">
        <v>1</v>
      </c>
      <c r="CM75" s="490" t="s">
        <v>1258</v>
      </c>
    </row>
    <row r="76" spans="1:91" ht="367" customHeight="1">
      <c r="A76" s="401"/>
      <c r="B76" s="319" t="s">
        <v>479</v>
      </c>
      <c r="C76" s="42">
        <v>58</v>
      </c>
      <c r="D76" s="40" t="s">
        <v>480</v>
      </c>
      <c r="E76" s="43" t="s">
        <v>26</v>
      </c>
      <c r="F76" s="43" t="s">
        <v>26</v>
      </c>
      <c r="G76" s="43" t="s">
        <v>26</v>
      </c>
      <c r="H76" s="44" t="s">
        <v>481</v>
      </c>
      <c r="I76" s="45">
        <v>275</v>
      </c>
      <c r="J76" s="46">
        <v>275</v>
      </c>
      <c r="K76" s="46">
        <v>3</v>
      </c>
      <c r="L76" s="46">
        <v>3</v>
      </c>
      <c r="M76" s="46">
        <v>3</v>
      </c>
      <c r="N76" s="46">
        <v>310</v>
      </c>
      <c r="O76" s="46">
        <v>12</v>
      </c>
      <c r="P76" s="46">
        <v>12</v>
      </c>
      <c r="Q76" s="46">
        <v>1</v>
      </c>
      <c r="R76" s="46">
        <v>1</v>
      </c>
      <c r="S76" s="47">
        <v>1</v>
      </c>
      <c r="T76" s="48">
        <v>275</v>
      </c>
      <c r="U76" s="49">
        <v>298</v>
      </c>
      <c r="V76" s="53">
        <f t="shared" si="4"/>
        <v>108.36363636363637</v>
      </c>
      <c r="W76" s="55">
        <v>272826718</v>
      </c>
      <c r="X76" s="55">
        <v>272826718</v>
      </c>
      <c r="Y76" s="40" t="s">
        <v>482</v>
      </c>
      <c r="Z76" s="49">
        <v>275</v>
      </c>
      <c r="AA76" s="49">
        <v>150</v>
      </c>
      <c r="AB76" s="53">
        <f t="shared" si="5"/>
        <v>54.54545454545454</v>
      </c>
      <c r="AC76" s="55">
        <v>328250000</v>
      </c>
      <c r="AD76" s="55">
        <v>151100000</v>
      </c>
      <c r="AE76" s="40" t="s">
        <v>483</v>
      </c>
      <c r="AF76" s="49">
        <v>3</v>
      </c>
      <c r="AG76" s="49">
        <v>3</v>
      </c>
      <c r="AH76" s="51">
        <f t="shared" si="6"/>
        <v>100</v>
      </c>
      <c r="AI76" s="322">
        <v>51750000</v>
      </c>
      <c r="AJ76" s="322">
        <v>47228333</v>
      </c>
      <c r="AK76" s="339" t="s">
        <v>484</v>
      </c>
      <c r="AL76" s="49">
        <v>3</v>
      </c>
      <c r="AM76" s="49">
        <v>2</v>
      </c>
      <c r="AN76" s="53">
        <f t="shared" si="7"/>
        <v>66.666666666666657</v>
      </c>
      <c r="AO76" s="322">
        <v>274250000</v>
      </c>
      <c r="AP76" s="322">
        <v>36000000</v>
      </c>
      <c r="AQ76" s="339" t="s">
        <v>485</v>
      </c>
      <c r="AR76" s="49">
        <v>3</v>
      </c>
      <c r="AS76" s="49">
        <v>3</v>
      </c>
      <c r="AT76" s="51">
        <f t="shared" si="8"/>
        <v>100</v>
      </c>
      <c r="AU76" s="322">
        <v>364500000</v>
      </c>
      <c r="AV76" s="322">
        <v>186049737</v>
      </c>
      <c r="AW76" s="339" t="s">
        <v>486</v>
      </c>
      <c r="AX76" s="49">
        <v>310</v>
      </c>
      <c r="AY76" s="49">
        <v>430</v>
      </c>
      <c r="AZ76" s="53">
        <f t="shared" si="9"/>
        <v>138.70967741935485</v>
      </c>
      <c r="BA76" s="322">
        <v>8550000</v>
      </c>
      <c r="BB76" s="322">
        <v>8550000</v>
      </c>
      <c r="BC76" s="339" t="s">
        <v>487</v>
      </c>
      <c r="BD76" s="49">
        <v>12</v>
      </c>
      <c r="BE76" s="49">
        <v>8</v>
      </c>
      <c r="BF76" s="53">
        <f t="shared" si="10"/>
        <v>66.666666666666657</v>
      </c>
      <c r="BG76" s="55">
        <v>97928400</v>
      </c>
      <c r="BH76" s="55">
        <v>27393333</v>
      </c>
      <c r="BI76" s="40" t="s">
        <v>488</v>
      </c>
      <c r="BJ76" s="49">
        <v>12</v>
      </c>
      <c r="BK76" s="49">
        <v>12</v>
      </c>
      <c r="BL76" s="51">
        <f t="shared" si="11"/>
        <v>100</v>
      </c>
      <c r="BM76" s="54" t="s">
        <v>445</v>
      </c>
      <c r="BN76" s="54"/>
      <c r="BO76" s="56" t="s">
        <v>489</v>
      </c>
      <c r="BP76" s="49">
        <v>1</v>
      </c>
      <c r="BQ76" s="49">
        <v>1</v>
      </c>
      <c r="BR76" s="51">
        <f t="shared" si="0"/>
        <v>100</v>
      </c>
      <c r="BS76" s="177">
        <v>5600000</v>
      </c>
      <c r="BT76" s="177">
        <v>5600000</v>
      </c>
      <c r="BU76" s="154">
        <v>0</v>
      </c>
      <c r="BV76" s="148" t="s">
        <v>986</v>
      </c>
      <c r="BW76" s="57">
        <v>1</v>
      </c>
      <c r="BX76" s="57">
        <v>1</v>
      </c>
      <c r="BY76" s="234">
        <f t="shared" si="12"/>
        <v>100</v>
      </c>
      <c r="BZ76" s="59">
        <v>9600000</v>
      </c>
      <c r="CA76" s="59">
        <v>9600000</v>
      </c>
      <c r="CB76" s="233">
        <f t="shared" si="37"/>
        <v>100</v>
      </c>
      <c r="CC76" s="272" t="s">
        <v>1181</v>
      </c>
      <c r="CD76" s="248">
        <v>1</v>
      </c>
      <c r="CE76" s="248"/>
      <c r="CF76" s="249">
        <f t="shared" si="17"/>
        <v>0</v>
      </c>
      <c r="CG76" s="250"/>
      <c r="CH76" s="250"/>
      <c r="CI76" s="246"/>
      <c r="CJ76" s="247">
        <v>756</v>
      </c>
      <c r="CK76" s="247">
        <f>(+U76+AA76+AG76+AM76+AS76+AY76+BE76+BK76+BQ76+BX76)</f>
        <v>908</v>
      </c>
      <c r="CL76" s="253">
        <v>1</v>
      </c>
      <c r="CM76" s="494" t="s">
        <v>1259</v>
      </c>
    </row>
    <row r="77" spans="1:91" ht="268.5" customHeight="1">
      <c r="A77" s="401"/>
      <c r="B77" s="321"/>
      <c r="C77" s="42">
        <v>59</v>
      </c>
      <c r="D77" s="40" t="s">
        <v>490</v>
      </c>
      <c r="E77" s="43"/>
      <c r="F77" s="43"/>
      <c r="G77" s="43"/>
      <c r="H77" s="44" t="s">
        <v>481</v>
      </c>
      <c r="I77" s="45">
        <v>5</v>
      </c>
      <c r="J77" s="46">
        <v>3</v>
      </c>
      <c r="K77" s="46">
        <v>3</v>
      </c>
      <c r="L77" s="46">
        <v>3</v>
      </c>
      <c r="M77" s="46">
        <v>3</v>
      </c>
      <c r="N77" s="46">
        <v>9</v>
      </c>
      <c r="O77" s="46">
        <v>12</v>
      </c>
      <c r="P77" s="46">
        <v>12</v>
      </c>
      <c r="Q77" s="46">
        <v>12</v>
      </c>
      <c r="R77" s="46">
        <v>12</v>
      </c>
      <c r="S77" s="47">
        <v>12</v>
      </c>
      <c r="T77" s="48">
        <v>5</v>
      </c>
      <c r="U77" s="49">
        <v>5</v>
      </c>
      <c r="V77" s="53">
        <f t="shared" si="4"/>
        <v>100</v>
      </c>
      <c r="W77" s="55">
        <v>272826718</v>
      </c>
      <c r="X77" s="55">
        <v>272826718</v>
      </c>
      <c r="Y77" s="40" t="s">
        <v>491</v>
      </c>
      <c r="Z77" s="49">
        <v>3</v>
      </c>
      <c r="AA77" s="49">
        <v>2</v>
      </c>
      <c r="AB77" s="53">
        <f t="shared" si="5"/>
        <v>66.666666666666657</v>
      </c>
      <c r="AC77" s="55">
        <v>328250000</v>
      </c>
      <c r="AD77" s="55">
        <v>15110000</v>
      </c>
      <c r="AE77" s="40" t="s">
        <v>492</v>
      </c>
      <c r="AF77" s="49">
        <v>3</v>
      </c>
      <c r="AG77" s="49">
        <v>3</v>
      </c>
      <c r="AH77" s="51">
        <f t="shared" si="6"/>
        <v>100</v>
      </c>
      <c r="AI77" s="324"/>
      <c r="AJ77" s="324"/>
      <c r="AK77" s="326"/>
      <c r="AL77" s="49">
        <v>3</v>
      </c>
      <c r="AM77" s="49">
        <v>2</v>
      </c>
      <c r="AN77" s="53">
        <f t="shared" si="7"/>
        <v>66.666666666666657</v>
      </c>
      <c r="AO77" s="324"/>
      <c r="AP77" s="324"/>
      <c r="AQ77" s="326"/>
      <c r="AR77" s="49">
        <v>3</v>
      </c>
      <c r="AS77" s="49">
        <v>3</v>
      </c>
      <c r="AT77" s="51">
        <f t="shared" si="8"/>
        <v>100</v>
      </c>
      <c r="AU77" s="324"/>
      <c r="AV77" s="324"/>
      <c r="AW77" s="326"/>
      <c r="AX77" s="49">
        <v>9</v>
      </c>
      <c r="AY77" s="49">
        <v>6</v>
      </c>
      <c r="AZ77" s="53">
        <f t="shared" si="9"/>
        <v>66.666666666666657</v>
      </c>
      <c r="BA77" s="324"/>
      <c r="BB77" s="324"/>
      <c r="BC77" s="326"/>
      <c r="BD77" s="49">
        <v>12</v>
      </c>
      <c r="BE77" s="49">
        <v>8</v>
      </c>
      <c r="BF77" s="53">
        <f t="shared" si="10"/>
        <v>66.666666666666657</v>
      </c>
      <c r="BG77" s="55">
        <v>14000000</v>
      </c>
      <c r="BH77" s="55">
        <v>14000000</v>
      </c>
      <c r="BI77" s="40" t="s">
        <v>493</v>
      </c>
      <c r="BJ77" s="49">
        <v>12</v>
      </c>
      <c r="BK77" s="49">
        <v>12</v>
      </c>
      <c r="BL77" s="51">
        <f t="shared" si="11"/>
        <v>100</v>
      </c>
      <c r="BM77" s="54" t="s">
        <v>445</v>
      </c>
      <c r="BN77" s="54"/>
      <c r="BO77" s="56" t="s">
        <v>494</v>
      </c>
      <c r="BP77" s="49">
        <v>12</v>
      </c>
      <c r="BQ77" s="49">
        <v>11</v>
      </c>
      <c r="BR77" s="51">
        <f t="shared" si="0"/>
        <v>91.666666666666657</v>
      </c>
      <c r="BS77" s="177">
        <v>14400000</v>
      </c>
      <c r="BT77" s="177">
        <v>14400000</v>
      </c>
      <c r="BU77" s="154">
        <f t="shared" si="33"/>
        <v>100</v>
      </c>
      <c r="BV77" s="40" t="s">
        <v>987</v>
      </c>
      <c r="BW77" s="57">
        <v>12</v>
      </c>
      <c r="BX77" s="57">
        <v>7</v>
      </c>
      <c r="BY77" s="234">
        <f t="shared" si="12"/>
        <v>58.333333333333336</v>
      </c>
      <c r="BZ77" s="59">
        <v>9600000</v>
      </c>
      <c r="CA77" s="59">
        <v>9600000</v>
      </c>
      <c r="CB77" s="233">
        <f t="shared" si="37"/>
        <v>100</v>
      </c>
      <c r="CC77" s="272" t="s">
        <v>1196</v>
      </c>
      <c r="CD77" s="248">
        <v>12</v>
      </c>
      <c r="CE77" s="248"/>
      <c r="CF77" s="249">
        <f t="shared" si="17"/>
        <v>0</v>
      </c>
      <c r="CG77" s="250"/>
      <c r="CH77" s="250"/>
      <c r="CI77" s="246"/>
      <c r="CJ77" s="247">
        <v>12</v>
      </c>
      <c r="CK77" s="247">
        <f>(+U77+AA77+AG77+AM77+AS77+AY77+BE77+BK77+BQ77+BX77)/10</f>
        <v>5.9</v>
      </c>
      <c r="CL77" s="253">
        <v>0.5</v>
      </c>
      <c r="CM77" s="490" t="s">
        <v>1260</v>
      </c>
    </row>
    <row r="78" spans="1:91" ht="409.5" customHeight="1">
      <c r="A78" s="401"/>
      <c r="B78" s="319" t="s">
        <v>495</v>
      </c>
      <c r="C78" s="42">
        <v>60</v>
      </c>
      <c r="D78" s="40" t="s">
        <v>496</v>
      </c>
      <c r="E78" s="43" t="s">
        <v>26</v>
      </c>
      <c r="F78" s="43" t="s">
        <v>26</v>
      </c>
      <c r="G78" s="43" t="s">
        <v>26</v>
      </c>
      <c r="H78" s="44" t="s">
        <v>389</v>
      </c>
      <c r="I78" s="45">
        <v>31</v>
      </c>
      <c r="J78" s="46">
        <v>31</v>
      </c>
      <c r="K78" s="46">
        <v>4</v>
      </c>
      <c r="L78" s="46">
        <v>20</v>
      </c>
      <c r="M78" s="46">
        <v>20</v>
      </c>
      <c r="N78" s="46">
        <v>67</v>
      </c>
      <c r="O78" s="46">
        <v>3</v>
      </c>
      <c r="P78" s="46">
        <v>3</v>
      </c>
      <c r="Q78" s="46">
        <v>3</v>
      </c>
      <c r="R78" s="46">
        <v>3</v>
      </c>
      <c r="S78" s="47">
        <v>3</v>
      </c>
      <c r="T78" s="48">
        <v>31</v>
      </c>
      <c r="U78" s="49">
        <v>28</v>
      </c>
      <c r="V78" s="53">
        <f t="shared" si="4"/>
        <v>90.322580645161281</v>
      </c>
      <c r="W78" s="55">
        <v>834000617</v>
      </c>
      <c r="X78" s="55">
        <v>761999432.63</v>
      </c>
      <c r="Y78" s="40" t="s">
        <v>497</v>
      </c>
      <c r="Z78" s="49">
        <v>31</v>
      </c>
      <c r="AA78" s="49">
        <v>31</v>
      </c>
      <c r="AB78" s="51">
        <f t="shared" si="5"/>
        <v>100</v>
      </c>
      <c r="AC78" s="55">
        <v>5828044011.1700001</v>
      </c>
      <c r="AD78" s="55">
        <v>21011179</v>
      </c>
      <c r="AE78" s="40" t="s">
        <v>498</v>
      </c>
      <c r="AF78" s="49">
        <v>4</v>
      </c>
      <c r="AG78" s="49">
        <v>10</v>
      </c>
      <c r="AH78" s="51">
        <f t="shared" si="6"/>
        <v>250</v>
      </c>
      <c r="AI78" s="55">
        <v>2350000000</v>
      </c>
      <c r="AJ78" s="55">
        <v>811500000</v>
      </c>
      <c r="AK78" s="40" t="s">
        <v>499</v>
      </c>
      <c r="AL78" s="49">
        <v>20</v>
      </c>
      <c r="AM78" s="49">
        <v>20</v>
      </c>
      <c r="AN78" s="51">
        <f t="shared" si="7"/>
        <v>100</v>
      </c>
      <c r="AO78" s="55">
        <v>1315337096</v>
      </c>
      <c r="AP78" s="55">
        <v>762499502</v>
      </c>
      <c r="AQ78" s="40" t="s">
        <v>500</v>
      </c>
      <c r="AR78" s="49">
        <v>20</v>
      </c>
      <c r="AS78" s="49">
        <v>19</v>
      </c>
      <c r="AT78" s="51">
        <f t="shared" si="8"/>
        <v>95</v>
      </c>
      <c r="AU78" s="55">
        <v>4733843149</v>
      </c>
      <c r="AV78" s="55">
        <v>920753345</v>
      </c>
      <c r="AW78" s="40" t="s">
        <v>501</v>
      </c>
      <c r="AX78" s="49">
        <v>67</v>
      </c>
      <c r="AY78" s="49">
        <v>5</v>
      </c>
      <c r="AZ78" s="53">
        <f t="shared" si="9"/>
        <v>7.4626865671641784</v>
      </c>
      <c r="BA78" s="55">
        <v>3789779030</v>
      </c>
      <c r="BB78" s="55">
        <v>1383904152</v>
      </c>
      <c r="BC78" s="40" t="s">
        <v>502</v>
      </c>
      <c r="BD78" s="49">
        <v>3</v>
      </c>
      <c r="BE78" s="49">
        <v>3</v>
      </c>
      <c r="BF78" s="50">
        <f t="shared" si="10"/>
        <v>100</v>
      </c>
      <c r="BG78" s="55" t="s">
        <v>503</v>
      </c>
      <c r="BH78" s="55" t="s">
        <v>503</v>
      </c>
      <c r="BI78" s="40" t="s">
        <v>504</v>
      </c>
      <c r="BJ78" s="49">
        <v>3</v>
      </c>
      <c r="BK78" s="49">
        <v>4</v>
      </c>
      <c r="BL78" s="61">
        <v>100</v>
      </c>
      <c r="BM78" s="54">
        <v>262794700</v>
      </c>
      <c r="BN78" s="54">
        <v>262794700</v>
      </c>
      <c r="BO78" s="56" t="s">
        <v>505</v>
      </c>
      <c r="BP78" s="49">
        <v>3</v>
      </c>
      <c r="BQ78" s="49">
        <v>6</v>
      </c>
      <c r="BR78" s="50">
        <v>100</v>
      </c>
      <c r="BS78" s="178">
        <v>5907574720.96</v>
      </c>
      <c r="BT78" s="178">
        <v>1227296777.0899999</v>
      </c>
      <c r="BU78" s="154">
        <f t="shared" si="33"/>
        <v>20.774968325589967</v>
      </c>
      <c r="BV78" s="160" t="s">
        <v>988</v>
      </c>
      <c r="BW78" s="57">
        <v>3</v>
      </c>
      <c r="BX78" s="57">
        <v>12</v>
      </c>
      <c r="BY78" s="234">
        <v>100</v>
      </c>
      <c r="BZ78" s="288">
        <v>6255563289</v>
      </c>
      <c r="CA78" s="288">
        <v>2346468027</v>
      </c>
      <c r="CB78" s="233">
        <v>0</v>
      </c>
      <c r="CC78" s="272" t="s">
        <v>1138</v>
      </c>
      <c r="CD78" s="248">
        <v>0</v>
      </c>
      <c r="CE78" s="248"/>
      <c r="CF78" s="249" t="e">
        <f t="shared" si="17"/>
        <v>#DIV/0!</v>
      </c>
      <c r="CG78" s="250"/>
      <c r="CH78" s="250"/>
      <c r="CI78" s="246"/>
      <c r="CJ78" s="247">
        <v>92</v>
      </c>
      <c r="CK78" s="247">
        <f t="shared" ref="CK78:CK82" si="39">(+U78+AA78+AG78+AM78+AS78+AY78+BE78+BK78+BQ78+BX78)</f>
        <v>138</v>
      </c>
      <c r="CL78" s="253">
        <v>1</v>
      </c>
      <c r="CM78" s="494" t="s">
        <v>1182</v>
      </c>
    </row>
    <row r="79" spans="1:91" ht="360" customHeight="1">
      <c r="A79" s="401"/>
      <c r="B79" s="321"/>
      <c r="C79" s="42">
        <v>61</v>
      </c>
      <c r="D79" s="40" t="s">
        <v>506</v>
      </c>
      <c r="E79" s="43" t="s">
        <v>26</v>
      </c>
      <c r="F79" s="43" t="s">
        <v>26</v>
      </c>
      <c r="G79" s="43" t="s">
        <v>26</v>
      </c>
      <c r="H79" s="44" t="s">
        <v>389</v>
      </c>
      <c r="I79" s="45">
        <v>1</v>
      </c>
      <c r="J79" s="46">
        <v>1</v>
      </c>
      <c r="K79" s="46">
        <v>1</v>
      </c>
      <c r="L79" s="46">
        <v>0</v>
      </c>
      <c r="M79" s="46">
        <v>1</v>
      </c>
      <c r="N79" s="46">
        <v>6</v>
      </c>
      <c r="O79" s="46">
        <v>5</v>
      </c>
      <c r="P79" s="46">
        <v>0</v>
      </c>
      <c r="Q79" s="46">
        <v>1</v>
      </c>
      <c r="R79" s="46">
        <v>1</v>
      </c>
      <c r="S79" s="47">
        <v>1</v>
      </c>
      <c r="T79" s="48">
        <v>1</v>
      </c>
      <c r="U79" s="49">
        <v>27</v>
      </c>
      <c r="V79" s="53">
        <f t="shared" ref="V79:V144" si="40">(U79/T79)*100</f>
        <v>2700</v>
      </c>
      <c r="W79" s="55">
        <v>5093780619.6499996</v>
      </c>
      <c r="X79" s="55">
        <v>2851810250.0300002</v>
      </c>
      <c r="Y79" s="40" t="s">
        <v>410</v>
      </c>
      <c r="Z79" s="49">
        <v>1</v>
      </c>
      <c r="AA79" s="49">
        <v>3</v>
      </c>
      <c r="AB79" s="51">
        <f t="shared" si="5"/>
        <v>300</v>
      </c>
      <c r="AC79" s="55">
        <v>4261132052</v>
      </c>
      <c r="AD79" s="55">
        <v>2054357203.26</v>
      </c>
      <c r="AE79" s="40" t="s">
        <v>411</v>
      </c>
      <c r="AF79" s="49">
        <v>1</v>
      </c>
      <c r="AG79" s="49">
        <v>0</v>
      </c>
      <c r="AH79" s="51">
        <f t="shared" si="6"/>
        <v>0</v>
      </c>
      <c r="AI79" s="55">
        <v>30000000</v>
      </c>
      <c r="AJ79" s="55">
        <v>0</v>
      </c>
      <c r="AK79" s="40" t="s">
        <v>507</v>
      </c>
      <c r="AL79" s="49">
        <v>0</v>
      </c>
      <c r="AM79" s="49">
        <v>0</v>
      </c>
      <c r="AN79" s="51">
        <v>0</v>
      </c>
      <c r="AO79" s="55">
        <v>350000000</v>
      </c>
      <c r="AP79" s="55">
        <v>342436036</v>
      </c>
      <c r="AQ79" s="40" t="s">
        <v>508</v>
      </c>
      <c r="AR79" s="49">
        <v>1</v>
      </c>
      <c r="AS79" s="49">
        <v>6</v>
      </c>
      <c r="AT79" s="51">
        <f t="shared" si="8"/>
        <v>600</v>
      </c>
      <c r="AU79" s="55">
        <v>1558594584</v>
      </c>
      <c r="AV79" s="55">
        <v>761447477</v>
      </c>
      <c r="AW79" s="40" t="s">
        <v>509</v>
      </c>
      <c r="AX79" s="49">
        <v>6</v>
      </c>
      <c r="AY79" s="49">
        <v>0</v>
      </c>
      <c r="AZ79" s="51">
        <f t="shared" si="9"/>
        <v>0</v>
      </c>
      <c r="BA79" s="55">
        <v>4506255081</v>
      </c>
      <c r="BB79" s="55">
        <v>356505266</v>
      </c>
      <c r="BC79" s="40" t="s">
        <v>510</v>
      </c>
      <c r="BD79" s="49">
        <v>5</v>
      </c>
      <c r="BE79" s="49">
        <v>5</v>
      </c>
      <c r="BF79" s="51">
        <v>100</v>
      </c>
      <c r="BG79" s="55" t="s">
        <v>445</v>
      </c>
      <c r="BH79" s="55" t="s">
        <v>445</v>
      </c>
      <c r="BI79" s="40" t="s">
        <v>401</v>
      </c>
      <c r="BJ79" s="49">
        <v>0</v>
      </c>
      <c r="BK79" s="49">
        <v>0</v>
      </c>
      <c r="BL79" s="51">
        <v>100</v>
      </c>
      <c r="BM79" s="42">
        <v>0</v>
      </c>
      <c r="BN79" s="42">
        <v>0</v>
      </c>
      <c r="BO79" s="56" t="s">
        <v>414</v>
      </c>
      <c r="BP79" s="49">
        <v>1</v>
      </c>
      <c r="BQ79" s="49">
        <v>0</v>
      </c>
      <c r="BR79" s="51">
        <f t="shared" si="0"/>
        <v>0</v>
      </c>
      <c r="BS79" s="168">
        <v>0</v>
      </c>
      <c r="BT79" s="168">
        <v>0</v>
      </c>
      <c r="BU79" s="154">
        <v>0</v>
      </c>
      <c r="BV79" s="40" t="s">
        <v>1051</v>
      </c>
      <c r="BW79" s="57">
        <v>1</v>
      </c>
      <c r="BX79" s="57">
        <v>1</v>
      </c>
      <c r="BY79" s="234">
        <f t="shared" si="12"/>
        <v>100</v>
      </c>
      <c r="BZ79" s="221">
        <v>0</v>
      </c>
      <c r="CA79" s="221">
        <v>0</v>
      </c>
      <c r="CB79" s="233" t="e">
        <f t="shared" si="37"/>
        <v>#DIV/0!</v>
      </c>
      <c r="CC79" s="272" t="s">
        <v>1139</v>
      </c>
      <c r="CD79" s="248">
        <v>0</v>
      </c>
      <c r="CE79" s="248"/>
      <c r="CF79" s="249" t="e">
        <f t="shared" si="17"/>
        <v>#DIV/0!</v>
      </c>
      <c r="CG79" s="250"/>
      <c r="CH79" s="250"/>
      <c r="CI79" s="246"/>
      <c r="CJ79" s="247">
        <v>11</v>
      </c>
      <c r="CK79" s="247">
        <f t="shared" si="39"/>
        <v>42</v>
      </c>
      <c r="CL79" s="253">
        <v>1</v>
      </c>
      <c r="CM79" s="494" t="s">
        <v>1183</v>
      </c>
    </row>
    <row r="80" spans="1:91" ht="337.5" customHeight="1">
      <c r="A80" s="401"/>
      <c r="B80" s="319" t="s">
        <v>511</v>
      </c>
      <c r="C80" s="42">
        <v>62</v>
      </c>
      <c r="D80" s="40" t="s">
        <v>512</v>
      </c>
      <c r="E80" s="43" t="s">
        <v>26</v>
      </c>
      <c r="F80" s="43" t="s">
        <v>26</v>
      </c>
      <c r="G80" s="43" t="s">
        <v>26</v>
      </c>
      <c r="H80" s="44" t="s">
        <v>513</v>
      </c>
      <c r="I80" s="45">
        <v>6</v>
      </c>
      <c r="J80" s="46">
        <v>6</v>
      </c>
      <c r="K80" s="46">
        <v>23</v>
      </c>
      <c r="L80" s="46">
        <v>23</v>
      </c>
      <c r="M80" s="46">
        <v>23</v>
      </c>
      <c r="N80" s="46">
        <v>54</v>
      </c>
      <c r="O80" s="46">
        <v>1</v>
      </c>
      <c r="P80" s="46">
        <v>2</v>
      </c>
      <c r="Q80" s="46">
        <v>1</v>
      </c>
      <c r="R80" s="46">
        <v>1</v>
      </c>
      <c r="S80" s="47">
        <v>1</v>
      </c>
      <c r="T80" s="48">
        <v>6</v>
      </c>
      <c r="U80" s="49">
        <v>36</v>
      </c>
      <c r="V80" s="53">
        <f t="shared" si="40"/>
        <v>600</v>
      </c>
      <c r="W80" s="55">
        <v>5000000</v>
      </c>
      <c r="X80" s="55">
        <v>5000000</v>
      </c>
      <c r="Y80" s="40" t="s">
        <v>514</v>
      </c>
      <c r="Z80" s="49">
        <v>6</v>
      </c>
      <c r="AA80" s="49">
        <v>36</v>
      </c>
      <c r="AB80" s="51">
        <f t="shared" si="5"/>
        <v>600</v>
      </c>
      <c r="AC80" s="55">
        <v>5000000</v>
      </c>
      <c r="AD80" s="55">
        <v>5000000</v>
      </c>
      <c r="AE80" s="40" t="s">
        <v>515</v>
      </c>
      <c r="AF80" s="49">
        <v>23</v>
      </c>
      <c r="AG80" s="49">
        <v>23</v>
      </c>
      <c r="AH80" s="51">
        <f t="shared" si="6"/>
        <v>100</v>
      </c>
      <c r="AI80" s="55">
        <v>413175165</v>
      </c>
      <c r="AJ80" s="55">
        <v>311751917</v>
      </c>
      <c r="AK80" s="40" t="s">
        <v>516</v>
      </c>
      <c r="AL80" s="49">
        <v>23</v>
      </c>
      <c r="AM80" s="49">
        <v>12</v>
      </c>
      <c r="AN80" s="53">
        <f t="shared" si="7"/>
        <v>52.173913043478258</v>
      </c>
      <c r="AO80" s="55">
        <v>613589783</v>
      </c>
      <c r="AP80" s="55">
        <v>23526000</v>
      </c>
      <c r="AQ80" s="40" t="s">
        <v>517</v>
      </c>
      <c r="AR80" s="49">
        <v>23</v>
      </c>
      <c r="AS80" s="49">
        <v>23</v>
      </c>
      <c r="AT80" s="51">
        <f t="shared" si="8"/>
        <v>100</v>
      </c>
      <c r="AU80" s="55">
        <v>1174174677</v>
      </c>
      <c r="AV80" s="55">
        <v>110092074</v>
      </c>
      <c r="AW80" s="40" t="s">
        <v>518</v>
      </c>
      <c r="AX80" s="49">
        <v>54</v>
      </c>
      <c r="AY80" s="49">
        <v>54</v>
      </c>
      <c r="AZ80" s="51">
        <f t="shared" si="9"/>
        <v>100</v>
      </c>
      <c r="BA80" s="55">
        <v>348682415</v>
      </c>
      <c r="BB80" s="55">
        <v>94368600</v>
      </c>
      <c r="BC80" s="40" t="s">
        <v>519</v>
      </c>
      <c r="BD80" s="49">
        <v>1</v>
      </c>
      <c r="BE80" s="49">
        <v>1</v>
      </c>
      <c r="BF80" s="50">
        <f t="shared" si="10"/>
        <v>100</v>
      </c>
      <c r="BG80" s="55">
        <v>1481569.25094009</v>
      </c>
      <c r="BH80" s="55">
        <v>1481569.25094009</v>
      </c>
      <c r="BI80" s="40" t="s">
        <v>520</v>
      </c>
      <c r="BJ80" s="49">
        <v>2</v>
      </c>
      <c r="BK80" s="49">
        <v>2</v>
      </c>
      <c r="BL80" s="50">
        <v>100</v>
      </c>
      <c r="BM80" s="54">
        <v>38255000</v>
      </c>
      <c r="BN80" s="54">
        <v>38255000</v>
      </c>
      <c r="BO80" s="56" t="s">
        <v>521</v>
      </c>
      <c r="BP80" s="49">
        <v>1</v>
      </c>
      <c r="BQ80" s="49">
        <v>12</v>
      </c>
      <c r="BR80" s="51">
        <v>100</v>
      </c>
      <c r="BS80" s="179">
        <v>90000000</v>
      </c>
      <c r="BT80" s="179">
        <v>90000000</v>
      </c>
      <c r="BU80" s="154">
        <f t="shared" si="33"/>
        <v>100</v>
      </c>
      <c r="BV80" s="195" t="s">
        <v>989</v>
      </c>
      <c r="BW80" s="57">
        <v>1</v>
      </c>
      <c r="BX80" s="297">
        <v>0.3</v>
      </c>
      <c r="BY80" s="237">
        <f t="shared" si="12"/>
        <v>30</v>
      </c>
      <c r="BZ80" s="288">
        <v>834857161.21000004</v>
      </c>
      <c r="CA80" s="487">
        <v>714628077</v>
      </c>
      <c r="CB80" s="233">
        <f t="shared" si="37"/>
        <v>85.598843754811185</v>
      </c>
      <c r="CC80" s="272" t="s">
        <v>1197</v>
      </c>
      <c r="CD80" s="248">
        <v>0</v>
      </c>
      <c r="CE80" s="248"/>
      <c r="CF80" s="249" t="e">
        <f t="shared" si="17"/>
        <v>#DIV/0!</v>
      </c>
      <c r="CG80" s="250"/>
      <c r="CH80" s="250"/>
      <c r="CI80" s="246"/>
      <c r="CJ80" s="247">
        <v>92</v>
      </c>
      <c r="CK80" s="247">
        <f t="shared" si="39"/>
        <v>199.3</v>
      </c>
      <c r="CL80" s="253">
        <v>1</v>
      </c>
      <c r="CM80" s="494" t="s">
        <v>1184</v>
      </c>
    </row>
    <row r="81" spans="1:91" ht="393.65" customHeight="1">
      <c r="A81" s="401"/>
      <c r="B81" s="320"/>
      <c r="C81" s="42">
        <v>63</v>
      </c>
      <c r="D81" s="40" t="s">
        <v>522</v>
      </c>
      <c r="E81" s="43"/>
      <c r="F81" s="43" t="s">
        <v>26</v>
      </c>
      <c r="G81" s="43" t="s">
        <v>26</v>
      </c>
      <c r="H81" s="44" t="s">
        <v>513</v>
      </c>
      <c r="I81" s="45">
        <v>12</v>
      </c>
      <c r="J81" s="46">
        <v>12</v>
      </c>
      <c r="K81" s="46">
        <v>1</v>
      </c>
      <c r="L81" s="46">
        <v>1</v>
      </c>
      <c r="M81" s="46">
        <v>1</v>
      </c>
      <c r="N81" s="46">
        <v>14</v>
      </c>
      <c r="O81" s="46">
        <v>1</v>
      </c>
      <c r="P81" s="46">
        <v>1</v>
      </c>
      <c r="Q81" s="46">
        <v>1</v>
      </c>
      <c r="R81" s="46">
        <v>1</v>
      </c>
      <c r="S81" s="47">
        <v>1</v>
      </c>
      <c r="T81" s="48">
        <v>12</v>
      </c>
      <c r="U81" s="49">
        <v>12</v>
      </c>
      <c r="V81" s="53">
        <f t="shared" si="40"/>
        <v>100</v>
      </c>
      <c r="W81" s="55">
        <v>101000000</v>
      </c>
      <c r="X81" s="55">
        <v>101000000</v>
      </c>
      <c r="Y81" s="40" t="s">
        <v>523</v>
      </c>
      <c r="Z81" s="49">
        <v>12</v>
      </c>
      <c r="AA81" s="49">
        <v>12</v>
      </c>
      <c r="AB81" s="51">
        <f t="shared" si="5"/>
        <v>100</v>
      </c>
      <c r="AC81" s="55">
        <v>101000000</v>
      </c>
      <c r="AD81" s="55">
        <v>101000000</v>
      </c>
      <c r="AE81" s="40" t="s">
        <v>524</v>
      </c>
      <c r="AF81" s="49">
        <v>1</v>
      </c>
      <c r="AG81" s="49">
        <v>1</v>
      </c>
      <c r="AH81" s="51">
        <f t="shared" si="6"/>
        <v>100</v>
      </c>
      <c r="AI81" s="55">
        <v>160182368</v>
      </c>
      <c r="AJ81" s="55">
        <v>150315135</v>
      </c>
      <c r="AK81" s="40" t="s">
        <v>525</v>
      </c>
      <c r="AL81" s="49">
        <v>1</v>
      </c>
      <c r="AM81" s="49">
        <v>1</v>
      </c>
      <c r="AN81" s="51">
        <f t="shared" si="7"/>
        <v>100</v>
      </c>
      <c r="AO81" s="55">
        <v>405652384</v>
      </c>
      <c r="AP81" s="55">
        <v>384167978</v>
      </c>
      <c r="AQ81" s="40" t="s">
        <v>526</v>
      </c>
      <c r="AR81" s="49">
        <v>1</v>
      </c>
      <c r="AS81" s="49">
        <v>1</v>
      </c>
      <c r="AT81" s="51">
        <f t="shared" si="8"/>
        <v>100</v>
      </c>
      <c r="AU81" s="55">
        <v>420107384</v>
      </c>
      <c r="AV81" s="55">
        <v>366421084</v>
      </c>
      <c r="AW81" s="40" t="s">
        <v>527</v>
      </c>
      <c r="AX81" s="49">
        <v>14</v>
      </c>
      <c r="AY81" s="49">
        <v>1</v>
      </c>
      <c r="AZ81" s="53">
        <f t="shared" si="9"/>
        <v>7.1428571428571423</v>
      </c>
      <c r="BA81" s="55">
        <v>387974532</v>
      </c>
      <c r="BB81" s="55">
        <v>73243000</v>
      </c>
      <c r="BC81" s="40" t="s">
        <v>528</v>
      </c>
      <c r="BD81" s="49">
        <v>1</v>
      </c>
      <c r="BE81" s="49">
        <v>0</v>
      </c>
      <c r="BF81" s="51">
        <f t="shared" si="10"/>
        <v>0</v>
      </c>
      <c r="BG81" s="55">
        <v>0</v>
      </c>
      <c r="BH81" s="55">
        <v>0</v>
      </c>
      <c r="BI81" s="40" t="s">
        <v>34</v>
      </c>
      <c r="BJ81" s="49">
        <v>1</v>
      </c>
      <c r="BK81" s="49">
        <v>1</v>
      </c>
      <c r="BL81" s="51">
        <f t="shared" si="11"/>
        <v>100</v>
      </c>
      <c r="BM81" s="54">
        <v>27950000</v>
      </c>
      <c r="BN81" s="54">
        <v>27950000</v>
      </c>
      <c r="BO81" s="56" t="s">
        <v>529</v>
      </c>
      <c r="BP81" s="49">
        <v>1</v>
      </c>
      <c r="BQ81" s="49">
        <v>1</v>
      </c>
      <c r="BR81" s="51">
        <f t="shared" si="0"/>
        <v>100</v>
      </c>
      <c r="BS81" s="179">
        <v>30000000</v>
      </c>
      <c r="BT81" s="180">
        <v>30000000</v>
      </c>
      <c r="BU81" s="154">
        <f t="shared" si="33"/>
        <v>100</v>
      </c>
      <c r="BV81" s="196" t="s">
        <v>990</v>
      </c>
      <c r="BW81" s="57">
        <v>1</v>
      </c>
      <c r="BX81" s="57">
        <v>1</v>
      </c>
      <c r="BY81" s="234">
        <f t="shared" si="12"/>
        <v>100</v>
      </c>
      <c r="BZ81" s="221">
        <v>80180000</v>
      </c>
      <c r="CA81" s="488">
        <v>80180000</v>
      </c>
      <c r="CB81" s="233">
        <f t="shared" si="37"/>
        <v>100</v>
      </c>
      <c r="CC81" s="272" t="s">
        <v>1198</v>
      </c>
      <c r="CD81" s="248">
        <v>0</v>
      </c>
      <c r="CE81" s="248"/>
      <c r="CF81" s="249" t="e">
        <f t="shared" si="17"/>
        <v>#DIV/0!</v>
      </c>
      <c r="CG81" s="250"/>
      <c r="CH81" s="250"/>
      <c r="CI81" s="246"/>
      <c r="CJ81" s="247">
        <v>17</v>
      </c>
      <c r="CK81" s="247">
        <f t="shared" si="39"/>
        <v>31</v>
      </c>
      <c r="CL81" s="253">
        <v>1</v>
      </c>
      <c r="CM81" s="490" t="s">
        <v>1185</v>
      </c>
    </row>
    <row r="82" spans="1:91" ht="216.65" customHeight="1">
      <c r="A82" s="401"/>
      <c r="B82" s="320"/>
      <c r="C82" s="42">
        <v>64</v>
      </c>
      <c r="D82" s="40" t="s">
        <v>530</v>
      </c>
      <c r="E82" s="43"/>
      <c r="F82" s="43" t="s">
        <v>26</v>
      </c>
      <c r="G82" s="43" t="s">
        <v>26</v>
      </c>
      <c r="H82" s="44" t="s">
        <v>513</v>
      </c>
      <c r="I82" s="45">
        <v>16</v>
      </c>
      <c r="J82" s="46">
        <v>16</v>
      </c>
      <c r="K82" s="46">
        <v>13</v>
      </c>
      <c r="L82" s="46">
        <v>13</v>
      </c>
      <c r="M82" s="46">
        <v>13</v>
      </c>
      <c r="N82" s="46">
        <v>36</v>
      </c>
      <c r="O82" s="46">
        <v>1</v>
      </c>
      <c r="P82" s="46">
        <v>2</v>
      </c>
      <c r="Q82" s="46">
        <v>1</v>
      </c>
      <c r="R82" s="46">
        <v>1</v>
      </c>
      <c r="S82" s="47">
        <v>1</v>
      </c>
      <c r="T82" s="48">
        <v>16</v>
      </c>
      <c r="U82" s="49">
        <v>20</v>
      </c>
      <c r="V82" s="53">
        <f t="shared" si="40"/>
        <v>125</v>
      </c>
      <c r="W82" s="55">
        <v>90000000</v>
      </c>
      <c r="X82" s="55">
        <v>90000000</v>
      </c>
      <c r="Y82" s="40" t="s">
        <v>531</v>
      </c>
      <c r="Z82" s="49">
        <v>16</v>
      </c>
      <c r="AA82" s="49">
        <v>20</v>
      </c>
      <c r="AB82" s="51">
        <f t="shared" si="5"/>
        <v>125</v>
      </c>
      <c r="AC82" s="55">
        <v>90000000</v>
      </c>
      <c r="AD82" s="55">
        <v>90000000</v>
      </c>
      <c r="AE82" s="40" t="s">
        <v>532</v>
      </c>
      <c r="AF82" s="49">
        <v>13</v>
      </c>
      <c r="AG82" s="49">
        <v>13</v>
      </c>
      <c r="AH82" s="51">
        <f t="shared" si="6"/>
        <v>100</v>
      </c>
      <c r="AI82" s="322">
        <v>30000000</v>
      </c>
      <c r="AJ82" s="322">
        <v>8000000</v>
      </c>
      <c r="AK82" s="319" t="s">
        <v>533</v>
      </c>
      <c r="AL82" s="49">
        <v>13</v>
      </c>
      <c r="AM82" s="49">
        <v>2</v>
      </c>
      <c r="AN82" s="53">
        <f t="shared" si="7"/>
        <v>15.384615384615385</v>
      </c>
      <c r="AO82" s="322">
        <v>231288680</v>
      </c>
      <c r="AP82" s="322">
        <v>203229024</v>
      </c>
      <c r="AQ82" s="319" t="s">
        <v>534</v>
      </c>
      <c r="AR82" s="49">
        <v>13</v>
      </c>
      <c r="AS82" s="49">
        <v>13</v>
      </c>
      <c r="AT82" s="51">
        <f t="shared" si="8"/>
        <v>100</v>
      </c>
      <c r="AU82" s="322">
        <v>170200000</v>
      </c>
      <c r="AV82" s="322">
        <v>149731343</v>
      </c>
      <c r="AW82" s="339" t="s">
        <v>535</v>
      </c>
      <c r="AX82" s="49">
        <v>36</v>
      </c>
      <c r="AY82" s="49">
        <v>23</v>
      </c>
      <c r="AZ82" s="53">
        <f t="shared" si="9"/>
        <v>63.888888888888886</v>
      </c>
      <c r="BA82" s="322">
        <v>2350337889</v>
      </c>
      <c r="BB82" s="322">
        <v>807018786</v>
      </c>
      <c r="BC82" s="339" t="s">
        <v>536</v>
      </c>
      <c r="BD82" s="49">
        <v>1</v>
      </c>
      <c r="BE82" s="49">
        <v>0</v>
      </c>
      <c r="BF82" s="51">
        <f t="shared" si="10"/>
        <v>0</v>
      </c>
      <c r="BG82" s="55"/>
      <c r="BH82" s="55"/>
      <c r="BI82" s="40" t="s">
        <v>34</v>
      </c>
      <c r="BJ82" s="49">
        <v>2</v>
      </c>
      <c r="BK82" s="49">
        <v>2</v>
      </c>
      <c r="BL82" s="51">
        <v>100</v>
      </c>
      <c r="BM82" s="54">
        <v>1650000</v>
      </c>
      <c r="BN82" s="54">
        <v>1650000</v>
      </c>
      <c r="BO82" s="56" t="s">
        <v>537</v>
      </c>
      <c r="BP82" s="49">
        <v>1</v>
      </c>
      <c r="BQ82" s="49">
        <v>27</v>
      </c>
      <c r="BR82" s="51">
        <v>100</v>
      </c>
      <c r="BS82" s="181">
        <v>233685000</v>
      </c>
      <c r="BT82" s="181">
        <v>233685000</v>
      </c>
      <c r="BU82" s="154">
        <f t="shared" si="33"/>
        <v>100</v>
      </c>
      <c r="BV82" s="196" t="s">
        <v>991</v>
      </c>
      <c r="BW82" s="57">
        <v>1</v>
      </c>
      <c r="BX82" s="57">
        <v>8</v>
      </c>
      <c r="BY82" s="234">
        <v>100</v>
      </c>
      <c r="BZ82" s="222">
        <v>378196370</v>
      </c>
      <c r="CA82" s="194">
        <v>378196370</v>
      </c>
      <c r="CB82" s="233">
        <f t="shared" si="37"/>
        <v>100</v>
      </c>
      <c r="CC82" s="272" t="s">
        <v>1199</v>
      </c>
      <c r="CD82" s="248">
        <v>0</v>
      </c>
      <c r="CE82" s="248"/>
      <c r="CF82" s="249" t="e">
        <f t="shared" si="17"/>
        <v>#DIV/0!</v>
      </c>
      <c r="CG82" s="250"/>
      <c r="CH82" s="250"/>
      <c r="CI82" s="246"/>
      <c r="CJ82" s="247">
        <v>50</v>
      </c>
      <c r="CK82" s="247">
        <f t="shared" si="39"/>
        <v>128</v>
      </c>
      <c r="CL82" s="253">
        <v>1</v>
      </c>
      <c r="CM82" s="490" t="s">
        <v>1186</v>
      </c>
    </row>
    <row r="83" spans="1:91" ht="233.25" customHeight="1">
      <c r="A83" s="401"/>
      <c r="B83" s="320"/>
      <c r="C83" s="98">
        <v>65</v>
      </c>
      <c r="D83" s="40" t="s">
        <v>538</v>
      </c>
      <c r="E83" s="99"/>
      <c r="F83" s="99" t="s">
        <v>26</v>
      </c>
      <c r="G83" s="99" t="s">
        <v>26</v>
      </c>
      <c r="H83" s="100" t="s">
        <v>513</v>
      </c>
      <c r="I83" s="45">
        <v>5</v>
      </c>
      <c r="J83" s="46">
        <v>5</v>
      </c>
      <c r="K83" s="46">
        <v>13</v>
      </c>
      <c r="L83" s="46">
        <v>13</v>
      </c>
      <c r="M83" s="46">
        <v>13</v>
      </c>
      <c r="N83" s="46">
        <v>10</v>
      </c>
      <c r="O83" s="46">
        <v>1</v>
      </c>
      <c r="P83" s="46">
        <v>12</v>
      </c>
      <c r="Q83" s="46">
        <v>1</v>
      </c>
      <c r="R83" s="46">
        <v>1</v>
      </c>
      <c r="S83" s="47">
        <v>1</v>
      </c>
      <c r="T83" s="48">
        <v>5</v>
      </c>
      <c r="U83" s="49">
        <v>6</v>
      </c>
      <c r="V83" s="53">
        <f t="shared" si="40"/>
        <v>120</v>
      </c>
      <c r="W83" s="54">
        <v>5000000</v>
      </c>
      <c r="X83" s="54">
        <v>5000000</v>
      </c>
      <c r="Y83" s="40" t="s">
        <v>539</v>
      </c>
      <c r="Z83" s="49">
        <v>5</v>
      </c>
      <c r="AA83" s="49">
        <v>6</v>
      </c>
      <c r="AB83" s="51">
        <f t="shared" ref="AB83:AB144" si="41">(AA83/Z83)*100</f>
        <v>120</v>
      </c>
      <c r="AC83" s="55">
        <v>5000000</v>
      </c>
      <c r="AD83" s="55">
        <v>5000000</v>
      </c>
      <c r="AE83" s="40" t="s">
        <v>540</v>
      </c>
      <c r="AF83" s="49">
        <v>13</v>
      </c>
      <c r="AG83" s="49">
        <v>13</v>
      </c>
      <c r="AH83" s="51">
        <f t="shared" ref="AH83:AH144" si="42">(AG83/AF83)*100</f>
        <v>100</v>
      </c>
      <c r="AI83" s="324"/>
      <c r="AJ83" s="324"/>
      <c r="AK83" s="321"/>
      <c r="AL83" s="49">
        <v>13</v>
      </c>
      <c r="AM83" s="49">
        <v>2</v>
      </c>
      <c r="AN83" s="53">
        <f t="shared" ref="AN83:AN144" si="43">(AM83/AL83)*100</f>
        <v>15.384615384615385</v>
      </c>
      <c r="AO83" s="324"/>
      <c r="AP83" s="324"/>
      <c r="AQ83" s="321"/>
      <c r="AR83" s="49">
        <v>13</v>
      </c>
      <c r="AS83" s="49">
        <v>13</v>
      </c>
      <c r="AT83" s="51">
        <f t="shared" ref="AT83:AT144" si="44">(AS83/AR83)*100</f>
        <v>100</v>
      </c>
      <c r="AU83" s="324"/>
      <c r="AV83" s="324"/>
      <c r="AW83" s="326"/>
      <c r="AX83" s="49">
        <v>10</v>
      </c>
      <c r="AY83" s="49">
        <v>23</v>
      </c>
      <c r="AZ83" s="51">
        <f t="shared" ref="AZ83:AZ144" si="45">(AY83/AX83)*100</f>
        <v>229.99999999999997</v>
      </c>
      <c r="BA83" s="324"/>
      <c r="BB83" s="324"/>
      <c r="BC83" s="326"/>
      <c r="BD83" s="49">
        <v>1</v>
      </c>
      <c r="BE83" s="49">
        <v>0</v>
      </c>
      <c r="BF83" s="51">
        <f t="shared" ref="BF83:BF144" si="46">(BE83/BD83)*100</f>
        <v>0</v>
      </c>
      <c r="BG83" s="55"/>
      <c r="BH83" s="55"/>
      <c r="BI83" s="40" t="s">
        <v>34</v>
      </c>
      <c r="BJ83" s="49">
        <v>12</v>
      </c>
      <c r="BK83" s="49">
        <v>11</v>
      </c>
      <c r="BL83" s="53">
        <f>BK83*100/BJ83</f>
        <v>91.666666666666671</v>
      </c>
      <c r="BM83" s="54" t="s">
        <v>445</v>
      </c>
      <c r="BN83" s="54"/>
      <c r="BO83" s="56" t="s">
        <v>541</v>
      </c>
      <c r="BP83" s="49">
        <v>1</v>
      </c>
      <c r="BQ83" s="70">
        <v>5</v>
      </c>
      <c r="BR83" s="50">
        <v>100</v>
      </c>
      <c r="BS83" s="179">
        <v>43000000</v>
      </c>
      <c r="BT83" s="179">
        <v>43000000</v>
      </c>
      <c r="BU83" s="154">
        <f t="shared" si="33"/>
        <v>100</v>
      </c>
      <c r="BV83" s="56" t="s">
        <v>943</v>
      </c>
      <c r="BW83" s="57">
        <v>1</v>
      </c>
      <c r="BX83" s="57">
        <v>8</v>
      </c>
      <c r="BY83" s="234">
        <v>100</v>
      </c>
      <c r="BZ83" s="288">
        <v>147000000</v>
      </c>
      <c r="CA83" s="487">
        <v>147000000</v>
      </c>
      <c r="CB83" s="233">
        <f t="shared" si="37"/>
        <v>100</v>
      </c>
      <c r="CC83" s="272" t="s">
        <v>1200</v>
      </c>
      <c r="CD83" s="248">
        <v>0</v>
      </c>
      <c r="CE83" s="248"/>
      <c r="CF83" s="249" t="e">
        <f t="shared" ref="CF83:CF86" si="47">(CE83/CD83)*100</f>
        <v>#DIV/0!</v>
      </c>
      <c r="CG83" s="250"/>
      <c r="CH83" s="250"/>
      <c r="CI83" s="246"/>
      <c r="CJ83" s="247">
        <v>12</v>
      </c>
      <c r="CK83" s="247">
        <f>U83+AA83+AG83+AM83+AS83+AY83+BE83+BK83+BQ83+BX83+CE83</f>
        <v>87</v>
      </c>
      <c r="CL83" s="253">
        <v>1</v>
      </c>
      <c r="CM83" s="494" t="s">
        <v>1187</v>
      </c>
    </row>
    <row r="84" spans="1:91" ht="409" customHeight="1">
      <c r="A84" s="401"/>
      <c r="B84" s="320"/>
      <c r="C84" s="98">
        <v>66</v>
      </c>
      <c r="D84" s="40" t="s">
        <v>542</v>
      </c>
      <c r="E84" s="99"/>
      <c r="F84" s="99"/>
      <c r="G84" s="99"/>
      <c r="H84" s="100" t="s">
        <v>513</v>
      </c>
      <c r="I84" s="45">
        <v>4</v>
      </c>
      <c r="J84" s="46">
        <v>4</v>
      </c>
      <c r="K84" s="46">
        <v>1</v>
      </c>
      <c r="L84" s="46">
        <v>1</v>
      </c>
      <c r="M84" s="46">
        <v>1</v>
      </c>
      <c r="N84" s="46">
        <v>5</v>
      </c>
      <c r="O84" s="46">
        <v>4</v>
      </c>
      <c r="P84" s="46">
        <v>2</v>
      </c>
      <c r="Q84" s="46">
        <v>1</v>
      </c>
      <c r="R84" s="46">
        <v>1</v>
      </c>
      <c r="S84" s="47">
        <v>1</v>
      </c>
      <c r="T84" s="48">
        <v>4</v>
      </c>
      <c r="U84" s="49">
        <v>4</v>
      </c>
      <c r="V84" s="53">
        <f t="shared" si="40"/>
        <v>100</v>
      </c>
      <c r="W84" s="55">
        <v>35000000</v>
      </c>
      <c r="X84" s="55">
        <v>35000000</v>
      </c>
      <c r="Y84" s="40" t="s">
        <v>543</v>
      </c>
      <c r="Z84" s="49">
        <v>4</v>
      </c>
      <c r="AA84" s="49">
        <v>4</v>
      </c>
      <c r="AB84" s="51">
        <f t="shared" si="41"/>
        <v>100</v>
      </c>
      <c r="AC84" s="55">
        <v>35000000</v>
      </c>
      <c r="AD84" s="55">
        <v>35000000</v>
      </c>
      <c r="AE84" s="40" t="s">
        <v>544</v>
      </c>
      <c r="AF84" s="49">
        <v>1</v>
      </c>
      <c r="AG84" s="49">
        <v>1</v>
      </c>
      <c r="AH84" s="51">
        <f t="shared" si="42"/>
        <v>100</v>
      </c>
      <c r="AI84" s="55">
        <v>18520000</v>
      </c>
      <c r="AJ84" s="55">
        <v>18520000</v>
      </c>
      <c r="AK84" s="40" t="s">
        <v>545</v>
      </c>
      <c r="AL84" s="49">
        <v>1</v>
      </c>
      <c r="AM84" s="49">
        <v>1</v>
      </c>
      <c r="AN84" s="51">
        <f t="shared" si="43"/>
        <v>100</v>
      </c>
      <c r="AO84" s="55">
        <v>58154184</v>
      </c>
      <c r="AP84" s="55">
        <v>49156016</v>
      </c>
      <c r="AQ84" s="40" t="s">
        <v>546</v>
      </c>
      <c r="AR84" s="49">
        <v>1</v>
      </c>
      <c r="AS84" s="49">
        <v>1</v>
      </c>
      <c r="AT84" s="51">
        <f t="shared" si="44"/>
        <v>100</v>
      </c>
      <c r="AU84" s="55">
        <v>59100000</v>
      </c>
      <c r="AV84" s="55">
        <v>49100000</v>
      </c>
      <c r="AW84" s="40" t="s">
        <v>547</v>
      </c>
      <c r="AX84" s="49">
        <v>5</v>
      </c>
      <c r="AY84" s="49">
        <v>5</v>
      </c>
      <c r="AZ84" s="51">
        <f t="shared" si="45"/>
        <v>100</v>
      </c>
      <c r="BA84" s="55">
        <v>75000000</v>
      </c>
      <c r="BB84" s="55">
        <v>31112000</v>
      </c>
      <c r="BC84" s="40" t="s">
        <v>548</v>
      </c>
      <c r="BD84" s="49">
        <v>4</v>
      </c>
      <c r="BE84" s="49">
        <v>4</v>
      </c>
      <c r="BF84" s="51">
        <v>100</v>
      </c>
      <c r="BG84" s="55">
        <v>136304371.08648801</v>
      </c>
      <c r="BH84" s="55">
        <v>136304371.08648801</v>
      </c>
      <c r="BI84" s="40" t="s">
        <v>549</v>
      </c>
      <c r="BJ84" s="49">
        <v>2</v>
      </c>
      <c r="BK84" s="49">
        <v>2</v>
      </c>
      <c r="BL84" s="51">
        <v>100</v>
      </c>
      <c r="BM84" s="54">
        <v>0</v>
      </c>
      <c r="BN84" s="54">
        <v>0</v>
      </c>
      <c r="BO84" s="56" t="s">
        <v>550</v>
      </c>
      <c r="BP84" s="49">
        <v>1</v>
      </c>
      <c r="BQ84" s="49">
        <v>3</v>
      </c>
      <c r="BR84" s="51">
        <v>100</v>
      </c>
      <c r="BS84" s="179">
        <v>90000000</v>
      </c>
      <c r="BT84" s="179">
        <v>90000000</v>
      </c>
      <c r="BU84" s="154">
        <f t="shared" si="33"/>
        <v>100</v>
      </c>
      <c r="BV84" s="197" t="s">
        <v>992</v>
      </c>
      <c r="BW84" s="57">
        <v>1</v>
      </c>
      <c r="BX84" s="57">
        <v>1</v>
      </c>
      <c r="BY84" s="234">
        <v>100</v>
      </c>
      <c r="BZ84" s="289">
        <v>130000000</v>
      </c>
      <c r="CA84" s="289">
        <v>130000000</v>
      </c>
      <c r="CB84" s="233">
        <f t="shared" si="37"/>
        <v>100</v>
      </c>
      <c r="CC84" s="272" t="s">
        <v>1201</v>
      </c>
      <c r="CD84" s="248">
        <v>0</v>
      </c>
      <c r="CE84" s="248"/>
      <c r="CF84" s="249" t="e">
        <f t="shared" si="47"/>
        <v>#DIV/0!</v>
      </c>
      <c r="CG84" s="250"/>
      <c r="CH84" s="250"/>
      <c r="CI84" s="246"/>
      <c r="CJ84" s="247">
        <v>7</v>
      </c>
      <c r="CK84" s="247">
        <f t="shared" ref="CK84:CK86" si="48">(U84+AA84+AG84+AM84+AS84+AY84+BE84+BK84+BQ84+BX84+CE84)</f>
        <v>26</v>
      </c>
      <c r="CL84" s="253">
        <v>1</v>
      </c>
      <c r="CM84" s="494" t="s">
        <v>1261</v>
      </c>
    </row>
    <row r="85" spans="1:91" ht="255.75" customHeight="1">
      <c r="A85" s="401"/>
      <c r="B85" s="320"/>
      <c r="C85" s="42">
        <v>67</v>
      </c>
      <c r="D85" s="40" t="s">
        <v>551</v>
      </c>
      <c r="E85" s="43" t="s">
        <v>26</v>
      </c>
      <c r="F85" s="43" t="s">
        <v>26</v>
      </c>
      <c r="G85" s="43" t="s">
        <v>26</v>
      </c>
      <c r="H85" s="44" t="s">
        <v>936</v>
      </c>
      <c r="I85" s="45">
        <v>16</v>
      </c>
      <c r="J85" s="46">
        <v>17</v>
      </c>
      <c r="K85" s="46">
        <v>20</v>
      </c>
      <c r="L85" s="46">
        <v>20</v>
      </c>
      <c r="M85" s="46">
        <v>20</v>
      </c>
      <c r="N85" s="46">
        <v>17</v>
      </c>
      <c r="O85" s="46">
        <v>8</v>
      </c>
      <c r="P85" s="46">
        <v>8</v>
      </c>
      <c r="Q85" s="46">
        <v>2</v>
      </c>
      <c r="R85" s="46">
        <v>2</v>
      </c>
      <c r="S85" s="47">
        <v>2</v>
      </c>
      <c r="T85" s="48">
        <v>16</v>
      </c>
      <c r="U85" s="49">
        <v>17</v>
      </c>
      <c r="V85" s="53">
        <f t="shared" si="40"/>
        <v>106.25</v>
      </c>
      <c r="W85" s="55">
        <v>546999608.20000005</v>
      </c>
      <c r="X85" s="55">
        <v>484750000</v>
      </c>
      <c r="Y85" s="40" t="s">
        <v>552</v>
      </c>
      <c r="Z85" s="49">
        <v>17</v>
      </c>
      <c r="AA85" s="49">
        <v>17</v>
      </c>
      <c r="AB85" s="51">
        <f t="shared" si="41"/>
        <v>100</v>
      </c>
      <c r="AC85" s="55">
        <v>471915218.19999999</v>
      </c>
      <c r="AD85" s="55">
        <v>227056000</v>
      </c>
      <c r="AE85" s="40" t="s">
        <v>553</v>
      </c>
      <c r="AF85" s="49">
        <v>20</v>
      </c>
      <c r="AG85" s="49">
        <v>30</v>
      </c>
      <c r="AH85" s="51">
        <f t="shared" si="42"/>
        <v>150</v>
      </c>
      <c r="AI85" s="322">
        <v>130916000</v>
      </c>
      <c r="AJ85" s="322">
        <v>130916000</v>
      </c>
      <c r="AK85" s="40" t="s">
        <v>554</v>
      </c>
      <c r="AL85" s="49">
        <v>20</v>
      </c>
      <c r="AM85" s="49">
        <v>20</v>
      </c>
      <c r="AN85" s="51">
        <f t="shared" si="43"/>
        <v>100</v>
      </c>
      <c r="AO85" s="55">
        <v>1265100000</v>
      </c>
      <c r="AP85" s="55">
        <v>729208000</v>
      </c>
      <c r="AQ85" s="40" t="s">
        <v>555</v>
      </c>
      <c r="AR85" s="49">
        <v>20</v>
      </c>
      <c r="AS85" s="49">
        <v>50</v>
      </c>
      <c r="AT85" s="51">
        <f t="shared" si="44"/>
        <v>250</v>
      </c>
      <c r="AU85" s="55">
        <v>311346000</v>
      </c>
      <c r="AV85" s="55">
        <v>311346000</v>
      </c>
      <c r="AW85" s="40" t="s">
        <v>556</v>
      </c>
      <c r="AX85" s="49">
        <v>17</v>
      </c>
      <c r="AY85" s="49">
        <v>38</v>
      </c>
      <c r="AZ85" s="53">
        <f t="shared" si="45"/>
        <v>223.52941176470588</v>
      </c>
      <c r="BA85" s="55">
        <v>194867900</v>
      </c>
      <c r="BB85" s="55">
        <v>58460370</v>
      </c>
      <c r="BC85" s="40" t="s">
        <v>557</v>
      </c>
      <c r="BD85" s="49">
        <v>8</v>
      </c>
      <c r="BE85" s="49">
        <v>8</v>
      </c>
      <c r="BF85" s="51">
        <v>100</v>
      </c>
      <c r="BG85" s="55">
        <v>82700000</v>
      </c>
      <c r="BH85" s="55">
        <v>82700000</v>
      </c>
      <c r="BI85" s="40" t="s">
        <v>558</v>
      </c>
      <c r="BJ85" s="49">
        <v>8</v>
      </c>
      <c r="BK85" s="49">
        <v>8</v>
      </c>
      <c r="BL85" s="51">
        <v>100</v>
      </c>
      <c r="BM85" s="54">
        <v>9500000</v>
      </c>
      <c r="BN85" s="54">
        <v>9500000</v>
      </c>
      <c r="BO85" s="56" t="s">
        <v>559</v>
      </c>
      <c r="BP85" s="49">
        <v>2</v>
      </c>
      <c r="BQ85" s="49">
        <v>23</v>
      </c>
      <c r="BR85" s="51">
        <v>100</v>
      </c>
      <c r="BS85" s="168">
        <f>57000000+25000000</f>
        <v>82000000</v>
      </c>
      <c r="BT85" s="168">
        <f>57000000+22800000</f>
        <v>79800000</v>
      </c>
      <c r="BU85" s="154">
        <f t="shared" si="33"/>
        <v>97.317073170731703</v>
      </c>
      <c r="BV85" s="40" t="s">
        <v>993</v>
      </c>
      <c r="BW85" s="57">
        <v>2</v>
      </c>
      <c r="BX85" s="57">
        <v>4</v>
      </c>
      <c r="BY85" s="234">
        <v>100</v>
      </c>
      <c r="BZ85" s="222">
        <v>25000000</v>
      </c>
      <c r="CA85" s="222">
        <v>25000000</v>
      </c>
      <c r="CB85" s="233">
        <f t="shared" si="37"/>
        <v>100</v>
      </c>
      <c r="CC85" s="14" t="s">
        <v>1202</v>
      </c>
      <c r="CD85" s="248">
        <v>0</v>
      </c>
      <c r="CE85" s="248"/>
      <c r="CF85" s="249" t="e">
        <f t="shared" si="47"/>
        <v>#DIV/0!</v>
      </c>
      <c r="CG85" s="250"/>
      <c r="CH85" s="250"/>
      <c r="CI85" s="246"/>
      <c r="CJ85" s="247">
        <v>20</v>
      </c>
      <c r="CK85" s="247">
        <f t="shared" si="48"/>
        <v>215</v>
      </c>
      <c r="CL85" s="253">
        <v>1</v>
      </c>
      <c r="CM85" s="494" t="s">
        <v>1262</v>
      </c>
    </row>
    <row r="86" spans="1:91" ht="287.14999999999998" customHeight="1">
      <c r="A86" s="401"/>
      <c r="B86" s="321"/>
      <c r="C86" s="42">
        <v>68</v>
      </c>
      <c r="D86" s="40" t="s">
        <v>560</v>
      </c>
      <c r="E86" s="43" t="s">
        <v>26</v>
      </c>
      <c r="F86" s="43" t="s">
        <v>26</v>
      </c>
      <c r="G86" s="43" t="s">
        <v>26</v>
      </c>
      <c r="H86" s="44" t="s">
        <v>936</v>
      </c>
      <c r="I86" s="45">
        <v>1</v>
      </c>
      <c r="J86" s="46">
        <v>2</v>
      </c>
      <c r="K86" s="46">
        <v>12</v>
      </c>
      <c r="L86" s="46">
        <v>12</v>
      </c>
      <c r="M86" s="46">
        <v>12</v>
      </c>
      <c r="N86" s="46">
        <v>7</v>
      </c>
      <c r="O86" s="46">
        <v>1</v>
      </c>
      <c r="P86" s="46">
        <v>1</v>
      </c>
      <c r="Q86" s="46">
        <v>1</v>
      </c>
      <c r="R86" s="46">
        <v>1</v>
      </c>
      <c r="S86" s="47">
        <v>1</v>
      </c>
      <c r="T86" s="48">
        <v>1</v>
      </c>
      <c r="U86" s="49">
        <v>1</v>
      </c>
      <c r="V86" s="53">
        <f t="shared" si="40"/>
        <v>100</v>
      </c>
      <c r="W86" s="55">
        <v>341158621.41000003</v>
      </c>
      <c r="X86" s="55">
        <v>28600333</v>
      </c>
      <c r="Y86" s="40" t="s">
        <v>561</v>
      </c>
      <c r="Z86" s="49">
        <v>2</v>
      </c>
      <c r="AA86" s="49">
        <v>1</v>
      </c>
      <c r="AB86" s="51">
        <f t="shared" si="41"/>
        <v>50</v>
      </c>
      <c r="AC86" s="55">
        <v>481652540.88999999</v>
      </c>
      <c r="AD86" s="55">
        <v>12666700</v>
      </c>
      <c r="AE86" s="40" t="s">
        <v>562</v>
      </c>
      <c r="AF86" s="49">
        <v>12</v>
      </c>
      <c r="AG86" s="49">
        <v>27</v>
      </c>
      <c r="AH86" s="51">
        <f t="shared" si="42"/>
        <v>225</v>
      </c>
      <c r="AI86" s="324"/>
      <c r="AJ86" s="324"/>
      <c r="AK86" s="40" t="s">
        <v>563</v>
      </c>
      <c r="AL86" s="49">
        <v>12</v>
      </c>
      <c r="AM86" s="49">
        <v>12</v>
      </c>
      <c r="AN86" s="51">
        <f t="shared" si="43"/>
        <v>100</v>
      </c>
      <c r="AO86" s="55">
        <v>322258589</v>
      </c>
      <c r="AP86" s="55">
        <v>167200000</v>
      </c>
      <c r="AQ86" s="40" t="s">
        <v>564</v>
      </c>
      <c r="AR86" s="49">
        <v>12</v>
      </c>
      <c r="AS86" s="49">
        <v>7</v>
      </c>
      <c r="AT86" s="53">
        <f t="shared" si="44"/>
        <v>58.333333333333336</v>
      </c>
      <c r="AU86" s="55">
        <v>171300000</v>
      </c>
      <c r="AV86" s="55">
        <v>61000000</v>
      </c>
      <c r="AW86" s="40" t="s">
        <v>565</v>
      </c>
      <c r="AX86" s="49">
        <v>7</v>
      </c>
      <c r="AY86" s="49">
        <v>2</v>
      </c>
      <c r="AZ86" s="101">
        <f t="shared" si="45"/>
        <v>28.571428571428569</v>
      </c>
      <c r="BA86" s="55">
        <v>38122734</v>
      </c>
      <c r="BB86" s="55">
        <v>38122734</v>
      </c>
      <c r="BC86" s="40" t="s">
        <v>566</v>
      </c>
      <c r="BD86" s="49">
        <v>1</v>
      </c>
      <c r="BE86" s="49">
        <v>1</v>
      </c>
      <c r="BF86" s="51">
        <f t="shared" si="46"/>
        <v>100</v>
      </c>
      <c r="BG86" s="55">
        <v>12000000</v>
      </c>
      <c r="BH86" s="55">
        <v>12000000</v>
      </c>
      <c r="BI86" s="40" t="s">
        <v>567</v>
      </c>
      <c r="BJ86" s="49">
        <v>1</v>
      </c>
      <c r="BK86" s="49">
        <v>1</v>
      </c>
      <c r="BL86" s="51">
        <f t="shared" ref="BL86:BL141" si="49">(BK86/BJ86)*100</f>
        <v>100</v>
      </c>
      <c r="BM86" s="54">
        <v>9500000</v>
      </c>
      <c r="BN86" s="54">
        <v>9500000</v>
      </c>
      <c r="BO86" s="56" t="s">
        <v>568</v>
      </c>
      <c r="BP86" s="49">
        <v>1</v>
      </c>
      <c r="BQ86" s="49">
        <v>23</v>
      </c>
      <c r="BR86" s="51">
        <v>100</v>
      </c>
      <c r="BS86" s="176">
        <v>918000000</v>
      </c>
      <c r="BT86" s="182">
        <v>40584951</v>
      </c>
      <c r="BU86" s="154">
        <f t="shared" si="33"/>
        <v>4.4210186274509802</v>
      </c>
      <c r="BV86" s="40" t="s">
        <v>994</v>
      </c>
      <c r="BW86" s="57">
        <v>1</v>
      </c>
      <c r="BX86" s="57">
        <v>0</v>
      </c>
      <c r="BY86" s="234">
        <f t="shared" ref="BY86:BY144" si="50">(BX86/BW86)*100</f>
        <v>0</v>
      </c>
      <c r="BZ86" s="222">
        <v>1516035846</v>
      </c>
      <c r="CA86" s="222">
        <v>1216000000</v>
      </c>
      <c r="CB86" s="233">
        <f t="shared" si="37"/>
        <v>80.209185238486768</v>
      </c>
      <c r="CC86" s="14" t="s">
        <v>1203</v>
      </c>
      <c r="CD86" s="248">
        <v>0</v>
      </c>
      <c r="CE86" s="248"/>
      <c r="CF86" s="249" t="e">
        <f t="shared" si="47"/>
        <v>#DIV/0!</v>
      </c>
      <c r="CG86" s="250"/>
      <c r="CH86" s="250"/>
      <c r="CI86" s="246"/>
      <c r="CJ86" s="247">
        <v>12</v>
      </c>
      <c r="CK86" s="247">
        <f t="shared" si="48"/>
        <v>75</v>
      </c>
      <c r="CL86" s="253">
        <v>1</v>
      </c>
      <c r="CM86" s="494" t="s">
        <v>1263</v>
      </c>
    </row>
    <row r="87" spans="1:91" ht="308.25" customHeight="1">
      <c r="A87" s="401"/>
      <c r="B87" s="340" t="s">
        <v>569</v>
      </c>
      <c r="C87" s="366">
        <v>69</v>
      </c>
      <c r="D87" s="319" t="s">
        <v>570</v>
      </c>
      <c r="E87" s="340" t="s">
        <v>26</v>
      </c>
      <c r="F87" s="340" t="s">
        <v>26</v>
      </c>
      <c r="G87" s="340" t="s">
        <v>26</v>
      </c>
      <c r="H87" s="44" t="s">
        <v>389</v>
      </c>
      <c r="I87" s="345">
        <v>31</v>
      </c>
      <c r="J87" s="351">
        <v>31</v>
      </c>
      <c r="K87" s="351">
        <v>63</v>
      </c>
      <c r="L87" s="351">
        <v>66</v>
      </c>
      <c r="M87" s="351">
        <v>92</v>
      </c>
      <c r="N87" s="351">
        <v>67</v>
      </c>
      <c r="O87" s="351">
        <v>8</v>
      </c>
      <c r="P87" s="351">
        <v>4</v>
      </c>
      <c r="Q87" s="351">
        <v>1</v>
      </c>
      <c r="R87" s="351">
        <v>1</v>
      </c>
      <c r="S87" s="369">
        <v>1</v>
      </c>
      <c r="T87" s="353">
        <v>31</v>
      </c>
      <c r="U87" s="349">
        <v>28</v>
      </c>
      <c r="V87" s="373">
        <f t="shared" si="40"/>
        <v>90.322580645161281</v>
      </c>
      <c r="W87" s="55">
        <v>934000617</v>
      </c>
      <c r="X87" s="55">
        <v>761999432.63</v>
      </c>
      <c r="Y87" s="40" t="s">
        <v>571</v>
      </c>
      <c r="Z87" s="349">
        <v>31</v>
      </c>
      <c r="AA87" s="349">
        <v>31</v>
      </c>
      <c r="AB87" s="309">
        <f t="shared" si="41"/>
        <v>100</v>
      </c>
      <c r="AC87" s="55">
        <v>5828044011.1700001</v>
      </c>
      <c r="AD87" s="55">
        <v>21011179</v>
      </c>
      <c r="AE87" s="40" t="s">
        <v>498</v>
      </c>
      <c r="AF87" s="349">
        <v>63</v>
      </c>
      <c r="AG87" s="349">
        <v>63</v>
      </c>
      <c r="AH87" s="309">
        <f t="shared" si="42"/>
        <v>100</v>
      </c>
      <c r="AI87" s="55">
        <v>3711572695.4200001</v>
      </c>
      <c r="AJ87" s="55">
        <v>1909104784.4200001</v>
      </c>
      <c r="AK87" s="40" t="s">
        <v>572</v>
      </c>
      <c r="AL87" s="349">
        <v>66</v>
      </c>
      <c r="AM87" s="349">
        <v>11</v>
      </c>
      <c r="AN87" s="373">
        <f t="shared" si="43"/>
        <v>16.666666666666664</v>
      </c>
      <c r="AO87" s="55">
        <v>7887164281</v>
      </c>
      <c r="AP87" s="55">
        <v>802919503</v>
      </c>
      <c r="AQ87" s="40" t="s">
        <v>573</v>
      </c>
      <c r="AR87" s="349">
        <v>92</v>
      </c>
      <c r="AS87" s="349">
        <v>27</v>
      </c>
      <c r="AT87" s="373">
        <f t="shared" si="44"/>
        <v>29.347826086956523</v>
      </c>
      <c r="AU87" s="55">
        <v>5933843149</v>
      </c>
      <c r="AV87" s="55">
        <v>2119653804</v>
      </c>
      <c r="AW87" s="40" t="s">
        <v>574</v>
      </c>
      <c r="AX87" s="349">
        <v>67</v>
      </c>
      <c r="AY87" s="349">
        <v>1</v>
      </c>
      <c r="AZ87" s="408">
        <f t="shared" si="45"/>
        <v>1.4925373134328357</v>
      </c>
      <c r="BA87" s="55">
        <v>573181075</v>
      </c>
      <c r="BB87" s="55">
        <v>82638891</v>
      </c>
      <c r="BC87" s="40" t="s">
        <v>575</v>
      </c>
      <c r="BD87" s="349">
        <v>8</v>
      </c>
      <c r="BE87" s="349">
        <v>8</v>
      </c>
      <c r="BF87" s="362">
        <v>100</v>
      </c>
      <c r="BG87" s="55" t="s">
        <v>445</v>
      </c>
      <c r="BH87" s="55" t="s">
        <v>445</v>
      </c>
      <c r="BI87" s="40" t="s">
        <v>504</v>
      </c>
      <c r="BJ87" s="349">
        <v>4</v>
      </c>
      <c r="BK87" s="349">
        <v>7</v>
      </c>
      <c r="BL87" s="367">
        <v>100</v>
      </c>
      <c r="BM87" s="54" t="s">
        <v>445</v>
      </c>
      <c r="BN87" s="54" t="s">
        <v>445</v>
      </c>
      <c r="BO87" s="56" t="s">
        <v>576</v>
      </c>
      <c r="BP87" s="349">
        <v>1</v>
      </c>
      <c r="BQ87" s="349">
        <v>6</v>
      </c>
      <c r="BR87" s="362">
        <v>100</v>
      </c>
      <c r="BS87" s="174">
        <v>798809971</v>
      </c>
      <c r="BT87" s="178">
        <v>1227296777.0899999</v>
      </c>
      <c r="BU87" s="154">
        <v>100</v>
      </c>
      <c r="BV87" s="160" t="s">
        <v>1052</v>
      </c>
      <c r="BW87" s="349">
        <v>1</v>
      </c>
      <c r="BX87" s="349">
        <v>12</v>
      </c>
      <c r="BY87" s="407">
        <v>100</v>
      </c>
      <c r="BZ87" s="221">
        <v>0</v>
      </c>
      <c r="CA87" s="221">
        <v>0</v>
      </c>
      <c r="CB87" s="233" t="e">
        <f t="shared" si="37"/>
        <v>#DIV/0!</v>
      </c>
      <c r="CC87" s="272" t="s">
        <v>1140</v>
      </c>
      <c r="CD87" s="349">
        <v>0</v>
      </c>
      <c r="CE87" s="349"/>
      <c r="CF87" s="311" t="e">
        <f t="shared" ref="CF87:CF141" si="51">(CE87/CD87)*100</f>
        <v>#DIV/0!</v>
      </c>
      <c r="CG87" s="58"/>
      <c r="CH87" s="58"/>
      <c r="CI87" s="40"/>
      <c r="CJ87" s="349">
        <v>92</v>
      </c>
      <c r="CK87" s="349">
        <f>U87+AA87+AG87+AM87+AS87+AY87+BE87+BK87+BQ87+BX87+CE87</f>
        <v>194</v>
      </c>
      <c r="CL87" s="387">
        <v>1</v>
      </c>
      <c r="CM87" s="484" t="s">
        <v>1264</v>
      </c>
    </row>
    <row r="88" spans="1:91" ht="243" customHeight="1">
      <c r="A88" s="401"/>
      <c r="B88" s="398"/>
      <c r="C88" s="341"/>
      <c r="D88" s="321"/>
      <c r="E88" s="342"/>
      <c r="F88" s="342"/>
      <c r="G88" s="342"/>
      <c r="H88" s="44" t="s">
        <v>577</v>
      </c>
      <c r="I88" s="346"/>
      <c r="J88" s="352"/>
      <c r="K88" s="352"/>
      <c r="L88" s="352"/>
      <c r="M88" s="352"/>
      <c r="N88" s="352"/>
      <c r="O88" s="352"/>
      <c r="P88" s="352"/>
      <c r="Q88" s="352"/>
      <c r="R88" s="352"/>
      <c r="S88" s="370"/>
      <c r="T88" s="354"/>
      <c r="U88" s="350"/>
      <c r="V88" s="374"/>
      <c r="W88" s="55"/>
      <c r="X88" s="55"/>
      <c r="Y88" s="40"/>
      <c r="Z88" s="350"/>
      <c r="AA88" s="350"/>
      <c r="AB88" s="310"/>
      <c r="AC88" s="55"/>
      <c r="AD88" s="55"/>
      <c r="AE88" s="40"/>
      <c r="AF88" s="350"/>
      <c r="AG88" s="350"/>
      <c r="AH88" s="310"/>
      <c r="AI88" s="55"/>
      <c r="AJ88" s="55"/>
      <c r="AK88" s="40"/>
      <c r="AL88" s="350"/>
      <c r="AM88" s="350"/>
      <c r="AN88" s="374"/>
      <c r="AO88" s="55"/>
      <c r="AP88" s="55"/>
      <c r="AQ88" s="40"/>
      <c r="AR88" s="350"/>
      <c r="AS88" s="350"/>
      <c r="AT88" s="374"/>
      <c r="AU88" s="55"/>
      <c r="AV88" s="55"/>
      <c r="AW88" s="40"/>
      <c r="AX88" s="350"/>
      <c r="AY88" s="350"/>
      <c r="AZ88" s="409"/>
      <c r="BA88" s="55"/>
      <c r="BB88" s="55"/>
      <c r="BC88" s="40"/>
      <c r="BD88" s="350"/>
      <c r="BE88" s="350"/>
      <c r="BF88" s="363"/>
      <c r="BG88" s="55">
        <v>511270330</v>
      </c>
      <c r="BH88" s="55">
        <v>211897558.91</v>
      </c>
      <c r="BI88" s="40" t="s">
        <v>578</v>
      </c>
      <c r="BJ88" s="350"/>
      <c r="BK88" s="350"/>
      <c r="BL88" s="368"/>
      <c r="BM88" s="54">
        <v>61672654.649999999</v>
      </c>
      <c r="BN88" s="54">
        <v>61672654.649999999</v>
      </c>
      <c r="BO88" s="56" t="s">
        <v>579</v>
      </c>
      <c r="BP88" s="350"/>
      <c r="BQ88" s="350"/>
      <c r="BR88" s="310"/>
      <c r="BS88" s="183">
        <v>390041063</v>
      </c>
      <c r="BT88" s="183">
        <v>390041063</v>
      </c>
      <c r="BU88" s="154">
        <f t="shared" si="33"/>
        <v>100</v>
      </c>
      <c r="BV88" s="40" t="s">
        <v>995</v>
      </c>
      <c r="BW88" s="350"/>
      <c r="BX88" s="350"/>
      <c r="BY88" s="360"/>
      <c r="BZ88" s="277">
        <v>1370000000</v>
      </c>
      <c r="CA88" s="277">
        <v>1370000000</v>
      </c>
      <c r="CB88" s="233">
        <f t="shared" si="37"/>
        <v>100</v>
      </c>
      <c r="CC88" s="272" t="s">
        <v>1142</v>
      </c>
      <c r="CD88" s="350"/>
      <c r="CE88" s="350"/>
      <c r="CF88" s="313"/>
      <c r="CG88" s="58"/>
      <c r="CH88" s="58"/>
      <c r="CI88" s="40"/>
      <c r="CJ88" s="350"/>
      <c r="CK88" s="350"/>
      <c r="CL88" s="388"/>
      <c r="CM88" s="485"/>
    </row>
    <row r="89" spans="1:91" ht="409" customHeight="1">
      <c r="A89" s="401"/>
      <c r="B89" s="398"/>
      <c r="C89" s="366">
        <v>70</v>
      </c>
      <c r="D89" s="319" t="s">
        <v>398</v>
      </c>
      <c r="E89" s="340" t="s">
        <v>26</v>
      </c>
      <c r="F89" s="340" t="s">
        <v>26</v>
      </c>
      <c r="G89" s="340" t="s">
        <v>26</v>
      </c>
      <c r="H89" s="44" t="s">
        <v>389</v>
      </c>
      <c r="I89" s="345">
        <v>41</v>
      </c>
      <c r="J89" s="351">
        <v>48</v>
      </c>
      <c r="K89" s="351">
        <v>12</v>
      </c>
      <c r="L89" s="351">
        <v>20</v>
      </c>
      <c r="M89" s="351">
        <v>20</v>
      </c>
      <c r="N89" s="351">
        <v>72</v>
      </c>
      <c r="O89" s="351">
        <v>20</v>
      </c>
      <c r="P89" s="351">
        <v>3</v>
      </c>
      <c r="Q89" s="351">
        <v>1</v>
      </c>
      <c r="R89" s="351">
        <v>1</v>
      </c>
      <c r="S89" s="369">
        <v>1</v>
      </c>
      <c r="T89" s="353">
        <v>41</v>
      </c>
      <c r="U89" s="349">
        <v>26</v>
      </c>
      <c r="V89" s="373">
        <f t="shared" si="40"/>
        <v>63.414634146341463</v>
      </c>
      <c r="W89" s="55">
        <v>8588026625.6199999</v>
      </c>
      <c r="X89" s="55">
        <v>2579447204.6999998</v>
      </c>
      <c r="Y89" s="40" t="s">
        <v>580</v>
      </c>
      <c r="Z89" s="349">
        <v>48</v>
      </c>
      <c r="AA89" s="349">
        <v>7</v>
      </c>
      <c r="AB89" s="373">
        <f t="shared" si="41"/>
        <v>14.583333333333334</v>
      </c>
      <c r="AC89" s="55">
        <v>8509191267.1199999</v>
      </c>
      <c r="AD89" s="55">
        <v>1076538345</v>
      </c>
      <c r="AE89" s="40" t="s">
        <v>581</v>
      </c>
      <c r="AF89" s="349">
        <v>12</v>
      </c>
      <c r="AG89" s="349">
        <v>12</v>
      </c>
      <c r="AH89" s="309">
        <f t="shared" si="42"/>
        <v>100</v>
      </c>
      <c r="AI89" s="55">
        <v>1294040000</v>
      </c>
      <c r="AJ89" s="55">
        <v>926382960.38</v>
      </c>
      <c r="AK89" s="40" t="s">
        <v>582</v>
      </c>
      <c r="AL89" s="349">
        <v>20</v>
      </c>
      <c r="AM89" s="349">
        <v>10</v>
      </c>
      <c r="AN89" s="309">
        <f t="shared" si="43"/>
        <v>50</v>
      </c>
      <c r="AO89" s="55">
        <v>10295333451</v>
      </c>
      <c r="AP89" s="55">
        <v>5143936081</v>
      </c>
      <c r="AQ89" s="40" t="s">
        <v>583</v>
      </c>
      <c r="AR89" s="349">
        <v>20</v>
      </c>
      <c r="AS89" s="349">
        <v>12</v>
      </c>
      <c r="AT89" s="309">
        <f t="shared" si="44"/>
        <v>60</v>
      </c>
      <c r="AU89" s="55">
        <v>300000000</v>
      </c>
      <c r="AV89" s="55">
        <v>195038666.66999999</v>
      </c>
      <c r="AW89" s="40" t="s">
        <v>584</v>
      </c>
      <c r="AX89" s="349">
        <v>72</v>
      </c>
      <c r="AY89" s="349">
        <v>114</v>
      </c>
      <c r="AZ89" s="373">
        <f t="shared" si="45"/>
        <v>158.33333333333331</v>
      </c>
      <c r="BA89" s="55">
        <v>573181075</v>
      </c>
      <c r="BB89" s="55">
        <v>444587516</v>
      </c>
      <c r="BC89" s="40" t="s">
        <v>585</v>
      </c>
      <c r="BD89" s="349">
        <v>20</v>
      </c>
      <c r="BE89" s="349">
        <v>20</v>
      </c>
      <c r="BF89" s="309">
        <v>100</v>
      </c>
      <c r="BG89" s="55" t="s">
        <v>445</v>
      </c>
      <c r="BH89" s="55" t="s">
        <v>445</v>
      </c>
      <c r="BI89" s="40" t="s">
        <v>401</v>
      </c>
      <c r="BJ89" s="349">
        <v>3</v>
      </c>
      <c r="BK89" s="349">
        <v>20</v>
      </c>
      <c r="BL89" s="371">
        <v>100</v>
      </c>
      <c r="BM89" s="54" t="s">
        <v>445</v>
      </c>
      <c r="BN89" s="54" t="s">
        <v>445</v>
      </c>
      <c r="BO89" s="56" t="s">
        <v>586</v>
      </c>
      <c r="BP89" s="349">
        <v>1</v>
      </c>
      <c r="BQ89" s="349">
        <v>9</v>
      </c>
      <c r="BR89" s="309">
        <v>100</v>
      </c>
      <c r="BS89" s="174">
        <v>798200000</v>
      </c>
      <c r="BT89" s="190">
        <v>1123778167</v>
      </c>
      <c r="BU89" s="154">
        <v>100</v>
      </c>
      <c r="BV89" s="161" t="s">
        <v>997</v>
      </c>
      <c r="BW89" s="349">
        <v>1</v>
      </c>
      <c r="BX89" s="349">
        <v>2</v>
      </c>
      <c r="BY89" s="407">
        <v>100</v>
      </c>
      <c r="BZ89" s="290">
        <v>2370735936</v>
      </c>
      <c r="CA89" s="290">
        <v>677576523.20000005</v>
      </c>
      <c r="CB89" s="233">
        <f t="shared" si="37"/>
        <v>28.580851747800899</v>
      </c>
      <c r="CC89" s="272" t="s">
        <v>1141</v>
      </c>
      <c r="CD89" s="349">
        <v>0</v>
      </c>
      <c r="CE89" s="349"/>
      <c r="CF89" s="311" t="e">
        <f t="shared" si="51"/>
        <v>#DIV/0!</v>
      </c>
      <c r="CG89" s="58"/>
      <c r="CH89" s="58"/>
      <c r="CI89" s="40"/>
      <c r="CJ89" s="349">
        <v>107</v>
      </c>
      <c r="CK89" s="349">
        <f>U89+AA89+AG89+AM89+AS89+AY89+BE89+BK89+BQ89+BX89+CE89</f>
        <v>232</v>
      </c>
      <c r="CL89" s="387">
        <v>1</v>
      </c>
      <c r="CM89" s="484" t="s">
        <v>1265</v>
      </c>
    </row>
    <row r="90" spans="1:91" ht="383.15" customHeight="1">
      <c r="A90" s="401"/>
      <c r="B90" s="342"/>
      <c r="C90" s="341"/>
      <c r="D90" s="321"/>
      <c r="E90" s="342"/>
      <c r="F90" s="342"/>
      <c r="G90" s="342"/>
      <c r="H90" s="44" t="s">
        <v>577</v>
      </c>
      <c r="I90" s="346"/>
      <c r="J90" s="352"/>
      <c r="K90" s="352"/>
      <c r="L90" s="352"/>
      <c r="M90" s="352"/>
      <c r="N90" s="352"/>
      <c r="O90" s="352"/>
      <c r="P90" s="352"/>
      <c r="Q90" s="352"/>
      <c r="R90" s="352"/>
      <c r="S90" s="370"/>
      <c r="T90" s="354"/>
      <c r="U90" s="350"/>
      <c r="V90" s="374"/>
      <c r="W90" s="64"/>
      <c r="X90" s="64"/>
      <c r="Y90" s="40"/>
      <c r="Z90" s="350"/>
      <c r="AA90" s="350"/>
      <c r="AB90" s="374"/>
      <c r="AC90" s="55"/>
      <c r="AD90" s="55"/>
      <c r="AE90" s="40"/>
      <c r="AF90" s="350"/>
      <c r="AG90" s="350"/>
      <c r="AH90" s="310"/>
      <c r="AI90" s="55"/>
      <c r="AJ90" s="55"/>
      <c r="AK90" s="40"/>
      <c r="AL90" s="350"/>
      <c r="AM90" s="350"/>
      <c r="AN90" s="310"/>
      <c r="AO90" s="55"/>
      <c r="AP90" s="55"/>
      <c r="AQ90" s="40"/>
      <c r="AR90" s="350"/>
      <c r="AS90" s="350"/>
      <c r="AT90" s="310"/>
      <c r="AU90" s="55"/>
      <c r="AV90" s="55"/>
      <c r="AW90" s="40"/>
      <c r="AX90" s="350"/>
      <c r="AY90" s="350"/>
      <c r="AZ90" s="374"/>
      <c r="BA90" s="55"/>
      <c r="BB90" s="55"/>
      <c r="BC90" s="40"/>
      <c r="BD90" s="350"/>
      <c r="BE90" s="350"/>
      <c r="BF90" s="310"/>
      <c r="BG90" s="55">
        <v>1208590763.3299999</v>
      </c>
      <c r="BH90" s="55">
        <v>449959883.5</v>
      </c>
      <c r="BI90" s="40" t="s">
        <v>587</v>
      </c>
      <c r="BJ90" s="350"/>
      <c r="BK90" s="350"/>
      <c r="BL90" s="372"/>
      <c r="BM90" s="54">
        <v>15000000</v>
      </c>
      <c r="BN90" s="54">
        <v>15000000</v>
      </c>
      <c r="BO90" s="56" t="s">
        <v>588</v>
      </c>
      <c r="BP90" s="350"/>
      <c r="BQ90" s="350"/>
      <c r="BR90" s="310"/>
      <c r="BS90" s="189">
        <v>508283954</v>
      </c>
      <c r="BT90" s="189">
        <v>508283954</v>
      </c>
      <c r="BU90" s="154">
        <f t="shared" si="33"/>
        <v>100</v>
      </c>
      <c r="BV90" s="40" t="s">
        <v>996</v>
      </c>
      <c r="BW90" s="350"/>
      <c r="BX90" s="350"/>
      <c r="BY90" s="360"/>
      <c r="BZ90" s="299">
        <v>1138923248</v>
      </c>
      <c r="CA90" s="299">
        <v>1138923248</v>
      </c>
      <c r="CB90" s="233">
        <f t="shared" si="37"/>
        <v>100</v>
      </c>
      <c r="CC90" s="272" t="s">
        <v>1143</v>
      </c>
      <c r="CD90" s="350"/>
      <c r="CE90" s="350"/>
      <c r="CF90" s="313"/>
      <c r="CG90" s="58"/>
      <c r="CH90" s="58"/>
      <c r="CI90" s="40"/>
      <c r="CJ90" s="350"/>
      <c r="CK90" s="350"/>
      <c r="CL90" s="388"/>
      <c r="CM90" s="485"/>
    </row>
    <row r="91" spans="1:91" ht="355" customHeight="1">
      <c r="A91" s="401"/>
      <c r="B91" s="29" t="s">
        <v>589</v>
      </c>
      <c r="C91" s="98">
        <v>71</v>
      </c>
      <c r="D91" s="40" t="s">
        <v>590</v>
      </c>
      <c r="E91" s="99"/>
      <c r="F91" s="99" t="s">
        <v>26</v>
      </c>
      <c r="G91" s="99" t="s">
        <v>26</v>
      </c>
      <c r="H91" s="100" t="s">
        <v>100</v>
      </c>
      <c r="I91" s="45">
        <v>3.5</v>
      </c>
      <c r="J91" s="46">
        <v>4</v>
      </c>
      <c r="K91" s="46">
        <v>1</v>
      </c>
      <c r="L91" s="46">
        <v>1</v>
      </c>
      <c r="M91" s="46">
        <v>1</v>
      </c>
      <c r="N91" s="46">
        <v>5</v>
      </c>
      <c r="O91" s="46">
        <v>8</v>
      </c>
      <c r="P91" s="46">
        <v>8</v>
      </c>
      <c r="Q91" s="46">
        <v>8</v>
      </c>
      <c r="R91" s="46">
        <v>8</v>
      </c>
      <c r="S91" s="47">
        <v>8</v>
      </c>
      <c r="T91" s="48">
        <v>3.5</v>
      </c>
      <c r="U91" s="49">
        <v>4</v>
      </c>
      <c r="V91" s="53">
        <f t="shared" si="40"/>
        <v>114.28571428571428</v>
      </c>
      <c r="W91" s="322">
        <v>1050005619.33</v>
      </c>
      <c r="X91" s="322">
        <v>1050005619</v>
      </c>
      <c r="Y91" s="40" t="s">
        <v>591</v>
      </c>
      <c r="Z91" s="49">
        <v>4</v>
      </c>
      <c r="AA91" s="49">
        <v>3</v>
      </c>
      <c r="AB91" s="51">
        <f t="shared" si="41"/>
        <v>75</v>
      </c>
      <c r="AC91" s="55">
        <v>1047079382</v>
      </c>
      <c r="AD91" s="55">
        <v>51620000</v>
      </c>
      <c r="AE91" s="40" t="s">
        <v>354</v>
      </c>
      <c r="AF91" s="49">
        <v>1</v>
      </c>
      <c r="AG91" s="49">
        <v>1</v>
      </c>
      <c r="AH91" s="51">
        <f t="shared" si="42"/>
        <v>100</v>
      </c>
      <c r="AI91" s="55">
        <v>50000000</v>
      </c>
      <c r="AJ91" s="55">
        <v>7986000</v>
      </c>
      <c r="AK91" s="40" t="s">
        <v>355</v>
      </c>
      <c r="AL91" s="49">
        <v>1</v>
      </c>
      <c r="AM91" s="49">
        <v>1</v>
      </c>
      <c r="AN91" s="51">
        <f t="shared" si="43"/>
        <v>100</v>
      </c>
      <c r="AO91" s="55">
        <v>10000000</v>
      </c>
      <c r="AP91" s="55">
        <v>0</v>
      </c>
      <c r="AQ91" s="40" t="s">
        <v>592</v>
      </c>
      <c r="AR91" s="49">
        <v>1</v>
      </c>
      <c r="AS91" s="49">
        <v>1</v>
      </c>
      <c r="AT91" s="51">
        <f t="shared" si="44"/>
        <v>100</v>
      </c>
      <c r="AU91" s="55">
        <v>7200000</v>
      </c>
      <c r="AV91" s="55">
        <v>0</v>
      </c>
      <c r="AW91" s="40" t="s">
        <v>593</v>
      </c>
      <c r="AX91" s="49">
        <v>5</v>
      </c>
      <c r="AY91" s="49">
        <v>0</v>
      </c>
      <c r="AZ91" s="53">
        <f t="shared" si="45"/>
        <v>0</v>
      </c>
      <c r="BA91" s="55">
        <v>54291242</v>
      </c>
      <c r="BB91" s="55">
        <v>0</v>
      </c>
      <c r="BC91" s="40" t="s">
        <v>358</v>
      </c>
      <c r="BD91" s="49">
        <v>8</v>
      </c>
      <c r="BE91" s="49">
        <v>1</v>
      </c>
      <c r="BF91" s="51">
        <f t="shared" si="46"/>
        <v>12.5</v>
      </c>
      <c r="BG91" s="55">
        <v>0</v>
      </c>
      <c r="BH91" s="55">
        <v>0</v>
      </c>
      <c r="BI91" s="40" t="s">
        <v>359</v>
      </c>
      <c r="BJ91" s="49">
        <v>8</v>
      </c>
      <c r="BK91" s="49">
        <v>8</v>
      </c>
      <c r="BL91" s="51">
        <f t="shared" si="49"/>
        <v>100</v>
      </c>
      <c r="BM91" s="84">
        <v>0</v>
      </c>
      <c r="BN91" s="54">
        <v>0</v>
      </c>
      <c r="BO91" s="56" t="s">
        <v>466</v>
      </c>
      <c r="BP91" s="49">
        <v>8</v>
      </c>
      <c r="BQ91" s="49">
        <v>8</v>
      </c>
      <c r="BR91" s="51">
        <f t="shared" ref="BR91:BR144" si="52">(BQ91/BP91)*100</f>
        <v>100</v>
      </c>
      <c r="BS91" s="168">
        <v>0</v>
      </c>
      <c r="BT91" s="168">
        <v>0</v>
      </c>
      <c r="BU91" s="154">
        <v>0</v>
      </c>
      <c r="BV91" s="56" t="s">
        <v>1053</v>
      </c>
      <c r="BW91" s="57">
        <v>8</v>
      </c>
      <c r="BX91" s="57">
        <v>7</v>
      </c>
      <c r="BY91" s="234">
        <f t="shared" si="50"/>
        <v>87.5</v>
      </c>
      <c r="BZ91" s="222">
        <v>1289924972</v>
      </c>
      <c r="CA91" s="222">
        <v>1289924972</v>
      </c>
      <c r="CB91" s="233">
        <f t="shared" si="37"/>
        <v>100</v>
      </c>
      <c r="CC91" s="272" t="s">
        <v>1135</v>
      </c>
      <c r="CD91" s="248">
        <v>8</v>
      </c>
      <c r="CE91" s="248"/>
      <c r="CF91" s="249">
        <f t="shared" ref="CF91:CF100" si="53">(CE91/CD91)*100</f>
        <v>0</v>
      </c>
      <c r="CG91" s="250"/>
      <c r="CH91" s="250"/>
      <c r="CI91" s="246"/>
      <c r="CJ91" s="247">
        <v>8</v>
      </c>
      <c r="CK91" s="247">
        <f>U91+AA91+AG91+AM91+AS91+AY91+BE91+BK91+BQ91+BX91+CE91</f>
        <v>34</v>
      </c>
      <c r="CL91" s="253">
        <v>1</v>
      </c>
      <c r="CM91" s="494" t="s">
        <v>1266</v>
      </c>
    </row>
    <row r="92" spans="1:91" ht="261.75" customHeight="1">
      <c r="A92" s="401"/>
      <c r="B92" s="40" t="s">
        <v>594</v>
      </c>
      <c r="C92" s="42">
        <v>72</v>
      </c>
      <c r="D92" s="40" t="s">
        <v>595</v>
      </c>
      <c r="E92" s="43" t="s">
        <v>26</v>
      </c>
      <c r="F92" s="43" t="s">
        <v>26</v>
      </c>
      <c r="G92" s="43" t="s">
        <v>26</v>
      </c>
      <c r="H92" s="44" t="s">
        <v>100</v>
      </c>
      <c r="I92" s="45">
        <v>0</v>
      </c>
      <c r="J92" s="46">
        <v>2967</v>
      </c>
      <c r="K92" s="46">
        <v>2697</v>
      </c>
      <c r="L92" s="46">
        <v>2697</v>
      </c>
      <c r="M92" s="46">
        <v>2697</v>
      </c>
      <c r="N92" s="46">
        <v>1</v>
      </c>
      <c r="O92" s="46">
        <v>2697</v>
      </c>
      <c r="P92" s="46">
        <v>0</v>
      </c>
      <c r="Q92" s="46">
        <v>2697</v>
      </c>
      <c r="R92" s="46">
        <v>2697</v>
      </c>
      <c r="S92" s="46">
        <v>2697</v>
      </c>
      <c r="T92" s="48">
        <v>0</v>
      </c>
      <c r="U92" s="49">
        <v>0</v>
      </c>
      <c r="V92" s="53">
        <v>0</v>
      </c>
      <c r="W92" s="323"/>
      <c r="X92" s="323"/>
      <c r="Y92" s="102" t="s">
        <v>596</v>
      </c>
      <c r="Z92" s="49">
        <v>2967</v>
      </c>
      <c r="AA92" s="49">
        <v>3671</v>
      </c>
      <c r="AB92" s="53">
        <f>(AA92/Z92)*100</f>
        <v>123.72767104819684</v>
      </c>
      <c r="AC92" s="55">
        <v>3829493088.2600002</v>
      </c>
      <c r="AD92" s="55">
        <v>2070756300</v>
      </c>
      <c r="AE92" s="40" t="s">
        <v>597</v>
      </c>
      <c r="AF92" s="49">
        <v>2697</v>
      </c>
      <c r="AG92" s="49">
        <v>0</v>
      </c>
      <c r="AH92" s="51">
        <f t="shared" si="42"/>
        <v>0</v>
      </c>
      <c r="AI92" s="55">
        <v>1020000000</v>
      </c>
      <c r="AJ92" s="55">
        <v>994920199</v>
      </c>
      <c r="AK92" s="40" t="s">
        <v>598</v>
      </c>
      <c r="AL92" s="49">
        <v>2697</v>
      </c>
      <c r="AM92" s="49">
        <v>2000</v>
      </c>
      <c r="AN92" s="101">
        <f t="shared" si="43"/>
        <v>74.156470152020759</v>
      </c>
      <c r="AO92" s="55">
        <v>1398920199</v>
      </c>
      <c r="AP92" s="55">
        <v>994920199</v>
      </c>
      <c r="AQ92" s="40" t="s">
        <v>599</v>
      </c>
      <c r="AR92" s="49">
        <v>2697</v>
      </c>
      <c r="AS92" s="49">
        <v>3013</v>
      </c>
      <c r="AT92" s="53">
        <f t="shared" si="44"/>
        <v>111.71672228401928</v>
      </c>
      <c r="AU92" s="55">
        <v>1090800000</v>
      </c>
      <c r="AV92" s="55">
        <v>981509456</v>
      </c>
      <c r="AW92" s="40" t="s">
        <v>270</v>
      </c>
      <c r="AX92" s="49">
        <v>1</v>
      </c>
      <c r="AY92" s="49">
        <v>1</v>
      </c>
      <c r="AZ92" s="51">
        <f t="shared" si="45"/>
        <v>100</v>
      </c>
      <c r="BA92" s="55">
        <v>1300000000</v>
      </c>
      <c r="BB92" s="55">
        <v>1200000000</v>
      </c>
      <c r="BC92" s="40" t="s">
        <v>600</v>
      </c>
      <c r="BD92" s="49">
        <v>2697</v>
      </c>
      <c r="BE92" s="49">
        <v>0</v>
      </c>
      <c r="BF92" s="51">
        <f t="shared" si="46"/>
        <v>0</v>
      </c>
      <c r="BG92" s="55">
        <v>0</v>
      </c>
      <c r="BH92" s="55">
        <v>0</v>
      </c>
      <c r="BI92" s="40" t="s">
        <v>272</v>
      </c>
      <c r="BJ92" s="49">
        <v>0</v>
      </c>
      <c r="BK92" s="49">
        <v>0</v>
      </c>
      <c r="BL92" s="51">
        <v>100</v>
      </c>
      <c r="BM92" s="54">
        <v>0</v>
      </c>
      <c r="BN92" s="54">
        <v>0</v>
      </c>
      <c r="BO92" s="56" t="s">
        <v>273</v>
      </c>
      <c r="BP92" s="49">
        <v>2697</v>
      </c>
      <c r="BQ92" s="49">
        <v>2516</v>
      </c>
      <c r="BR92" s="50">
        <f t="shared" si="52"/>
        <v>93.288839451242126</v>
      </c>
      <c r="BS92" s="171">
        <v>577000000</v>
      </c>
      <c r="BT92" s="171">
        <v>562000000</v>
      </c>
      <c r="BU92" s="154">
        <f t="shared" si="33"/>
        <v>97.400346620450605</v>
      </c>
      <c r="BV92" s="40" t="s">
        <v>1054</v>
      </c>
      <c r="BW92" s="49">
        <v>2697</v>
      </c>
      <c r="BX92" s="57">
        <v>2367</v>
      </c>
      <c r="BY92" s="234">
        <f t="shared" si="50"/>
        <v>87.764182424916569</v>
      </c>
      <c r="BZ92" s="222">
        <v>1205526687</v>
      </c>
      <c r="CA92" s="222">
        <v>1204900000</v>
      </c>
      <c r="CB92" s="233">
        <f t="shared" si="37"/>
        <v>99.948015501709079</v>
      </c>
      <c r="CC92" s="272" t="s">
        <v>1136</v>
      </c>
      <c r="CD92" s="247">
        <v>2697</v>
      </c>
      <c r="CE92" s="248"/>
      <c r="CF92" s="249">
        <f t="shared" si="53"/>
        <v>0</v>
      </c>
      <c r="CG92" s="250"/>
      <c r="CH92" s="250"/>
      <c r="CI92" s="246"/>
      <c r="CJ92" s="247">
        <v>2697</v>
      </c>
      <c r="CK92" s="247">
        <f t="shared" ref="CK92:CK95" si="54">(U92+AA92+AG92+AM92+AS92+AY92+BE92+BK92+BQ92+BX92+CE92)/10</f>
        <v>1356.8</v>
      </c>
      <c r="CL92" s="253">
        <f>CK92/CJ92*100/100</f>
        <v>0.50307749351130882</v>
      </c>
      <c r="CM92" s="490" t="s">
        <v>1267</v>
      </c>
    </row>
    <row r="93" spans="1:91" ht="177" customHeight="1">
      <c r="A93" s="401"/>
      <c r="B93" s="319" t="s">
        <v>601</v>
      </c>
      <c r="C93" s="42">
        <v>73</v>
      </c>
      <c r="D93" s="40" t="s">
        <v>602</v>
      </c>
      <c r="E93" s="43"/>
      <c r="F93" s="43" t="s">
        <v>26</v>
      </c>
      <c r="G93" s="43" t="s">
        <v>26</v>
      </c>
      <c r="H93" s="44" t="s">
        <v>100</v>
      </c>
      <c r="I93" s="45">
        <v>1</v>
      </c>
      <c r="J93" s="46">
        <v>1</v>
      </c>
      <c r="K93" s="46">
        <v>1</v>
      </c>
      <c r="L93" s="46">
        <v>1</v>
      </c>
      <c r="M93" s="46">
        <v>1</v>
      </c>
      <c r="N93" s="46">
        <v>1</v>
      </c>
      <c r="O93" s="46">
        <v>1</v>
      </c>
      <c r="P93" s="46">
        <v>1</v>
      </c>
      <c r="Q93" s="46">
        <v>1</v>
      </c>
      <c r="R93" s="46">
        <v>1</v>
      </c>
      <c r="S93" s="47">
        <v>1</v>
      </c>
      <c r="T93" s="48">
        <v>1</v>
      </c>
      <c r="U93" s="49">
        <v>1</v>
      </c>
      <c r="V93" s="53">
        <f t="shared" si="40"/>
        <v>100</v>
      </c>
      <c r="W93" s="323"/>
      <c r="X93" s="323"/>
      <c r="Y93" s="40" t="s">
        <v>603</v>
      </c>
      <c r="Z93" s="49">
        <v>1</v>
      </c>
      <c r="AA93" s="49">
        <v>1</v>
      </c>
      <c r="AB93" s="51">
        <f t="shared" si="41"/>
        <v>100</v>
      </c>
      <c r="AC93" s="55">
        <v>1047079382</v>
      </c>
      <c r="AD93" s="55">
        <v>51620000</v>
      </c>
      <c r="AE93" s="40" t="s">
        <v>604</v>
      </c>
      <c r="AF93" s="49">
        <v>1</v>
      </c>
      <c r="AG93" s="49">
        <v>2</v>
      </c>
      <c r="AH93" s="51">
        <f t="shared" si="42"/>
        <v>200</v>
      </c>
      <c r="AI93" s="55"/>
      <c r="AJ93" s="55"/>
      <c r="AK93" s="40" t="s">
        <v>605</v>
      </c>
      <c r="AL93" s="49">
        <v>1</v>
      </c>
      <c r="AM93" s="49">
        <v>2</v>
      </c>
      <c r="AN93" s="51">
        <f t="shared" si="43"/>
        <v>200</v>
      </c>
      <c r="AO93" s="55">
        <v>20000000</v>
      </c>
      <c r="AP93" s="55">
        <v>0</v>
      </c>
      <c r="AQ93" s="40" t="s">
        <v>606</v>
      </c>
      <c r="AR93" s="49">
        <v>1</v>
      </c>
      <c r="AS93" s="49">
        <v>1</v>
      </c>
      <c r="AT93" s="51">
        <f t="shared" si="44"/>
        <v>100</v>
      </c>
      <c r="AU93" s="55">
        <v>14400000</v>
      </c>
      <c r="AV93" s="55">
        <v>0</v>
      </c>
      <c r="AW93" s="40" t="s">
        <v>297</v>
      </c>
      <c r="AX93" s="49">
        <v>1</v>
      </c>
      <c r="AY93" s="49">
        <v>0</v>
      </c>
      <c r="AZ93" s="51">
        <f t="shared" si="45"/>
        <v>0</v>
      </c>
      <c r="BA93" s="55">
        <v>10000000</v>
      </c>
      <c r="BB93" s="55">
        <v>0</v>
      </c>
      <c r="BC93" s="40" t="s">
        <v>607</v>
      </c>
      <c r="BD93" s="49">
        <v>1</v>
      </c>
      <c r="BE93" s="49">
        <v>1</v>
      </c>
      <c r="BF93" s="51">
        <f t="shared" si="46"/>
        <v>100</v>
      </c>
      <c r="BG93" s="55">
        <v>0</v>
      </c>
      <c r="BH93" s="55">
        <v>0</v>
      </c>
      <c r="BI93" s="40" t="s">
        <v>299</v>
      </c>
      <c r="BJ93" s="49">
        <v>1</v>
      </c>
      <c r="BK93" s="49">
        <v>1</v>
      </c>
      <c r="BL93" s="51">
        <f t="shared" si="49"/>
        <v>100</v>
      </c>
      <c r="BM93" s="54">
        <v>0</v>
      </c>
      <c r="BN93" s="54">
        <v>0</v>
      </c>
      <c r="BO93" s="56" t="s">
        <v>300</v>
      </c>
      <c r="BP93" s="49">
        <v>1</v>
      </c>
      <c r="BQ93" s="49">
        <v>1</v>
      </c>
      <c r="BR93" s="51">
        <f t="shared" si="52"/>
        <v>100</v>
      </c>
      <c r="BS93" s="168">
        <v>0</v>
      </c>
      <c r="BT93" s="168">
        <v>0</v>
      </c>
      <c r="BU93" s="154">
        <v>0</v>
      </c>
      <c r="BV93" s="40" t="s">
        <v>944</v>
      </c>
      <c r="BW93" s="57">
        <v>1</v>
      </c>
      <c r="BX93" s="57">
        <v>0</v>
      </c>
      <c r="BY93" s="234">
        <f t="shared" si="50"/>
        <v>0</v>
      </c>
      <c r="BZ93" s="222">
        <v>0</v>
      </c>
      <c r="CA93" s="222">
        <v>0</v>
      </c>
      <c r="CB93" s="233" t="e">
        <f t="shared" si="37"/>
        <v>#DIV/0!</v>
      </c>
      <c r="CC93" s="272" t="s">
        <v>1204</v>
      </c>
      <c r="CD93" s="248">
        <v>1</v>
      </c>
      <c r="CE93" s="248"/>
      <c r="CF93" s="249">
        <f t="shared" si="53"/>
        <v>0</v>
      </c>
      <c r="CG93" s="250"/>
      <c r="CH93" s="250"/>
      <c r="CI93" s="246"/>
      <c r="CJ93" s="247">
        <v>1</v>
      </c>
      <c r="CK93" s="247">
        <f t="shared" si="54"/>
        <v>1</v>
      </c>
      <c r="CL93" s="253">
        <v>1</v>
      </c>
      <c r="CM93" s="490" t="s">
        <v>1268</v>
      </c>
    </row>
    <row r="94" spans="1:91" ht="336" customHeight="1">
      <c r="A94" s="401"/>
      <c r="B94" s="321"/>
      <c r="C94" s="42">
        <v>74</v>
      </c>
      <c r="D94" s="40" t="s">
        <v>608</v>
      </c>
      <c r="E94" s="43" t="s">
        <v>26</v>
      </c>
      <c r="F94" s="43" t="s">
        <v>26</v>
      </c>
      <c r="G94" s="43" t="s">
        <v>26</v>
      </c>
      <c r="H94" s="44" t="s">
        <v>100</v>
      </c>
      <c r="I94" s="45">
        <v>3.5</v>
      </c>
      <c r="J94" s="46">
        <v>1</v>
      </c>
      <c r="K94" s="46">
        <v>1</v>
      </c>
      <c r="L94" s="46">
        <v>1</v>
      </c>
      <c r="M94" s="46">
        <v>1</v>
      </c>
      <c r="N94" s="46">
        <v>1</v>
      </c>
      <c r="O94" s="46">
        <v>1</v>
      </c>
      <c r="P94" s="46">
        <v>1</v>
      </c>
      <c r="Q94" s="46">
        <v>1</v>
      </c>
      <c r="R94" s="46">
        <v>1</v>
      </c>
      <c r="S94" s="47">
        <v>1</v>
      </c>
      <c r="T94" s="48">
        <v>3.5</v>
      </c>
      <c r="U94" s="49">
        <v>4</v>
      </c>
      <c r="V94" s="53">
        <f t="shared" si="40"/>
        <v>114.28571428571428</v>
      </c>
      <c r="W94" s="324"/>
      <c r="X94" s="324"/>
      <c r="Y94" s="40" t="s">
        <v>609</v>
      </c>
      <c r="Z94" s="49">
        <v>1</v>
      </c>
      <c r="AA94" s="49">
        <v>1</v>
      </c>
      <c r="AB94" s="51">
        <f t="shared" si="41"/>
        <v>100</v>
      </c>
      <c r="AC94" s="55">
        <v>62631490.039999999</v>
      </c>
      <c r="AD94" s="55">
        <v>51301490</v>
      </c>
      <c r="AE94" s="40" t="s">
        <v>319</v>
      </c>
      <c r="AF94" s="49">
        <v>1</v>
      </c>
      <c r="AG94" s="49">
        <v>1</v>
      </c>
      <c r="AH94" s="51">
        <f t="shared" si="42"/>
        <v>100</v>
      </c>
      <c r="AI94" s="55">
        <v>130000000</v>
      </c>
      <c r="AJ94" s="55">
        <v>104123000</v>
      </c>
      <c r="AK94" s="40" t="s">
        <v>610</v>
      </c>
      <c r="AL94" s="49">
        <v>1</v>
      </c>
      <c r="AM94" s="49">
        <v>0.5</v>
      </c>
      <c r="AN94" s="51">
        <f t="shared" si="43"/>
        <v>50</v>
      </c>
      <c r="AO94" s="55">
        <v>183000000</v>
      </c>
      <c r="AP94" s="55">
        <v>138154816</v>
      </c>
      <c r="AQ94" s="40" t="s">
        <v>611</v>
      </c>
      <c r="AR94" s="49">
        <v>1</v>
      </c>
      <c r="AS94" s="49">
        <v>1</v>
      </c>
      <c r="AT94" s="51">
        <f t="shared" si="44"/>
        <v>100</v>
      </c>
      <c r="AU94" s="55">
        <v>232365345</v>
      </c>
      <c r="AV94" s="55">
        <v>180200000</v>
      </c>
      <c r="AW94" s="40" t="s">
        <v>612</v>
      </c>
      <c r="AX94" s="49">
        <v>1</v>
      </c>
      <c r="AY94" s="49">
        <v>0</v>
      </c>
      <c r="AZ94" s="51">
        <f t="shared" si="45"/>
        <v>0</v>
      </c>
      <c r="BA94" s="55">
        <v>28355000</v>
      </c>
      <c r="BB94" s="55">
        <v>9924250</v>
      </c>
      <c r="BC94" s="40" t="s">
        <v>613</v>
      </c>
      <c r="BD94" s="49">
        <v>1</v>
      </c>
      <c r="BE94" s="49">
        <v>1</v>
      </c>
      <c r="BF94" s="51">
        <f t="shared" si="46"/>
        <v>100</v>
      </c>
      <c r="BG94" s="55">
        <v>0</v>
      </c>
      <c r="BH94" s="55">
        <v>0</v>
      </c>
      <c r="BI94" s="40" t="s">
        <v>324</v>
      </c>
      <c r="BJ94" s="49">
        <v>1</v>
      </c>
      <c r="BK94" s="49">
        <v>1</v>
      </c>
      <c r="BL94" s="51">
        <f t="shared" si="49"/>
        <v>100</v>
      </c>
      <c r="BM94" s="54">
        <v>0</v>
      </c>
      <c r="BN94" s="54">
        <v>0</v>
      </c>
      <c r="BO94" s="56" t="s">
        <v>325</v>
      </c>
      <c r="BP94" s="49">
        <v>1</v>
      </c>
      <c r="BQ94" s="49">
        <v>1</v>
      </c>
      <c r="BR94" s="51">
        <f t="shared" si="52"/>
        <v>100</v>
      </c>
      <c r="BS94" s="171">
        <v>20000000</v>
      </c>
      <c r="BT94" s="171">
        <v>13000000</v>
      </c>
      <c r="BU94" s="154">
        <f t="shared" si="33"/>
        <v>65</v>
      </c>
      <c r="BV94" s="40" t="s">
        <v>998</v>
      </c>
      <c r="BW94" s="57">
        <v>1</v>
      </c>
      <c r="BX94" s="486">
        <v>1</v>
      </c>
      <c r="BY94" s="234">
        <f t="shared" si="50"/>
        <v>100</v>
      </c>
      <c r="BZ94" s="222">
        <v>59850000</v>
      </c>
      <c r="CA94" s="222">
        <v>59850000</v>
      </c>
      <c r="CB94" s="233">
        <f t="shared" si="37"/>
        <v>100</v>
      </c>
      <c r="CC94" s="272" t="s">
        <v>1205</v>
      </c>
      <c r="CD94" s="248">
        <v>1</v>
      </c>
      <c r="CE94" s="248"/>
      <c r="CF94" s="249">
        <f t="shared" si="53"/>
        <v>0</v>
      </c>
      <c r="CG94" s="250"/>
      <c r="CH94" s="250"/>
      <c r="CI94" s="246"/>
      <c r="CJ94" s="247">
        <v>1</v>
      </c>
      <c r="CK94" s="247">
        <f t="shared" si="54"/>
        <v>1.1499999999999999</v>
      </c>
      <c r="CL94" s="253">
        <v>1</v>
      </c>
      <c r="CM94" s="490" t="s">
        <v>1269</v>
      </c>
    </row>
    <row r="95" spans="1:91" ht="345" customHeight="1">
      <c r="A95" s="401"/>
      <c r="B95" s="319" t="s">
        <v>614</v>
      </c>
      <c r="C95" s="42">
        <v>75</v>
      </c>
      <c r="D95" s="40" t="s">
        <v>615</v>
      </c>
      <c r="E95" s="43" t="s">
        <v>26</v>
      </c>
      <c r="F95" s="43" t="s">
        <v>26</v>
      </c>
      <c r="G95" s="43" t="s">
        <v>26</v>
      </c>
      <c r="H95" s="44" t="s">
        <v>160</v>
      </c>
      <c r="I95" s="45">
        <v>6</v>
      </c>
      <c r="J95" s="46">
        <v>1</v>
      </c>
      <c r="K95" s="46">
        <v>1</v>
      </c>
      <c r="L95" s="46">
        <v>1</v>
      </c>
      <c r="M95" s="46">
        <v>1</v>
      </c>
      <c r="N95" s="46">
        <v>1</v>
      </c>
      <c r="O95" s="46">
        <v>1</v>
      </c>
      <c r="P95" s="46">
        <v>1</v>
      </c>
      <c r="Q95" s="46">
        <v>12</v>
      </c>
      <c r="R95" s="46">
        <v>12</v>
      </c>
      <c r="S95" s="47">
        <v>12</v>
      </c>
      <c r="T95" s="48">
        <v>6</v>
      </c>
      <c r="U95" s="49">
        <v>12</v>
      </c>
      <c r="V95" s="53">
        <f t="shared" si="40"/>
        <v>200</v>
      </c>
      <c r="W95" s="322">
        <v>44333333</v>
      </c>
      <c r="X95" s="322">
        <v>39833332</v>
      </c>
      <c r="Y95" s="319" t="s">
        <v>616</v>
      </c>
      <c r="Z95" s="49">
        <v>1</v>
      </c>
      <c r="AA95" s="49">
        <v>1</v>
      </c>
      <c r="AB95" s="51">
        <f t="shared" si="41"/>
        <v>100</v>
      </c>
      <c r="AC95" s="322">
        <v>27500000</v>
      </c>
      <c r="AD95" s="322">
        <v>11320747</v>
      </c>
      <c r="AE95" s="319" t="s">
        <v>617</v>
      </c>
      <c r="AF95" s="49">
        <v>1</v>
      </c>
      <c r="AG95" s="49">
        <v>1</v>
      </c>
      <c r="AH95" s="51">
        <f t="shared" si="42"/>
        <v>100</v>
      </c>
      <c r="AI95" s="322">
        <v>18007407</v>
      </c>
      <c r="AJ95" s="322">
        <v>14673224</v>
      </c>
      <c r="AK95" s="413" t="s">
        <v>618</v>
      </c>
      <c r="AL95" s="49">
        <v>1</v>
      </c>
      <c r="AM95" s="49">
        <v>1</v>
      </c>
      <c r="AN95" s="51">
        <f t="shared" si="43"/>
        <v>100</v>
      </c>
      <c r="AO95" s="322">
        <v>60000000</v>
      </c>
      <c r="AP95" s="322">
        <v>60000000</v>
      </c>
      <c r="AQ95" s="339" t="s">
        <v>619</v>
      </c>
      <c r="AR95" s="49">
        <v>1</v>
      </c>
      <c r="AS95" s="49">
        <v>1</v>
      </c>
      <c r="AT95" s="51">
        <f t="shared" si="44"/>
        <v>100</v>
      </c>
      <c r="AU95" s="322">
        <v>40000000</v>
      </c>
      <c r="AV95" s="322">
        <v>39989600</v>
      </c>
      <c r="AW95" s="339" t="s">
        <v>620</v>
      </c>
      <c r="AX95" s="49">
        <v>1</v>
      </c>
      <c r="AY95" s="91">
        <v>0.55000000000000004</v>
      </c>
      <c r="AZ95" s="51">
        <f t="shared" si="45"/>
        <v>55.000000000000007</v>
      </c>
      <c r="BA95" s="322">
        <v>40000000</v>
      </c>
      <c r="BB95" s="322">
        <v>5450000</v>
      </c>
      <c r="BC95" s="339" t="s">
        <v>621</v>
      </c>
      <c r="BD95" s="49">
        <v>1</v>
      </c>
      <c r="BE95" s="49">
        <v>1</v>
      </c>
      <c r="BF95" s="51">
        <f t="shared" si="46"/>
        <v>100</v>
      </c>
      <c r="BG95" s="55">
        <v>0</v>
      </c>
      <c r="BH95" s="55">
        <v>0</v>
      </c>
      <c r="BI95" s="40" t="s">
        <v>622</v>
      </c>
      <c r="BJ95" s="49">
        <v>1</v>
      </c>
      <c r="BK95" s="49">
        <v>1</v>
      </c>
      <c r="BL95" s="51">
        <f t="shared" si="49"/>
        <v>100</v>
      </c>
      <c r="BM95" s="54">
        <v>5770000</v>
      </c>
      <c r="BN95" s="54">
        <v>5770000</v>
      </c>
      <c r="BO95" s="56" t="s">
        <v>623</v>
      </c>
      <c r="BP95" s="49">
        <v>12</v>
      </c>
      <c r="BQ95" s="49">
        <v>12</v>
      </c>
      <c r="BR95" s="51">
        <f t="shared" si="52"/>
        <v>100</v>
      </c>
      <c r="BS95" s="168">
        <v>0</v>
      </c>
      <c r="BT95" s="168">
        <v>0</v>
      </c>
      <c r="BU95" s="154">
        <v>0</v>
      </c>
      <c r="BV95" s="40" t="s">
        <v>999</v>
      </c>
      <c r="BW95" s="57">
        <v>12</v>
      </c>
      <c r="BX95" s="57">
        <v>6</v>
      </c>
      <c r="BY95" s="234">
        <f t="shared" si="50"/>
        <v>50</v>
      </c>
      <c r="BZ95" s="222">
        <v>136000000</v>
      </c>
      <c r="CA95" s="222">
        <v>89000000</v>
      </c>
      <c r="CB95" s="233">
        <f t="shared" si="37"/>
        <v>65.441176470588232</v>
      </c>
      <c r="CC95" s="272" t="s">
        <v>1206</v>
      </c>
      <c r="CD95" s="248">
        <v>1</v>
      </c>
      <c r="CE95" s="248"/>
      <c r="CF95" s="249">
        <f t="shared" si="53"/>
        <v>0</v>
      </c>
      <c r="CG95" s="250"/>
      <c r="CH95" s="250"/>
      <c r="CI95" s="246"/>
      <c r="CJ95" s="247">
        <v>1</v>
      </c>
      <c r="CK95" s="247">
        <f t="shared" si="54"/>
        <v>3.6549999999999998</v>
      </c>
      <c r="CL95" s="253">
        <v>1</v>
      </c>
      <c r="CM95" s="490" t="s">
        <v>1270</v>
      </c>
    </row>
    <row r="96" spans="1:91" ht="322.5" customHeight="1">
      <c r="A96" s="401"/>
      <c r="B96" s="321"/>
      <c r="C96" s="42">
        <v>76</v>
      </c>
      <c r="D96" s="40" t="s">
        <v>624</v>
      </c>
      <c r="E96" s="43"/>
      <c r="F96" s="43" t="s">
        <v>26</v>
      </c>
      <c r="G96" s="43" t="s">
        <v>26</v>
      </c>
      <c r="H96" s="44" t="s">
        <v>160</v>
      </c>
      <c r="I96" s="45">
        <v>6</v>
      </c>
      <c r="J96" s="46">
        <v>1</v>
      </c>
      <c r="K96" s="46">
        <v>1</v>
      </c>
      <c r="L96" s="46">
        <v>1</v>
      </c>
      <c r="M96" s="46">
        <v>1</v>
      </c>
      <c r="N96" s="46">
        <v>1</v>
      </c>
      <c r="O96" s="46">
        <v>1</v>
      </c>
      <c r="P96" s="46">
        <v>1</v>
      </c>
      <c r="Q96" s="46">
        <v>1</v>
      </c>
      <c r="R96" s="46">
        <v>1</v>
      </c>
      <c r="S96" s="47">
        <v>1</v>
      </c>
      <c r="T96" s="48">
        <v>6</v>
      </c>
      <c r="U96" s="49">
        <v>12</v>
      </c>
      <c r="V96" s="53">
        <f t="shared" si="40"/>
        <v>200</v>
      </c>
      <c r="W96" s="323"/>
      <c r="X96" s="323"/>
      <c r="Y96" s="320"/>
      <c r="Z96" s="49">
        <v>1</v>
      </c>
      <c r="AA96" s="49">
        <v>1</v>
      </c>
      <c r="AB96" s="51">
        <f t="shared" si="41"/>
        <v>100</v>
      </c>
      <c r="AC96" s="323"/>
      <c r="AD96" s="323"/>
      <c r="AE96" s="320"/>
      <c r="AF96" s="49">
        <v>1</v>
      </c>
      <c r="AG96" s="49">
        <v>1</v>
      </c>
      <c r="AH96" s="51">
        <f t="shared" si="42"/>
        <v>100</v>
      </c>
      <c r="AI96" s="323"/>
      <c r="AJ96" s="323"/>
      <c r="AK96" s="414"/>
      <c r="AL96" s="49">
        <v>1</v>
      </c>
      <c r="AM96" s="49">
        <v>1</v>
      </c>
      <c r="AN96" s="51">
        <f t="shared" si="43"/>
        <v>100</v>
      </c>
      <c r="AO96" s="323"/>
      <c r="AP96" s="323"/>
      <c r="AQ96" s="325"/>
      <c r="AR96" s="49">
        <v>1</v>
      </c>
      <c r="AS96" s="49">
        <v>1</v>
      </c>
      <c r="AT96" s="51">
        <f t="shared" si="44"/>
        <v>100</v>
      </c>
      <c r="AU96" s="323"/>
      <c r="AV96" s="323"/>
      <c r="AW96" s="325"/>
      <c r="AX96" s="49">
        <v>1</v>
      </c>
      <c r="AY96" s="91">
        <v>0.55000000000000004</v>
      </c>
      <c r="AZ96" s="51">
        <f t="shared" si="45"/>
        <v>55.000000000000007</v>
      </c>
      <c r="BA96" s="323"/>
      <c r="BB96" s="323"/>
      <c r="BC96" s="325"/>
      <c r="BD96" s="49">
        <v>1</v>
      </c>
      <c r="BE96" s="49">
        <v>1</v>
      </c>
      <c r="BF96" s="51">
        <f t="shared" si="46"/>
        <v>100</v>
      </c>
      <c r="BG96" s="55">
        <v>35000000</v>
      </c>
      <c r="BH96" s="55">
        <v>20266667</v>
      </c>
      <c r="BI96" s="40" t="s">
        <v>478</v>
      </c>
      <c r="BJ96" s="49">
        <v>1</v>
      </c>
      <c r="BK96" s="49">
        <v>1</v>
      </c>
      <c r="BL96" s="51">
        <f t="shared" si="49"/>
        <v>100</v>
      </c>
      <c r="BM96" s="54">
        <f>54990000/3</f>
        <v>18330000</v>
      </c>
      <c r="BN96" s="54">
        <f>37480000/3</f>
        <v>12493333.333333334</v>
      </c>
      <c r="BO96" s="56" t="s">
        <v>623</v>
      </c>
      <c r="BP96" s="49">
        <v>1</v>
      </c>
      <c r="BQ96" s="49">
        <v>1</v>
      </c>
      <c r="BR96" s="51">
        <f t="shared" si="52"/>
        <v>100</v>
      </c>
      <c r="BS96" s="168">
        <v>0</v>
      </c>
      <c r="BT96" s="168">
        <v>0</v>
      </c>
      <c r="BU96" s="154">
        <v>0</v>
      </c>
      <c r="BV96" s="40" t="s">
        <v>945</v>
      </c>
      <c r="BW96" s="57">
        <v>1</v>
      </c>
      <c r="BX96" s="57">
        <v>1</v>
      </c>
      <c r="BY96" s="234">
        <f t="shared" si="50"/>
        <v>100</v>
      </c>
      <c r="BZ96" s="222">
        <v>136000000</v>
      </c>
      <c r="CA96" s="222">
        <v>89000000</v>
      </c>
      <c r="CB96" s="233">
        <f t="shared" si="37"/>
        <v>65.441176470588232</v>
      </c>
      <c r="CC96" s="272" t="s">
        <v>1208</v>
      </c>
      <c r="CD96" s="248">
        <v>1</v>
      </c>
      <c r="CE96" s="248"/>
      <c r="CF96" s="249">
        <f t="shared" si="53"/>
        <v>0</v>
      </c>
      <c r="CG96" s="250"/>
      <c r="CH96" s="250"/>
      <c r="CI96" s="246"/>
      <c r="CJ96" s="247">
        <v>1</v>
      </c>
      <c r="CK96" s="247">
        <f t="shared" ref="CK96:CK99" si="55">(U96+AA96+AG96+AM96+AS96+AY96+BE96+BK96+BQ96+BX96+CE96+BX96)/10</f>
        <v>2.1550000000000002</v>
      </c>
      <c r="CL96" s="253">
        <v>1</v>
      </c>
      <c r="CM96" s="490" t="s">
        <v>1081</v>
      </c>
    </row>
    <row r="97" spans="1:91" ht="304.5" customHeight="1">
      <c r="A97" s="401"/>
      <c r="B97" s="40" t="s">
        <v>625</v>
      </c>
      <c r="C97" s="98">
        <v>77</v>
      </c>
      <c r="D97" s="40" t="s">
        <v>626</v>
      </c>
      <c r="E97" s="99" t="s">
        <v>26</v>
      </c>
      <c r="F97" s="99" t="s">
        <v>26</v>
      </c>
      <c r="G97" s="99" t="s">
        <v>26</v>
      </c>
      <c r="H97" s="100" t="s">
        <v>160</v>
      </c>
      <c r="I97" s="45">
        <v>1</v>
      </c>
      <c r="J97" s="46">
        <v>1</v>
      </c>
      <c r="K97" s="46">
        <v>1</v>
      </c>
      <c r="L97" s="46">
        <v>1</v>
      </c>
      <c r="M97" s="46">
        <v>1</v>
      </c>
      <c r="N97" s="46">
        <v>1</v>
      </c>
      <c r="O97" s="46">
        <v>1</v>
      </c>
      <c r="P97" s="46">
        <v>1</v>
      </c>
      <c r="Q97" s="46">
        <v>1</v>
      </c>
      <c r="R97" s="46">
        <v>1</v>
      </c>
      <c r="S97" s="47">
        <v>1</v>
      </c>
      <c r="T97" s="48">
        <v>1</v>
      </c>
      <c r="U97" s="49">
        <v>1</v>
      </c>
      <c r="V97" s="53">
        <f t="shared" si="40"/>
        <v>100</v>
      </c>
      <c r="W97" s="323"/>
      <c r="X97" s="323"/>
      <c r="Y97" s="320"/>
      <c r="Z97" s="49">
        <v>1</v>
      </c>
      <c r="AA97" s="49">
        <v>1</v>
      </c>
      <c r="AB97" s="51">
        <f t="shared" si="41"/>
        <v>100</v>
      </c>
      <c r="AC97" s="323"/>
      <c r="AD97" s="323"/>
      <c r="AE97" s="320"/>
      <c r="AF97" s="49">
        <v>1</v>
      </c>
      <c r="AG97" s="49">
        <v>1</v>
      </c>
      <c r="AH97" s="51">
        <f t="shared" si="42"/>
        <v>100</v>
      </c>
      <c r="AI97" s="323"/>
      <c r="AJ97" s="323"/>
      <c r="AK97" s="414"/>
      <c r="AL97" s="49">
        <v>1</v>
      </c>
      <c r="AM97" s="49">
        <v>1</v>
      </c>
      <c r="AN97" s="51">
        <f t="shared" si="43"/>
        <v>100</v>
      </c>
      <c r="AO97" s="323"/>
      <c r="AP97" s="323"/>
      <c r="AQ97" s="325"/>
      <c r="AR97" s="49">
        <v>1</v>
      </c>
      <c r="AS97" s="49">
        <v>1</v>
      </c>
      <c r="AT97" s="51">
        <f t="shared" si="44"/>
        <v>100</v>
      </c>
      <c r="AU97" s="323"/>
      <c r="AV97" s="323"/>
      <c r="AW97" s="325"/>
      <c r="AX97" s="49">
        <v>1</v>
      </c>
      <c r="AY97" s="91">
        <v>0.55000000000000004</v>
      </c>
      <c r="AZ97" s="51">
        <f t="shared" si="45"/>
        <v>55.000000000000007</v>
      </c>
      <c r="BA97" s="323"/>
      <c r="BB97" s="323"/>
      <c r="BC97" s="325"/>
      <c r="BD97" s="49">
        <v>1</v>
      </c>
      <c r="BE97" s="49">
        <v>1</v>
      </c>
      <c r="BF97" s="51">
        <f t="shared" si="46"/>
        <v>100</v>
      </c>
      <c r="BG97" s="55" t="s">
        <v>445</v>
      </c>
      <c r="BH97" s="55" t="s">
        <v>445</v>
      </c>
      <c r="BI97" s="40" t="s">
        <v>478</v>
      </c>
      <c r="BJ97" s="49">
        <v>1</v>
      </c>
      <c r="BK97" s="93">
        <v>0.8</v>
      </c>
      <c r="BL97" s="51">
        <f t="shared" si="49"/>
        <v>80</v>
      </c>
      <c r="BM97" s="54">
        <f>54990000/3</f>
        <v>18330000</v>
      </c>
      <c r="BN97" s="54">
        <f>37480000/3</f>
        <v>12493333.333333334</v>
      </c>
      <c r="BO97" s="56" t="s">
        <v>627</v>
      </c>
      <c r="BP97" s="49">
        <v>1</v>
      </c>
      <c r="BQ97" s="49">
        <v>1</v>
      </c>
      <c r="BR97" s="51">
        <f t="shared" si="52"/>
        <v>100</v>
      </c>
      <c r="BS97" s="168">
        <v>0</v>
      </c>
      <c r="BT97" s="168">
        <v>0</v>
      </c>
      <c r="BU97" s="154">
        <v>0</v>
      </c>
      <c r="BV97" s="40" t="s">
        <v>946</v>
      </c>
      <c r="BW97" s="57">
        <v>1</v>
      </c>
      <c r="BX97" s="57">
        <v>1</v>
      </c>
      <c r="BY97" s="234">
        <f t="shared" si="50"/>
        <v>100</v>
      </c>
      <c r="BZ97" s="222">
        <v>136000000</v>
      </c>
      <c r="CA97" s="222">
        <v>89000000</v>
      </c>
      <c r="CB97" s="233">
        <f t="shared" si="37"/>
        <v>65.441176470588232</v>
      </c>
      <c r="CC97" s="272" t="s">
        <v>1208</v>
      </c>
      <c r="CD97" s="248">
        <v>1</v>
      </c>
      <c r="CE97" s="248"/>
      <c r="CF97" s="249">
        <f t="shared" si="53"/>
        <v>0</v>
      </c>
      <c r="CG97" s="250"/>
      <c r="CH97" s="250"/>
      <c r="CI97" s="246"/>
      <c r="CJ97" s="247">
        <v>1</v>
      </c>
      <c r="CK97" s="247">
        <f t="shared" si="55"/>
        <v>1.0349999999999999</v>
      </c>
      <c r="CL97" s="253">
        <v>1</v>
      </c>
      <c r="CM97" s="490" t="s">
        <v>1117</v>
      </c>
    </row>
    <row r="98" spans="1:91" ht="333" customHeight="1">
      <c r="A98" s="401"/>
      <c r="B98" s="319" t="s">
        <v>628</v>
      </c>
      <c r="C98" s="42">
        <v>78</v>
      </c>
      <c r="D98" s="40" t="s">
        <v>629</v>
      </c>
      <c r="E98" s="43" t="s">
        <v>26</v>
      </c>
      <c r="F98" s="43" t="s">
        <v>26</v>
      </c>
      <c r="G98" s="43" t="s">
        <v>26</v>
      </c>
      <c r="H98" s="44" t="s">
        <v>160</v>
      </c>
      <c r="I98" s="45">
        <v>6</v>
      </c>
      <c r="J98" s="46">
        <v>1</v>
      </c>
      <c r="K98" s="46">
        <v>1</v>
      </c>
      <c r="L98" s="46">
        <v>1</v>
      </c>
      <c r="M98" s="46">
        <v>1</v>
      </c>
      <c r="N98" s="46">
        <v>1</v>
      </c>
      <c r="O98" s="46">
        <v>1</v>
      </c>
      <c r="P98" s="46">
        <v>1</v>
      </c>
      <c r="Q98" s="46">
        <v>1</v>
      </c>
      <c r="R98" s="46">
        <v>1</v>
      </c>
      <c r="S98" s="47">
        <v>1</v>
      </c>
      <c r="T98" s="48">
        <v>6</v>
      </c>
      <c r="U98" s="49">
        <v>12</v>
      </c>
      <c r="V98" s="53">
        <f t="shared" si="40"/>
        <v>200</v>
      </c>
      <c r="W98" s="323"/>
      <c r="X98" s="323"/>
      <c r="Y98" s="320"/>
      <c r="Z98" s="49">
        <v>1</v>
      </c>
      <c r="AA98" s="49">
        <v>1</v>
      </c>
      <c r="AB98" s="51">
        <f t="shared" si="41"/>
        <v>100</v>
      </c>
      <c r="AC98" s="323"/>
      <c r="AD98" s="323"/>
      <c r="AE98" s="320"/>
      <c r="AF98" s="49">
        <v>1</v>
      </c>
      <c r="AG98" s="49">
        <v>1</v>
      </c>
      <c r="AH98" s="51">
        <f t="shared" si="42"/>
        <v>100</v>
      </c>
      <c r="AI98" s="323"/>
      <c r="AJ98" s="323"/>
      <c r="AK98" s="414"/>
      <c r="AL98" s="49">
        <v>1</v>
      </c>
      <c r="AM98" s="49">
        <v>1</v>
      </c>
      <c r="AN98" s="51">
        <f t="shared" si="43"/>
        <v>100</v>
      </c>
      <c r="AO98" s="323"/>
      <c r="AP98" s="323"/>
      <c r="AQ98" s="325"/>
      <c r="AR98" s="49">
        <v>1</v>
      </c>
      <c r="AS98" s="49">
        <v>1</v>
      </c>
      <c r="AT98" s="51">
        <f t="shared" si="44"/>
        <v>100</v>
      </c>
      <c r="AU98" s="323"/>
      <c r="AV98" s="323"/>
      <c r="AW98" s="325"/>
      <c r="AX98" s="49">
        <v>1</v>
      </c>
      <c r="AY98" s="91">
        <v>0.55000000000000004</v>
      </c>
      <c r="AZ98" s="51">
        <f t="shared" si="45"/>
        <v>55.000000000000007</v>
      </c>
      <c r="BA98" s="323"/>
      <c r="BB98" s="323"/>
      <c r="BC98" s="325"/>
      <c r="BD98" s="49">
        <v>1</v>
      </c>
      <c r="BE98" s="49">
        <v>0</v>
      </c>
      <c r="BF98" s="51">
        <f t="shared" si="46"/>
        <v>0</v>
      </c>
      <c r="BG98" s="55">
        <v>0</v>
      </c>
      <c r="BH98" s="55">
        <v>0</v>
      </c>
      <c r="BI98" s="40" t="s">
        <v>34</v>
      </c>
      <c r="BJ98" s="49">
        <v>1</v>
      </c>
      <c r="BK98" s="49">
        <v>1</v>
      </c>
      <c r="BL98" s="51">
        <f t="shared" si="49"/>
        <v>100</v>
      </c>
      <c r="BM98" s="54">
        <v>0</v>
      </c>
      <c r="BN98" s="54">
        <v>0</v>
      </c>
      <c r="BO98" s="56" t="s">
        <v>623</v>
      </c>
      <c r="BP98" s="49">
        <v>1</v>
      </c>
      <c r="BQ98" s="49">
        <v>1</v>
      </c>
      <c r="BR98" s="51">
        <f t="shared" si="52"/>
        <v>100</v>
      </c>
      <c r="BS98" s="168">
        <v>2885000</v>
      </c>
      <c r="BT98" s="168">
        <v>2885000</v>
      </c>
      <c r="BU98" s="154">
        <f t="shared" si="33"/>
        <v>100</v>
      </c>
      <c r="BV98" s="40" t="s">
        <v>947</v>
      </c>
      <c r="BW98" s="57">
        <v>1</v>
      </c>
      <c r="BX98" s="57">
        <v>1</v>
      </c>
      <c r="BY98" s="234">
        <f t="shared" si="50"/>
        <v>100</v>
      </c>
      <c r="BZ98" s="222">
        <v>136000000</v>
      </c>
      <c r="CA98" s="222">
        <v>89000000</v>
      </c>
      <c r="CB98" s="233">
        <f t="shared" si="37"/>
        <v>65.441176470588232</v>
      </c>
      <c r="CC98" s="272" t="s">
        <v>1208</v>
      </c>
      <c r="CD98" s="248">
        <v>1</v>
      </c>
      <c r="CE98" s="248"/>
      <c r="CF98" s="249">
        <f t="shared" si="53"/>
        <v>0</v>
      </c>
      <c r="CG98" s="250"/>
      <c r="CH98" s="250"/>
      <c r="CI98" s="246"/>
      <c r="CJ98" s="247">
        <v>1</v>
      </c>
      <c r="CK98" s="247">
        <f t="shared" si="55"/>
        <v>2.0550000000000002</v>
      </c>
      <c r="CL98" s="253">
        <v>1</v>
      </c>
      <c r="CM98" s="490" t="s">
        <v>1117</v>
      </c>
    </row>
    <row r="99" spans="1:91" ht="381" customHeight="1">
      <c r="A99" s="402"/>
      <c r="B99" s="321"/>
      <c r="C99" s="98">
        <v>79</v>
      </c>
      <c r="D99" s="40" t="s">
        <v>630</v>
      </c>
      <c r="E99" s="99" t="s">
        <v>26</v>
      </c>
      <c r="F99" s="99" t="s">
        <v>26</v>
      </c>
      <c r="G99" s="99" t="s">
        <v>26</v>
      </c>
      <c r="H99" s="100" t="s">
        <v>160</v>
      </c>
      <c r="I99" s="45">
        <v>1</v>
      </c>
      <c r="J99" s="46">
        <v>1</v>
      </c>
      <c r="K99" s="46">
        <v>1</v>
      </c>
      <c r="L99" s="46">
        <v>1</v>
      </c>
      <c r="M99" s="46">
        <v>1</v>
      </c>
      <c r="N99" s="46">
        <v>1</v>
      </c>
      <c r="O99" s="46">
        <v>1</v>
      </c>
      <c r="P99" s="46">
        <v>1</v>
      </c>
      <c r="Q99" s="46">
        <v>1</v>
      </c>
      <c r="R99" s="46">
        <v>1</v>
      </c>
      <c r="S99" s="47">
        <v>1</v>
      </c>
      <c r="T99" s="48">
        <v>1</v>
      </c>
      <c r="U99" s="49">
        <v>1</v>
      </c>
      <c r="V99" s="53">
        <f t="shared" si="40"/>
        <v>100</v>
      </c>
      <c r="W99" s="324"/>
      <c r="X99" s="324"/>
      <c r="Y99" s="321"/>
      <c r="Z99" s="49">
        <v>1</v>
      </c>
      <c r="AA99" s="49">
        <v>1</v>
      </c>
      <c r="AB99" s="51">
        <f t="shared" si="41"/>
        <v>100</v>
      </c>
      <c r="AC99" s="324"/>
      <c r="AD99" s="324"/>
      <c r="AE99" s="321"/>
      <c r="AF99" s="49">
        <v>1</v>
      </c>
      <c r="AG99" s="49">
        <v>1</v>
      </c>
      <c r="AH99" s="51">
        <f t="shared" si="42"/>
        <v>100</v>
      </c>
      <c r="AI99" s="324"/>
      <c r="AJ99" s="324"/>
      <c r="AK99" s="415"/>
      <c r="AL99" s="49">
        <v>1</v>
      </c>
      <c r="AM99" s="49">
        <v>1</v>
      </c>
      <c r="AN99" s="51">
        <f t="shared" si="43"/>
        <v>100</v>
      </c>
      <c r="AO99" s="324"/>
      <c r="AP99" s="324"/>
      <c r="AQ99" s="326"/>
      <c r="AR99" s="49">
        <v>1</v>
      </c>
      <c r="AS99" s="49">
        <v>1</v>
      </c>
      <c r="AT99" s="51">
        <f t="shared" si="44"/>
        <v>100</v>
      </c>
      <c r="AU99" s="324"/>
      <c r="AV99" s="324"/>
      <c r="AW99" s="326"/>
      <c r="AX99" s="49">
        <v>1</v>
      </c>
      <c r="AY99" s="91">
        <v>0.55000000000000004</v>
      </c>
      <c r="AZ99" s="51">
        <f t="shared" si="45"/>
        <v>55.000000000000007</v>
      </c>
      <c r="BA99" s="324"/>
      <c r="BB99" s="324"/>
      <c r="BC99" s="326"/>
      <c r="BD99" s="49">
        <v>1</v>
      </c>
      <c r="BE99" s="49">
        <v>1</v>
      </c>
      <c r="BF99" s="51">
        <f t="shared" si="46"/>
        <v>100</v>
      </c>
      <c r="BG99" s="55" t="s">
        <v>445</v>
      </c>
      <c r="BH99" s="55" t="s">
        <v>445</v>
      </c>
      <c r="BI99" s="40" t="s">
        <v>478</v>
      </c>
      <c r="BJ99" s="49">
        <v>1</v>
      </c>
      <c r="BK99" s="93">
        <v>0.8</v>
      </c>
      <c r="BL99" s="51">
        <f t="shared" si="49"/>
        <v>80</v>
      </c>
      <c r="BM99" s="54">
        <f>54990000/3</f>
        <v>18330000</v>
      </c>
      <c r="BN99" s="54">
        <f>37480000/3</f>
        <v>12493333.333333334</v>
      </c>
      <c r="BO99" s="56" t="s">
        <v>627</v>
      </c>
      <c r="BP99" s="49">
        <v>1</v>
      </c>
      <c r="BQ99" s="49">
        <v>0</v>
      </c>
      <c r="BR99" s="51">
        <f t="shared" si="52"/>
        <v>0</v>
      </c>
      <c r="BS99" s="168">
        <v>0</v>
      </c>
      <c r="BT99" s="168">
        <v>0</v>
      </c>
      <c r="BU99" s="154">
        <v>0</v>
      </c>
      <c r="BV99" s="40" t="s">
        <v>631</v>
      </c>
      <c r="BW99" s="57">
        <v>1</v>
      </c>
      <c r="BX99" s="57">
        <v>1</v>
      </c>
      <c r="BY99" s="234">
        <f t="shared" si="50"/>
        <v>100</v>
      </c>
      <c r="BZ99" s="222">
        <v>136000000</v>
      </c>
      <c r="CA99" s="222">
        <v>89000000</v>
      </c>
      <c r="CB99" s="233">
        <f t="shared" si="37"/>
        <v>65.441176470588232</v>
      </c>
      <c r="CC99" s="272" t="s">
        <v>1207</v>
      </c>
      <c r="CD99" s="248">
        <v>1</v>
      </c>
      <c r="CE99" s="248"/>
      <c r="CF99" s="249">
        <f t="shared" si="53"/>
        <v>0</v>
      </c>
      <c r="CG99" s="250"/>
      <c r="CH99" s="250"/>
      <c r="CI99" s="246"/>
      <c r="CJ99" s="247">
        <v>1</v>
      </c>
      <c r="CK99" s="247">
        <f t="shared" si="55"/>
        <v>0.93499999999999994</v>
      </c>
      <c r="CL99" s="253">
        <v>1</v>
      </c>
      <c r="CM99" s="490" t="s">
        <v>1117</v>
      </c>
    </row>
    <row r="100" spans="1:91" ht="389.25" customHeight="1">
      <c r="A100" s="410" t="s">
        <v>632</v>
      </c>
      <c r="B100" s="40" t="s">
        <v>633</v>
      </c>
      <c r="C100" s="98">
        <v>80</v>
      </c>
      <c r="D100" s="40" t="s">
        <v>634</v>
      </c>
      <c r="E100" s="99" t="s">
        <v>26</v>
      </c>
      <c r="F100" s="99" t="s">
        <v>26</v>
      </c>
      <c r="G100" s="99" t="s">
        <v>26</v>
      </c>
      <c r="H100" s="100" t="s">
        <v>170</v>
      </c>
      <c r="I100" s="45">
        <v>1</v>
      </c>
      <c r="J100" s="46">
        <v>2</v>
      </c>
      <c r="K100" s="46">
        <v>1</v>
      </c>
      <c r="L100" s="46">
        <v>1</v>
      </c>
      <c r="M100" s="46">
        <v>1</v>
      </c>
      <c r="N100" s="46">
        <v>1</v>
      </c>
      <c r="O100" s="46">
        <v>1</v>
      </c>
      <c r="P100" s="46">
        <v>1</v>
      </c>
      <c r="Q100" s="46">
        <v>8</v>
      </c>
      <c r="R100" s="46">
        <v>8</v>
      </c>
      <c r="S100" s="47">
        <v>8</v>
      </c>
      <c r="T100" s="48">
        <v>1</v>
      </c>
      <c r="U100" s="49">
        <v>1</v>
      </c>
      <c r="V100" s="53">
        <f t="shared" si="40"/>
        <v>100</v>
      </c>
      <c r="W100" s="55"/>
      <c r="X100" s="55"/>
      <c r="Y100" s="40" t="s">
        <v>635</v>
      </c>
      <c r="Z100" s="49">
        <v>2</v>
      </c>
      <c r="AA100" s="49">
        <v>1</v>
      </c>
      <c r="AB100" s="51">
        <f t="shared" si="41"/>
        <v>50</v>
      </c>
      <c r="AC100" s="55">
        <v>513362050</v>
      </c>
      <c r="AD100" s="55">
        <v>513362050</v>
      </c>
      <c r="AE100" s="40" t="s">
        <v>636</v>
      </c>
      <c r="AF100" s="49">
        <v>1</v>
      </c>
      <c r="AG100" s="49">
        <v>1</v>
      </c>
      <c r="AH100" s="51">
        <f t="shared" si="42"/>
        <v>100</v>
      </c>
      <c r="AI100" s="55">
        <v>0</v>
      </c>
      <c r="AJ100" s="55">
        <v>0</v>
      </c>
      <c r="AK100" s="40" t="s">
        <v>637</v>
      </c>
      <c r="AL100" s="49">
        <v>1</v>
      </c>
      <c r="AM100" s="49">
        <v>0.3</v>
      </c>
      <c r="AN100" s="51">
        <f t="shared" si="43"/>
        <v>30</v>
      </c>
      <c r="AO100" s="55"/>
      <c r="AP100" s="55"/>
      <c r="AQ100" s="40" t="s">
        <v>173</v>
      </c>
      <c r="AR100" s="49">
        <v>1</v>
      </c>
      <c r="AS100" s="49">
        <v>1</v>
      </c>
      <c r="AT100" s="51">
        <f t="shared" si="44"/>
        <v>100</v>
      </c>
      <c r="AU100" s="55">
        <v>0</v>
      </c>
      <c r="AV100" s="55">
        <v>0</v>
      </c>
      <c r="AW100" s="40" t="s">
        <v>638</v>
      </c>
      <c r="AX100" s="49">
        <v>1</v>
      </c>
      <c r="AY100" s="49">
        <v>1</v>
      </c>
      <c r="AZ100" s="51">
        <f t="shared" si="45"/>
        <v>100</v>
      </c>
      <c r="BA100" s="55">
        <v>0</v>
      </c>
      <c r="BB100" s="55">
        <v>0</v>
      </c>
      <c r="BC100" s="40" t="s">
        <v>639</v>
      </c>
      <c r="BD100" s="49">
        <v>1</v>
      </c>
      <c r="BE100" s="49">
        <v>1</v>
      </c>
      <c r="BF100" s="51">
        <f t="shared" si="46"/>
        <v>100</v>
      </c>
      <c r="BG100" s="55">
        <v>0</v>
      </c>
      <c r="BH100" s="55">
        <v>0</v>
      </c>
      <c r="BI100" s="40" t="s">
        <v>640</v>
      </c>
      <c r="BJ100" s="49">
        <v>1</v>
      </c>
      <c r="BK100" s="49">
        <v>1</v>
      </c>
      <c r="BL100" s="51">
        <f t="shared" si="49"/>
        <v>100</v>
      </c>
      <c r="BM100" s="54">
        <v>0</v>
      </c>
      <c r="BN100" s="54">
        <v>0</v>
      </c>
      <c r="BO100" s="56" t="s">
        <v>177</v>
      </c>
      <c r="BP100" s="49">
        <v>8</v>
      </c>
      <c r="BQ100" s="49">
        <v>0</v>
      </c>
      <c r="BR100" s="51">
        <f t="shared" si="52"/>
        <v>0</v>
      </c>
      <c r="BS100" s="168">
        <v>0</v>
      </c>
      <c r="BT100" s="168">
        <v>0</v>
      </c>
      <c r="BU100" s="154">
        <v>0</v>
      </c>
      <c r="BV100" s="40" t="s">
        <v>1000</v>
      </c>
      <c r="BW100" s="57">
        <v>8</v>
      </c>
      <c r="BX100" s="486">
        <v>0</v>
      </c>
      <c r="BY100" s="234">
        <f t="shared" si="50"/>
        <v>0</v>
      </c>
      <c r="BZ100" s="222">
        <v>0</v>
      </c>
      <c r="CA100" s="222">
        <v>0</v>
      </c>
      <c r="CB100" s="233" t="e">
        <f t="shared" si="37"/>
        <v>#DIV/0!</v>
      </c>
      <c r="CC100" s="302" t="s">
        <v>1306</v>
      </c>
      <c r="CD100" s="248">
        <v>8</v>
      </c>
      <c r="CE100" s="248"/>
      <c r="CF100" s="249">
        <f t="shared" si="53"/>
        <v>0</v>
      </c>
      <c r="CG100" s="250"/>
      <c r="CH100" s="250"/>
      <c r="CI100" s="246"/>
      <c r="CJ100" s="247">
        <v>8</v>
      </c>
      <c r="CK100" s="247">
        <f>(U100+AA100+AG100+AM100+AS100+AY100+BE100+BK100+BQ100+BX100+CE100)</f>
        <v>7.3</v>
      </c>
      <c r="CL100" s="253">
        <f>CK100/CJ100*100/100</f>
        <v>0.91249999999999998</v>
      </c>
      <c r="CM100" s="490" t="s">
        <v>1271</v>
      </c>
    </row>
    <row r="101" spans="1:91" ht="253" customHeight="1">
      <c r="A101" s="411"/>
      <c r="B101" s="319" t="s">
        <v>641</v>
      </c>
      <c r="C101" s="366">
        <v>81</v>
      </c>
      <c r="D101" s="319" t="s">
        <v>200</v>
      </c>
      <c r="E101" s="340" t="s">
        <v>26</v>
      </c>
      <c r="F101" s="340"/>
      <c r="G101" s="340"/>
      <c r="H101" s="44" t="s">
        <v>100</v>
      </c>
      <c r="I101" s="345">
        <v>868</v>
      </c>
      <c r="J101" s="351">
        <v>900</v>
      </c>
      <c r="K101" s="351">
        <v>710</v>
      </c>
      <c r="L101" s="351">
        <v>710</v>
      </c>
      <c r="M101" s="351">
        <v>710</v>
      </c>
      <c r="N101" s="351">
        <v>740</v>
      </c>
      <c r="O101" s="351">
        <v>710</v>
      </c>
      <c r="P101" s="351">
        <v>710</v>
      </c>
      <c r="Q101" s="351">
        <v>710</v>
      </c>
      <c r="R101" s="351">
        <v>710</v>
      </c>
      <c r="S101" s="369">
        <v>710</v>
      </c>
      <c r="T101" s="353">
        <v>868</v>
      </c>
      <c r="U101" s="349">
        <v>1114</v>
      </c>
      <c r="V101" s="373">
        <f t="shared" si="40"/>
        <v>128.34101382488478</v>
      </c>
      <c r="W101" s="322">
        <v>3000000</v>
      </c>
      <c r="X101" s="322">
        <v>3000000</v>
      </c>
      <c r="Y101" s="319" t="s">
        <v>201</v>
      </c>
      <c r="Z101" s="349">
        <v>900</v>
      </c>
      <c r="AA101" s="349">
        <v>1266</v>
      </c>
      <c r="AB101" s="373">
        <f t="shared" si="41"/>
        <v>140.66666666666669</v>
      </c>
      <c r="AC101" s="55">
        <v>66500000</v>
      </c>
      <c r="AD101" s="55">
        <v>66500000</v>
      </c>
      <c r="AE101" s="40" t="s">
        <v>642</v>
      </c>
      <c r="AF101" s="349">
        <v>710</v>
      </c>
      <c r="AG101" s="349">
        <v>0</v>
      </c>
      <c r="AH101" s="309">
        <f>(AG101/AF101)*100</f>
        <v>0</v>
      </c>
      <c r="AI101" s="55">
        <v>40000000</v>
      </c>
      <c r="AJ101" s="103">
        <v>0</v>
      </c>
      <c r="AK101" s="40" t="s">
        <v>643</v>
      </c>
      <c r="AL101" s="349">
        <v>710</v>
      </c>
      <c r="AM101" s="349">
        <v>3101</v>
      </c>
      <c r="AN101" s="373">
        <f t="shared" si="43"/>
        <v>436.76056338028167</v>
      </c>
      <c r="AO101" s="55">
        <v>40000000</v>
      </c>
      <c r="AP101" s="55"/>
      <c r="AQ101" s="40" t="s">
        <v>644</v>
      </c>
      <c r="AR101" s="349">
        <v>710</v>
      </c>
      <c r="AS101" s="349">
        <v>1231</v>
      </c>
      <c r="AT101" s="373">
        <f t="shared" si="44"/>
        <v>173.38028169014083</v>
      </c>
      <c r="AU101" s="55">
        <v>29000000</v>
      </c>
      <c r="AV101" s="55">
        <v>0</v>
      </c>
      <c r="AW101" s="40" t="s">
        <v>645</v>
      </c>
      <c r="AX101" s="349">
        <v>740</v>
      </c>
      <c r="AY101" s="349">
        <v>1231</v>
      </c>
      <c r="AZ101" s="373">
        <f t="shared" si="45"/>
        <v>166.35135135135135</v>
      </c>
      <c r="BA101" s="55">
        <v>30000000</v>
      </c>
      <c r="BB101" s="55">
        <v>21000000</v>
      </c>
      <c r="BC101" s="40" t="s">
        <v>367</v>
      </c>
      <c r="BD101" s="349">
        <v>710</v>
      </c>
      <c r="BE101" s="349">
        <v>2600</v>
      </c>
      <c r="BF101" s="362">
        <v>100</v>
      </c>
      <c r="BG101" s="55">
        <v>0</v>
      </c>
      <c r="BH101" s="55">
        <v>0</v>
      </c>
      <c r="BI101" s="40" t="s">
        <v>207</v>
      </c>
      <c r="BJ101" s="349">
        <v>710</v>
      </c>
      <c r="BK101" s="349">
        <v>710</v>
      </c>
      <c r="BL101" s="309">
        <v>100</v>
      </c>
      <c r="BM101" s="54">
        <v>0</v>
      </c>
      <c r="BN101" s="54">
        <v>0</v>
      </c>
      <c r="BO101" s="56" t="s">
        <v>646</v>
      </c>
      <c r="BP101" s="349">
        <v>710</v>
      </c>
      <c r="BQ101" s="349">
        <v>12547</v>
      </c>
      <c r="BR101" s="309">
        <v>100</v>
      </c>
      <c r="BS101" s="168">
        <v>0</v>
      </c>
      <c r="BT101" s="168">
        <v>0</v>
      </c>
      <c r="BU101" s="154" t="e">
        <f t="shared" si="33"/>
        <v>#DIV/0!</v>
      </c>
      <c r="BV101" s="7" t="s">
        <v>1001</v>
      </c>
      <c r="BW101" s="349">
        <v>710</v>
      </c>
      <c r="BX101" s="349">
        <v>10263</v>
      </c>
      <c r="BY101" s="359">
        <v>100</v>
      </c>
      <c r="BZ101" s="222">
        <v>0</v>
      </c>
      <c r="CA101" s="222">
        <v>0</v>
      </c>
      <c r="CB101" s="305" t="e">
        <f t="shared" si="37"/>
        <v>#DIV/0!</v>
      </c>
      <c r="CC101" s="272" t="s">
        <v>1209</v>
      </c>
      <c r="CD101" s="349">
        <v>710</v>
      </c>
      <c r="CE101" s="349"/>
      <c r="CF101" s="311">
        <f t="shared" si="51"/>
        <v>0</v>
      </c>
      <c r="CG101" s="58"/>
      <c r="CH101" s="58"/>
      <c r="CI101" s="40"/>
      <c r="CJ101" s="349">
        <v>710</v>
      </c>
      <c r="CK101" s="351">
        <f>(U101+AA101+AG101+AM101+AS101+AY101+BE101+BK101+BQ101+BX101+CE101+BX101)/10</f>
        <v>4432.6000000000004</v>
      </c>
      <c r="CL101" s="387">
        <v>1</v>
      </c>
      <c r="CM101" s="484" t="s">
        <v>1272</v>
      </c>
    </row>
    <row r="102" spans="1:91" ht="180" customHeight="1">
      <c r="A102" s="411"/>
      <c r="B102" s="320"/>
      <c r="C102" s="341"/>
      <c r="D102" s="321"/>
      <c r="E102" s="342"/>
      <c r="F102" s="342"/>
      <c r="G102" s="342"/>
      <c r="H102" s="44" t="s">
        <v>170</v>
      </c>
      <c r="I102" s="346"/>
      <c r="J102" s="352"/>
      <c r="K102" s="352"/>
      <c r="L102" s="352"/>
      <c r="M102" s="352"/>
      <c r="N102" s="352"/>
      <c r="O102" s="352"/>
      <c r="P102" s="352"/>
      <c r="Q102" s="352"/>
      <c r="R102" s="352"/>
      <c r="S102" s="370"/>
      <c r="T102" s="354"/>
      <c r="U102" s="350"/>
      <c r="V102" s="374"/>
      <c r="W102" s="323"/>
      <c r="X102" s="323"/>
      <c r="Y102" s="320"/>
      <c r="Z102" s="350"/>
      <c r="AA102" s="350"/>
      <c r="AB102" s="374"/>
      <c r="AC102" s="55">
        <v>28432594971</v>
      </c>
      <c r="AD102" s="55">
        <v>28432594971</v>
      </c>
      <c r="AE102" s="40" t="s">
        <v>647</v>
      </c>
      <c r="AF102" s="350"/>
      <c r="AG102" s="350"/>
      <c r="AH102" s="310"/>
      <c r="AI102" s="55"/>
      <c r="AJ102" s="55"/>
      <c r="AK102" s="40" t="s">
        <v>648</v>
      </c>
      <c r="AL102" s="350"/>
      <c r="AM102" s="350"/>
      <c r="AN102" s="374"/>
      <c r="AO102" s="55"/>
      <c r="AP102" s="55"/>
      <c r="AQ102" s="40" t="s">
        <v>173</v>
      </c>
      <c r="AR102" s="350"/>
      <c r="AS102" s="350"/>
      <c r="AT102" s="374"/>
      <c r="AU102" s="55">
        <v>31283765286</v>
      </c>
      <c r="AV102" s="55">
        <v>31074343655</v>
      </c>
      <c r="AW102" s="40" t="s">
        <v>211</v>
      </c>
      <c r="AX102" s="350"/>
      <c r="AY102" s="350"/>
      <c r="AZ102" s="374"/>
      <c r="BA102" s="55">
        <v>27876946427</v>
      </c>
      <c r="BB102" s="55">
        <v>16246054019</v>
      </c>
      <c r="BC102" s="40" t="s">
        <v>649</v>
      </c>
      <c r="BD102" s="350"/>
      <c r="BE102" s="350"/>
      <c r="BF102" s="363"/>
      <c r="BG102" s="55">
        <v>33964251913</v>
      </c>
      <c r="BH102" s="55">
        <v>31438578457</v>
      </c>
      <c r="BI102" s="40" t="s">
        <v>213</v>
      </c>
      <c r="BJ102" s="350"/>
      <c r="BK102" s="350"/>
      <c r="BL102" s="310"/>
      <c r="BM102" s="54">
        <v>0</v>
      </c>
      <c r="BN102" s="54">
        <v>0</v>
      </c>
      <c r="BO102" s="56" t="s">
        <v>177</v>
      </c>
      <c r="BP102" s="350"/>
      <c r="BQ102" s="350"/>
      <c r="BR102" s="310"/>
      <c r="BS102" s="168">
        <v>70231484604</v>
      </c>
      <c r="BT102" s="168">
        <v>27245598388</v>
      </c>
      <c r="BU102" s="154">
        <f t="shared" si="33"/>
        <v>38.793994661545625</v>
      </c>
      <c r="BV102" s="40" t="s">
        <v>948</v>
      </c>
      <c r="BW102" s="350"/>
      <c r="BX102" s="350"/>
      <c r="BY102" s="360"/>
      <c r="BZ102" s="283">
        <v>34992747649</v>
      </c>
      <c r="CA102" s="283">
        <v>14221280416</v>
      </c>
      <c r="CB102" s="306"/>
      <c r="CC102" s="272" t="s">
        <v>1097</v>
      </c>
      <c r="CD102" s="350"/>
      <c r="CE102" s="350"/>
      <c r="CF102" s="313"/>
      <c r="CG102" s="58"/>
      <c r="CH102" s="58"/>
      <c r="CI102" s="40"/>
      <c r="CJ102" s="350"/>
      <c r="CK102" s="352"/>
      <c r="CL102" s="388"/>
      <c r="CM102" s="485"/>
    </row>
    <row r="103" spans="1:91" ht="231.75" customHeight="1">
      <c r="A103" s="411"/>
      <c r="B103" s="320"/>
      <c r="C103" s="42">
        <v>82</v>
      </c>
      <c r="D103" s="40" t="s">
        <v>650</v>
      </c>
      <c r="E103" s="43" t="s">
        <v>26</v>
      </c>
      <c r="F103" s="43"/>
      <c r="G103" s="43"/>
      <c r="H103" s="44" t="s">
        <v>100</v>
      </c>
      <c r="I103" s="45">
        <v>8</v>
      </c>
      <c r="J103" s="46">
        <v>12</v>
      </c>
      <c r="K103" s="46">
        <v>1</v>
      </c>
      <c r="L103" s="46">
        <v>1</v>
      </c>
      <c r="M103" s="46">
        <v>1</v>
      </c>
      <c r="N103" s="46">
        <v>9</v>
      </c>
      <c r="O103" s="46">
        <v>12</v>
      </c>
      <c r="P103" s="46">
        <v>12</v>
      </c>
      <c r="Q103" s="46">
        <v>12</v>
      </c>
      <c r="R103" s="46">
        <v>12</v>
      </c>
      <c r="S103" s="47">
        <v>12</v>
      </c>
      <c r="T103" s="48">
        <v>8</v>
      </c>
      <c r="U103" s="49">
        <v>8</v>
      </c>
      <c r="V103" s="53">
        <f t="shared" si="40"/>
        <v>100</v>
      </c>
      <c r="W103" s="323"/>
      <c r="X103" s="323"/>
      <c r="Y103" s="320"/>
      <c r="Z103" s="49">
        <v>12</v>
      </c>
      <c r="AA103" s="49">
        <v>8</v>
      </c>
      <c r="AB103" s="53">
        <f t="shared" si="41"/>
        <v>66.666666666666657</v>
      </c>
      <c r="AC103" s="55">
        <v>66500000</v>
      </c>
      <c r="AD103" s="55">
        <v>66500000</v>
      </c>
      <c r="AE103" s="40" t="s">
        <v>651</v>
      </c>
      <c r="AF103" s="49">
        <v>1</v>
      </c>
      <c r="AG103" s="49">
        <v>0</v>
      </c>
      <c r="AH103" s="51">
        <f t="shared" si="42"/>
        <v>0</v>
      </c>
      <c r="AI103" s="55">
        <v>40000000</v>
      </c>
      <c r="AJ103" s="55">
        <v>0</v>
      </c>
      <c r="AK103" s="40" t="s">
        <v>643</v>
      </c>
      <c r="AL103" s="49">
        <v>1</v>
      </c>
      <c r="AM103" s="49">
        <v>0</v>
      </c>
      <c r="AN103" s="51">
        <f t="shared" si="43"/>
        <v>0</v>
      </c>
      <c r="AO103" s="55">
        <v>40000000</v>
      </c>
      <c r="AP103" s="55"/>
      <c r="AQ103" s="40" t="s">
        <v>644</v>
      </c>
      <c r="AR103" s="49">
        <v>1</v>
      </c>
      <c r="AS103" s="49">
        <v>1</v>
      </c>
      <c r="AT103" s="51">
        <f t="shared" si="44"/>
        <v>100</v>
      </c>
      <c r="AU103" s="55">
        <v>29000000</v>
      </c>
      <c r="AV103" s="55">
        <v>0</v>
      </c>
      <c r="AW103" s="40" t="s">
        <v>652</v>
      </c>
      <c r="AX103" s="49">
        <v>9</v>
      </c>
      <c r="AY103" s="49">
        <v>11</v>
      </c>
      <c r="AZ103" s="53">
        <f t="shared" si="45"/>
        <v>122.22222222222223</v>
      </c>
      <c r="BA103" s="55">
        <v>11342000</v>
      </c>
      <c r="BB103" s="55">
        <v>11342000</v>
      </c>
      <c r="BC103" s="40" t="s">
        <v>649</v>
      </c>
      <c r="BD103" s="49">
        <v>12</v>
      </c>
      <c r="BE103" s="49">
        <v>12</v>
      </c>
      <c r="BF103" s="51">
        <f t="shared" si="46"/>
        <v>100</v>
      </c>
      <c r="BG103" s="55">
        <v>0</v>
      </c>
      <c r="BH103" s="55">
        <v>0</v>
      </c>
      <c r="BI103" s="40" t="s">
        <v>368</v>
      </c>
      <c r="BJ103" s="49">
        <v>12</v>
      </c>
      <c r="BK103" s="49">
        <v>12</v>
      </c>
      <c r="BL103" s="51">
        <f t="shared" si="49"/>
        <v>100</v>
      </c>
      <c r="BM103" s="54">
        <v>0</v>
      </c>
      <c r="BN103" s="54">
        <v>0</v>
      </c>
      <c r="BO103" s="56" t="s">
        <v>653</v>
      </c>
      <c r="BP103" s="49">
        <v>12</v>
      </c>
      <c r="BQ103" s="49">
        <v>12</v>
      </c>
      <c r="BR103" s="51">
        <f t="shared" si="52"/>
        <v>100</v>
      </c>
      <c r="BS103" s="168">
        <v>0</v>
      </c>
      <c r="BT103" s="168">
        <v>0</v>
      </c>
      <c r="BU103" s="154">
        <v>0</v>
      </c>
      <c r="BV103" s="40" t="s">
        <v>1002</v>
      </c>
      <c r="BW103" s="57">
        <v>12</v>
      </c>
      <c r="BX103" s="57">
        <v>0</v>
      </c>
      <c r="BY103" s="234">
        <f t="shared" si="50"/>
        <v>0</v>
      </c>
      <c r="BZ103" s="222">
        <v>0</v>
      </c>
      <c r="CA103" s="222">
        <v>0</v>
      </c>
      <c r="CB103" s="233" t="e">
        <f t="shared" si="37"/>
        <v>#DIV/0!</v>
      </c>
      <c r="CC103" s="272" t="s">
        <v>1210</v>
      </c>
      <c r="CD103" s="248">
        <v>12</v>
      </c>
      <c r="CE103" s="248"/>
      <c r="CF103" s="249">
        <f t="shared" ref="CF103:CF106" si="56">(CE103/CD103)*100</f>
        <v>0</v>
      </c>
      <c r="CG103" s="250"/>
      <c r="CH103" s="250"/>
      <c r="CI103" s="246"/>
      <c r="CJ103" s="247">
        <v>12</v>
      </c>
      <c r="CK103" s="247">
        <f>(U103+AA103+AG103+AM103+AS103+AY103+BE103+BK103+BQ103+BX103+CE103)</f>
        <v>64</v>
      </c>
      <c r="CL103" s="253">
        <v>1</v>
      </c>
      <c r="CM103" s="490" t="s">
        <v>1273</v>
      </c>
    </row>
    <row r="104" spans="1:91" ht="218.25" customHeight="1">
      <c r="A104" s="411"/>
      <c r="B104" s="320"/>
      <c r="C104" s="42">
        <v>83</v>
      </c>
      <c r="D104" s="40" t="s">
        <v>654</v>
      </c>
      <c r="E104" s="43" t="s">
        <v>26</v>
      </c>
      <c r="F104" s="43" t="s">
        <v>26</v>
      </c>
      <c r="G104" s="43"/>
      <c r="H104" s="44" t="s">
        <v>100</v>
      </c>
      <c r="I104" s="45">
        <v>36</v>
      </c>
      <c r="J104" s="46">
        <v>50</v>
      </c>
      <c r="K104" s="46">
        <v>55</v>
      </c>
      <c r="L104" s="46">
        <v>85</v>
      </c>
      <c r="M104" s="46">
        <v>55</v>
      </c>
      <c r="N104" s="46">
        <v>70</v>
      </c>
      <c r="O104" s="46">
        <v>85</v>
      </c>
      <c r="P104" s="46">
        <v>85</v>
      </c>
      <c r="Q104" s="46">
        <v>85</v>
      </c>
      <c r="R104" s="46">
        <v>85</v>
      </c>
      <c r="S104" s="47">
        <v>85</v>
      </c>
      <c r="T104" s="48">
        <v>36</v>
      </c>
      <c r="U104" s="49">
        <v>86</v>
      </c>
      <c r="V104" s="53">
        <f t="shared" si="40"/>
        <v>238.88888888888889</v>
      </c>
      <c r="W104" s="324"/>
      <c r="X104" s="324"/>
      <c r="Y104" s="321"/>
      <c r="Z104" s="49">
        <v>50</v>
      </c>
      <c r="AA104" s="49">
        <v>5</v>
      </c>
      <c r="AB104" s="51">
        <f t="shared" si="41"/>
        <v>10</v>
      </c>
      <c r="AC104" s="55">
        <v>66500000</v>
      </c>
      <c r="AD104" s="55">
        <v>66500000</v>
      </c>
      <c r="AE104" s="40" t="s">
        <v>655</v>
      </c>
      <c r="AF104" s="49">
        <v>55</v>
      </c>
      <c r="AG104" s="49">
        <v>97</v>
      </c>
      <c r="AH104" s="53">
        <f t="shared" si="42"/>
        <v>176.36363636363637</v>
      </c>
      <c r="AI104" s="55">
        <v>17500000</v>
      </c>
      <c r="AJ104" s="55">
        <v>17500000</v>
      </c>
      <c r="AK104" s="40" t="s">
        <v>373</v>
      </c>
      <c r="AL104" s="49">
        <v>85</v>
      </c>
      <c r="AM104" s="49">
        <v>0</v>
      </c>
      <c r="AN104" s="51">
        <f t="shared" si="43"/>
        <v>0</v>
      </c>
      <c r="AO104" s="55">
        <v>20600000</v>
      </c>
      <c r="AP104" s="55"/>
      <c r="AQ104" s="40" t="s">
        <v>656</v>
      </c>
      <c r="AR104" s="49">
        <v>55</v>
      </c>
      <c r="AS104" s="49">
        <v>96</v>
      </c>
      <c r="AT104" s="53">
        <f t="shared" si="44"/>
        <v>174.54545454545453</v>
      </c>
      <c r="AU104" s="55">
        <v>45000000</v>
      </c>
      <c r="AV104" s="55">
        <v>45000000</v>
      </c>
      <c r="AW104" s="40" t="s">
        <v>657</v>
      </c>
      <c r="AX104" s="49">
        <v>70</v>
      </c>
      <c r="AY104" s="49">
        <v>94</v>
      </c>
      <c r="AZ104" s="51">
        <f t="shared" si="45"/>
        <v>134.28571428571428</v>
      </c>
      <c r="BA104" s="55">
        <v>0</v>
      </c>
      <c r="BB104" s="55">
        <v>0</v>
      </c>
      <c r="BC104" s="40" t="s">
        <v>658</v>
      </c>
      <c r="BD104" s="49">
        <v>85</v>
      </c>
      <c r="BE104" s="49">
        <v>97</v>
      </c>
      <c r="BF104" s="50">
        <v>100</v>
      </c>
      <c r="BG104" s="55">
        <v>39999332.869999997</v>
      </c>
      <c r="BH104" s="55">
        <v>39999332.869999997</v>
      </c>
      <c r="BI104" s="40" t="s">
        <v>220</v>
      </c>
      <c r="BJ104" s="49">
        <v>85</v>
      </c>
      <c r="BK104" s="49">
        <v>94</v>
      </c>
      <c r="BL104" s="61">
        <v>100</v>
      </c>
      <c r="BM104" s="54">
        <v>0</v>
      </c>
      <c r="BN104" s="54">
        <v>0</v>
      </c>
      <c r="BO104" s="56" t="s">
        <v>659</v>
      </c>
      <c r="BP104" s="49">
        <v>85</v>
      </c>
      <c r="BQ104" s="49">
        <v>120</v>
      </c>
      <c r="BR104" s="50">
        <v>100</v>
      </c>
      <c r="BS104" s="171">
        <v>5000000</v>
      </c>
      <c r="BT104" s="171">
        <v>5000000</v>
      </c>
      <c r="BU104" s="154">
        <f t="shared" si="33"/>
        <v>100</v>
      </c>
      <c r="BV104" s="40" t="s">
        <v>1003</v>
      </c>
      <c r="BW104" s="57">
        <v>85</v>
      </c>
      <c r="BX104" s="57">
        <v>85</v>
      </c>
      <c r="BY104" s="234">
        <f t="shared" si="50"/>
        <v>100</v>
      </c>
      <c r="BZ104" s="284">
        <v>0</v>
      </c>
      <c r="CA104" s="285">
        <v>0</v>
      </c>
      <c r="CB104" s="233" t="e">
        <f t="shared" si="37"/>
        <v>#DIV/0!</v>
      </c>
      <c r="CC104" s="272" t="s">
        <v>1087</v>
      </c>
      <c r="CD104" s="248">
        <v>85</v>
      </c>
      <c r="CE104" s="248"/>
      <c r="CF104" s="249">
        <f t="shared" si="56"/>
        <v>0</v>
      </c>
      <c r="CG104" s="250"/>
      <c r="CH104" s="250"/>
      <c r="CI104" s="246"/>
      <c r="CJ104" s="247">
        <v>85</v>
      </c>
      <c r="CK104" s="247">
        <f t="shared" ref="CK104:CK106" si="57">(U104+AA104+AG104+AM104+AS104+AY104+BE104+BK104+BQ104+BX104+CE104)/10</f>
        <v>77.400000000000006</v>
      </c>
      <c r="CL104" s="253">
        <f>CK104/CJ104</f>
        <v>0.9105882352941177</v>
      </c>
      <c r="CM104" s="490" t="s">
        <v>1274</v>
      </c>
    </row>
    <row r="105" spans="1:91" ht="189.65" customHeight="1">
      <c r="A105" s="411"/>
      <c r="B105" s="321"/>
      <c r="C105" s="42">
        <v>84</v>
      </c>
      <c r="D105" s="40" t="s">
        <v>660</v>
      </c>
      <c r="E105" s="43" t="s">
        <v>26</v>
      </c>
      <c r="F105" s="43"/>
      <c r="G105" s="43"/>
      <c r="H105" s="44" t="s">
        <v>160</v>
      </c>
      <c r="I105" s="45">
        <v>1</v>
      </c>
      <c r="J105" s="46">
        <v>1</v>
      </c>
      <c r="K105" s="46">
        <v>1</v>
      </c>
      <c r="L105" s="46">
        <v>1</v>
      </c>
      <c r="M105" s="46">
        <v>1</v>
      </c>
      <c r="N105" s="46">
        <v>1</v>
      </c>
      <c r="O105" s="46">
        <v>1</v>
      </c>
      <c r="P105" s="46">
        <v>1</v>
      </c>
      <c r="Q105" s="46">
        <v>1</v>
      </c>
      <c r="R105" s="46">
        <v>1</v>
      </c>
      <c r="S105" s="47">
        <v>1</v>
      </c>
      <c r="T105" s="48">
        <v>1</v>
      </c>
      <c r="U105" s="49">
        <v>1</v>
      </c>
      <c r="V105" s="53">
        <f t="shared" si="40"/>
        <v>100</v>
      </c>
      <c r="W105" s="55">
        <v>1975548044</v>
      </c>
      <c r="X105" s="55">
        <v>1930467106</v>
      </c>
      <c r="Y105" s="40" t="s">
        <v>661</v>
      </c>
      <c r="Z105" s="49">
        <v>1</v>
      </c>
      <c r="AA105" s="49">
        <v>1</v>
      </c>
      <c r="AB105" s="51">
        <f t="shared" si="41"/>
        <v>100</v>
      </c>
      <c r="AC105" s="55">
        <v>1299100000</v>
      </c>
      <c r="AD105" s="55">
        <v>544879064</v>
      </c>
      <c r="AE105" s="40" t="s">
        <v>661</v>
      </c>
      <c r="AF105" s="49">
        <v>1</v>
      </c>
      <c r="AG105" s="49">
        <v>1</v>
      </c>
      <c r="AH105" s="51">
        <f t="shared" si="42"/>
        <v>100</v>
      </c>
      <c r="AI105" s="55">
        <v>60000000</v>
      </c>
      <c r="AJ105" s="55">
        <v>51070635</v>
      </c>
      <c r="AK105" s="40" t="s">
        <v>662</v>
      </c>
      <c r="AL105" s="49">
        <v>1</v>
      </c>
      <c r="AM105" s="49">
        <v>1</v>
      </c>
      <c r="AN105" s="51">
        <f t="shared" si="43"/>
        <v>100</v>
      </c>
      <c r="AO105" s="55">
        <v>200000000</v>
      </c>
      <c r="AP105" s="55">
        <v>199970000</v>
      </c>
      <c r="AQ105" s="40" t="s">
        <v>663</v>
      </c>
      <c r="AR105" s="49">
        <v>1</v>
      </c>
      <c r="AS105" s="49">
        <v>1</v>
      </c>
      <c r="AT105" s="51">
        <f t="shared" si="44"/>
        <v>100</v>
      </c>
      <c r="AU105" s="55">
        <v>45000000</v>
      </c>
      <c r="AV105" s="55">
        <v>45000000</v>
      </c>
      <c r="AW105" s="40" t="s">
        <v>657</v>
      </c>
      <c r="AX105" s="49">
        <v>1</v>
      </c>
      <c r="AY105" s="91">
        <v>0.72</v>
      </c>
      <c r="AZ105" s="53">
        <f t="shared" si="45"/>
        <v>72</v>
      </c>
      <c r="BA105" s="55">
        <v>64050000</v>
      </c>
      <c r="BB105" s="55">
        <v>17764000</v>
      </c>
      <c r="BC105" s="40" t="s">
        <v>664</v>
      </c>
      <c r="BD105" s="49">
        <v>1</v>
      </c>
      <c r="BE105" s="49">
        <v>1</v>
      </c>
      <c r="BF105" s="51">
        <f t="shared" si="46"/>
        <v>100</v>
      </c>
      <c r="BG105" s="55" t="s">
        <v>445</v>
      </c>
      <c r="BH105" s="55" t="s">
        <v>445</v>
      </c>
      <c r="BI105" s="40" t="s">
        <v>440</v>
      </c>
      <c r="BJ105" s="49">
        <v>1</v>
      </c>
      <c r="BK105" s="49">
        <v>1</v>
      </c>
      <c r="BL105" s="51">
        <f t="shared" si="49"/>
        <v>100</v>
      </c>
      <c r="BM105" s="54">
        <v>0</v>
      </c>
      <c r="BN105" s="54">
        <v>0</v>
      </c>
      <c r="BO105" s="56" t="s">
        <v>665</v>
      </c>
      <c r="BP105" s="49">
        <v>1</v>
      </c>
      <c r="BQ105" s="49">
        <v>0</v>
      </c>
      <c r="BR105" s="51">
        <f t="shared" si="52"/>
        <v>0</v>
      </c>
      <c r="BS105" s="168">
        <v>0</v>
      </c>
      <c r="BT105" s="168">
        <v>0</v>
      </c>
      <c r="BU105" s="154">
        <v>0</v>
      </c>
      <c r="BV105" s="88" t="s">
        <v>928</v>
      </c>
      <c r="BW105" s="57">
        <v>1</v>
      </c>
      <c r="BX105" s="57">
        <v>0</v>
      </c>
      <c r="BY105" s="234">
        <f t="shared" si="50"/>
        <v>0</v>
      </c>
      <c r="BZ105" s="222">
        <v>0</v>
      </c>
      <c r="CA105" s="222">
        <v>0</v>
      </c>
      <c r="CB105" s="233">
        <v>0</v>
      </c>
      <c r="CC105" s="272" t="s">
        <v>1211</v>
      </c>
      <c r="CD105" s="248">
        <v>1</v>
      </c>
      <c r="CE105" s="248"/>
      <c r="CF105" s="249">
        <f t="shared" si="56"/>
        <v>0</v>
      </c>
      <c r="CG105" s="250"/>
      <c r="CH105" s="250"/>
      <c r="CI105" s="246"/>
      <c r="CJ105" s="247">
        <v>1</v>
      </c>
      <c r="CK105" s="247">
        <f t="shared" si="57"/>
        <v>0.77200000000000002</v>
      </c>
      <c r="CL105" s="253">
        <v>1</v>
      </c>
      <c r="CM105" s="490" t="s">
        <v>1275</v>
      </c>
    </row>
    <row r="106" spans="1:91" ht="139.5" customHeight="1">
      <c r="A106" s="411"/>
      <c r="B106" s="319" t="s">
        <v>666</v>
      </c>
      <c r="C106" s="42">
        <v>85</v>
      </c>
      <c r="D106" s="40" t="s">
        <v>667</v>
      </c>
      <c r="E106" s="43"/>
      <c r="F106" s="43" t="s">
        <v>26</v>
      </c>
      <c r="G106" s="43" t="s">
        <v>26</v>
      </c>
      <c r="H106" s="44" t="s">
        <v>160</v>
      </c>
      <c r="I106" s="45">
        <v>5</v>
      </c>
      <c r="J106" s="46">
        <v>1</v>
      </c>
      <c r="K106" s="46">
        <v>1</v>
      </c>
      <c r="L106" s="46">
        <v>1</v>
      </c>
      <c r="M106" s="46">
        <v>1</v>
      </c>
      <c r="N106" s="46">
        <v>6</v>
      </c>
      <c r="O106" s="46">
        <v>2</v>
      </c>
      <c r="P106" s="46">
        <v>1</v>
      </c>
      <c r="Q106" s="46">
        <v>1</v>
      </c>
      <c r="R106" s="46">
        <v>1</v>
      </c>
      <c r="S106" s="47">
        <v>1</v>
      </c>
      <c r="T106" s="48">
        <v>5</v>
      </c>
      <c r="U106" s="49">
        <v>5</v>
      </c>
      <c r="V106" s="53">
        <f t="shared" si="40"/>
        <v>100</v>
      </c>
      <c r="W106" s="55">
        <v>44333333</v>
      </c>
      <c r="X106" s="55">
        <v>39833332</v>
      </c>
      <c r="Y106" s="40" t="s">
        <v>668</v>
      </c>
      <c r="Z106" s="49">
        <v>1</v>
      </c>
      <c r="AA106" s="49">
        <v>1</v>
      </c>
      <c r="AB106" s="51">
        <f t="shared" si="41"/>
        <v>100</v>
      </c>
      <c r="AC106" s="55">
        <v>27500000</v>
      </c>
      <c r="AD106" s="55">
        <v>11320747</v>
      </c>
      <c r="AE106" s="40" t="s">
        <v>668</v>
      </c>
      <c r="AF106" s="49">
        <v>1</v>
      </c>
      <c r="AG106" s="49">
        <v>1</v>
      </c>
      <c r="AH106" s="51">
        <f t="shared" si="42"/>
        <v>100</v>
      </c>
      <c r="AI106" s="55">
        <v>245942593</v>
      </c>
      <c r="AJ106" s="55">
        <v>245942593</v>
      </c>
      <c r="AK106" s="40" t="s">
        <v>669</v>
      </c>
      <c r="AL106" s="49">
        <v>1</v>
      </c>
      <c r="AM106" s="49">
        <v>1</v>
      </c>
      <c r="AN106" s="51">
        <f t="shared" si="43"/>
        <v>100</v>
      </c>
      <c r="AO106" s="55">
        <v>123000000</v>
      </c>
      <c r="AP106" s="55">
        <v>119734663</v>
      </c>
      <c r="AQ106" s="40" t="s">
        <v>670</v>
      </c>
      <c r="AR106" s="49">
        <v>1</v>
      </c>
      <c r="AS106" s="49">
        <v>1</v>
      </c>
      <c r="AT106" s="51">
        <f t="shared" si="44"/>
        <v>100</v>
      </c>
      <c r="AU106" s="55">
        <v>440000000</v>
      </c>
      <c r="AV106" s="55">
        <v>438921995</v>
      </c>
      <c r="AW106" s="40" t="s">
        <v>671</v>
      </c>
      <c r="AX106" s="49">
        <v>6</v>
      </c>
      <c r="AY106" s="49">
        <v>12</v>
      </c>
      <c r="AZ106" s="51">
        <f t="shared" si="45"/>
        <v>200</v>
      </c>
      <c r="BA106" s="55">
        <v>89400000</v>
      </c>
      <c r="BB106" s="55">
        <v>38285000</v>
      </c>
      <c r="BC106" s="40" t="s">
        <v>672</v>
      </c>
      <c r="BD106" s="49">
        <v>2</v>
      </c>
      <c r="BE106" s="49">
        <v>2</v>
      </c>
      <c r="BF106" s="51">
        <v>100</v>
      </c>
      <c r="BG106" s="55">
        <v>0</v>
      </c>
      <c r="BH106" s="55">
        <v>0</v>
      </c>
      <c r="BI106" s="40" t="s">
        <v>673</v>
      </c>
      <c r="BJ106" s="49">
        <v>1</v>
      </c>
      <c r="BK106" s="49">
        <v>1</v>
      </c>
      <c r="BL106" s="51">
        <f t="shared" si="49"/>
        <v>100</v>
      </c>
      <c r="BM106" s="54">
        <v>0</v>
      </c>
      <c r="BN106" s="54">
        <v>0</v>
      </c>
      <c r="BO106" s="56" t="s">
        <v>674</v>
      </c>
      <c r="BP106" s="49">
        <v>1</v>
      </c>
      <c r="BQ106" s="49">
        <v>0</v>
      </c>
      <c r="BR106" s="51">
        <f t="shared" si="52"/>
        <v>0</v>
      </c>
      <c r="BS106" s="168">
        <v>0</v>
      </c>
      <c r="BT106" s="168">
        <v>0</v>
      </c>
      <c r="BU106" s="154">
        <v>0</v>
      </c>
      <c r="BV106" s="40" t="s">
        <v>1004</v>
      </c>
      <c r="BW106" s="57">
        <v>1</v>
      </c>
      <c r="BX106" s="57">
        <v>0</v>
      </c>
      <c r="BY106" s="234">
        <f t="shared" si="50"/>
        <v>0</v>
      </c>
      <c r="BZ106" s="232">
        <v>0</v>
      </c>
      <c r="CA106" s="232">
        <v>0</v>
      </c>
      <c r="CB106" s="233">
        <v>0</v>
      </c>
      <c r="CC106" s="272" t="s">
        <v>1085</v>
      </c>
      <c r="CD106" s="248">
        <v>1</v>
      </c>
      <c r="CE106" s="248"/>
      <c r="CF106" s="249">
        <f t="shared" si="56"/>
        <v>0</v>
      </c>
      <c r="CG106" s="250"/>
      <c r="CH106" s="250"/>
      <c r="CI106" s="246"/>
      <c r="CJ106" s="247">
        <v>1</v>
      </c>
      <c r="CK106" s="247">
        <f t="shared" si="57"/>
        <v>2.4</v>
      </c>
      <c r="CL106" s="253">
        <v>1</v>
      </c>
      <c r="CM106" s="490" t="s">
        <v>1276</v>
      </c>
    </row>
    <row r="107" spans="1:91" ht="249" customHeight="1">
      <c r="A107" s="411"/>
      <c r="B107" s="320"/>
      <c r="C107" s="366">
        <v>86</v>
      </c>
      <c r="D107" s="319" t="s">
        <v>675</v>
      </c>
      <c r="E107" s="340"/>
      <c r="F107" s="340" t="s">
        <v>26</v>
      </c>
      <c r="G107" s="340" t="s">
        <v>26</v>
      </c>
      <c r="H107" s="44" t="s">
        <v>417</v>
      </c>
      <c r="I107" s="345">
        <v>1</v>
      </c>
      <c r="J107" s="351">
        <v>4</v>
      </c>
      <c r="K107" s="351">
        <v>1</v>
      </c>
      <c r="L107" s="351">
        <v>1</v>
      </c>
      <c r="M107" s="351">
        <v>1</v>
      </c>
      <c r="N107" s="351">
        <v>1</v>
      </c>
      <c r="O107" s="351">
        <v>1</v>
      </c>
      <c r="P107" s="351">
        <v>1</v>
      </c>
      <c r="Q107" s="351">
        <v>1</v>
      </c>
      <c r="R107" s="351">
        <v>1</v>
      </c>
      <c r="S107" s="369">
        <v>1</v>
      </c>
      <c r="T107" s="353">
        <v>1</v>
      </c>
      <c r="U107" s="349">
        <v>1</v>
      </c>
      <c r="V107" s="373">
        <f t="shared" si="40"/>
        <v>100</v>
      </c>
      <c r="W107" s="55">
        <v>405343852.87</v>
      </c>
      <c r="X107" s="55">
        <v>170226355</v>
      </c>
      <c r="Y107" s="40" t="s">
        <v>418</v>
      </c>
      <c r="Z107" s="349">
        <v>4</v>
      </c>
      <c r="AA107" s="349">
        <v>1.2</v>
      </c>
      <c r="AB107" s="309">
        <f t="shared" si="41"/>
        <v>30</v>
      </c>
      <c r="AC107" s="55">
        <v>223751315.88999999</v>
      </c>
      <c r="AD107" s="55">
        <v>88636060</v>
      </c>
      <c r="AE107" s="40" t="s">
        <v>676</v>
      </c>
      <c r="AF107" s="349">
        <v>1</v>
      </c>
      <c r="AG107" s="349">
        <v>1</v>
      </c>
      <c r="AH107" s="309">
        <f t="shared" si="42"/>
        <v>100</v>
      </c>
      <c r="AI107" s="55">
        <v>130916000</v>
      </c>
      <c r="AJ107" s="55">
        <v>130916000</v>
      </c>
      <c r="AK107" s="40" t="s">
        <v>677</v>
      </c>
      <c r="AL107" s="349">
        <v>1</v>
      </c>
      <c r="AM107" s="349">
        <v>1</v>
      </c>
      <c r="AN107" s="309">
        <f t="shared" si="43"/>
        <v>100</v>
      </c>
      <c r="AO107" s="322">
        <v>265263043</v>
      </c>
      <c r="AP107" s="322">
        <v>88660000</v>
      </c>
      <c r="AQ107" s="40" t="s">
        <v>678</v>
      </c>
      <c r="AR107" s="349">
        <v>1</v>
      </c>
      <c r="AS107" s="349">
        <v>1</v>
      </c>
      <c r="AT107" s="309">
        <f t="shared" si="44"/>
        <v>100</v>
      </c>
      <c r="AU107" s="55">
        <v>0</v>
      </c>
      <c r="AV107" s="55">
        <v>0</v>
      </c>
      <c r="AW107" s="40" t="s">
        <v>679</v>
      </c>
      <c r="AX107" s="349">
        <v>1</v>
      </c>
      <c r="AY107" s="349">
        <v>1</v>
      </c>
      <c r="AZ107" s="309">
        <f t="shared" si="45"/>
        <v>100</v>
      </c>
      <c r="BA107" s="55">
        <v>103516000</v>
      </c>
      <c r="BB107" s="55">
        <v>44780000</v>
      </c>
      <c r="BC107" s="40" t="s">
        <v>680</v>
      </c>
      <c r="BD107" s="349">
        <v>1</v>
      </c>
      <c r="BE107" s="349">
        <v>1</v>
      </c>
      <c r="BF107" s="309">
        <f t="shared" si="46"/>
        <v>100</v>
      </c>
      <c r="BG107" s="55" t="s">
        <v>445</v>
      </c>
      <c r="BH107" s="55" t="s">
        <v>445</v>
      </c>
      <c r="BI107" s="40" t="s">
        <v>424</v>
      </c>
      <c r="BJ107" s="349">
        <v>1</v>
      </c>
      <c r="BK107" s="349">
        <v>1</v>
      </c>
      <c r="BL107" s="309">
        <f t="shared" si="49"/>
        <v>100</v>
      </c>
      <c r="BM107" s="54">
        <v>11540000</v>
      </c>
      <c r="BN107" s="54">
        <v>11540000</v>
      </c>
      <c r="BO107" s="56" t="s">
        <v>681</v>
      </c>
      <c r="BP107" s="349">
        <v>1</v>
      </c>
      <c r="BQ107" s="349">
        <v>1</v>
      </c>
      <c r="BR107" s="309">
        <f t="shared" si="52"/>
        <v>100</v>
      </c>
      <c r="BS107" s="176">
        <v>14425000</v>
      </c>
      <c r="BT107" s="176">
        <v>14425000</v>
      </c>
      <c r="BU107" s="154">
        <f t="shared" si="33"/>
        <v>100</v>
      </c>
      <c r="BV107" s="148" t="s">
        <v>1005</v>
      </c>
      <c r="BW107" s="349">
        <v>1</v>
      </c>
      <c r="BX107" s="349">
        <v>1</v>
      </c>
      <c r="BY107" s="359">
        <f t="shared" si="50"/>
        <v>100</v>
      </c>
      <c r="BZ107" s="222">
        <v>29000000</v>
      </c>
      <c r="CA107" s="222">
        <v>29000000</v>
      </c>
      <c r="CB107" s="233">
        <f t="shared" si="37"/>
        <v>100</v>
      </c>
      <c r="CC107" s="14" t="s">
        <v>1212</v>
      </c>
      <c r="CD107" s="349">
        <v>1</v>
      </c>
      <c r="CE107" s="349"/>
      <c r="CF107" s="311">
        <f t="shared" si="51"/>
        <v>0</v>
      </c>
      <c r="CG107" s="58"/>
      <c r="CH107" s="58"/>
      <c r="CI107" s="40"/>
      <c r="CJ107" s="349">
        <v>1</v>
      </c>
      <c r="CK107" s="349">
        <f>(U107+AA107+AG107+AM107+AS107+AY107+BE107+BK107+BQ107+BX107+CE107+BX107)/10</f>
        <v>1.1199999999999999</v>
      </c>
      <c r="CL107" s="387">
        <v>1</v>
      </c>
      <c r="CM107" s="484" t="s">
        <v>1277</v>
      </c>
    </row>
    <row r="108" spans="1:91" ht="263.14999999999998" customHeight="1">
      <c r="A108" s="411"/>
      <c r="B108" s="320"/>
      <c r="C108" s="341"/>
      <c r="D108" s="416"/>
      <c r="E108" s="342"/>
      <c r="F108" s="342"/>
      <c r="G108" s="342"/>
      <c r="H108" s="44" t="s">
        <v>100</v>
      </c>
      <c r="I108" s="346"/>
      <c r="J108" s="352"/>
      <c r="K108" s="352"/>
      <c r="L108" s="352"/>
      <c r="M108" s="352"/>
      <c r="N108" s="352"/>
      <c r="O108" s="352"/>
      <c r="P108" s="352"/>
      <c r="Q108" s="352"/>
      <c r="R108" s="352"/>
      <c r="S108" s="370"/>
      <c r="T108" s="354"/>
      <c r="U108" s="350"/>
      <c r="V108" s="374"/>
      <c r="W108" s="55">
        <v>250344620.12</v>
      </c>
      <c r="X108" s="55">
        <v>124080000</v>
      </c>
      <c r="Y108" s="40" t="s">
        <v>318</v>
      </c>
      <c r="Z108" s="350"/>
      <c r="AA108" s="350"/>
      <c r="AB108" s="310"/>
      <c r="AC108" s="55"/>
      <c r="AD108" s="55"/>
      <c r="AE108" s="40"/>
      <c r="AF108" s="350"/>
      <c r="AG108" s="350"/>
      <c r="AH108" s="310"/>
      <c r="AI108" s="55"/>
      <c r="AJ108" s="55"/>
      <c r="AK108" s="40" t="s">
        <v>682</v>
      </c>
      <c r="AL108" s="350"/>
      <c r="AM108" s="350"/>
      <c r="AN108" s="310"/>
      <c r="AO108" s="324"/>
      <c r="AP108" s="324"/>
      <c r="AQ108" s="40" t="s">
        <v>683</v>
      </c>
      <c r="AR108" s="350"/>
      <c r="AS108" s="350"/>
      <c r="AT108" s="310"/>
      <c r="AU108" s="55">
        <v>21100000</v>
      </c>
      <c r="AV108" s="55">
        <v>20000000</v>
      </c>
      <c r="AW108" s="40" t="s">
        <v>684</v>
      </c>
      <c r="AX108" s="350"/>
      <c r="AY108" s="350"/>
      <c r="AZ108" s="310"/>
      <c r="BA108" s="55">
        <v>25519500</v>
      </c>
      <c r="BB108" s="55">
        <v>8506000</v>
      </c>
      <c r="BC108" s="40" t="s">
        <v>685</v>
      </c>
      <c r="BD108" s="350"/>
      <c r="BE108" s="350"/>
      <c r="BF108" s="310"/>
      <c r="BG108" s="55">
        <v>0</v>
      </c>
      <c r="BH108" s="55">
        <v>0</v>
      </c>
      <c r="BI108" s="40" t="s">
        <v>686</v>
      </c>
      <c r="BJ108" s="350"/>
      <c r="BK108" s="350"/>
      <c r="BL108" s="310"/>
      <c r="BM108" s="54">
        <v>11540000</v>
      </c>
      <c r="BN108" s="54">
        <v>11540000</v>
      </c>
      <c r="BO108" s="56" t="s">
        <v>687</v>
      </c>
      <c r="BP108" s="350"/>
      <c r="BQ108" s="350"/>
      <c r="BR108" s="310"/>
      <c r="BS108" s="184">
        <v>11540000</v>
      </c>
      <c r="BT108" s="174">
        <v>5870000</v>
      </c>
      <c r="BU108" s="154">
        <f t="shared" si="33"/>
        <v>50.86655112651647</v>
      </c>
      <c r="BV108" s="40" t="s">
        <v>935</v>
      </c>
      <c r="BW108" s="350"/>
      <c r="BX108" s="350"/>
      <c r="BY108" s="360"/>
      <c r="BZ108" s="221">
        <v>0</v>
      </c>
      <c r="CA108" s="221">
        <v>0</v>
      </c>
      <c r="CB108" s="233" t="e">
        <f t="shared" si="37"/>
        <v>#DIV/0!</v>
      </c>
      <c r="CC108" s="272" t="s">
        <v>1213</v>
      </c>
      <c r="CD108" s="350"/>
      <c r="CE108" s="350"/>
      <c r="CF108" s="313"/>
      <c r="CG108" s="58"/>
      <c r="CH108" s="58"/>
      <c r="CI108" s="40"/>
      <c r="CJ108" s="350"/>
      <c r="CK108" s="350"/>
      <c r="CL108" s="388"/>
      <c r="CM108" s="485"/>
    </row>
    <row r="109" spans="1:91" ht="220.5" customHeight="1">
      <c r="A109" s="411"/>
      <c r="B109" s="321"/>
      <c r="C109" s="42">
        <v>87</v>
      </c>
      <c r="D109" s="40" t="s">
        <v>688</v>
      </c>
      <c r="E109" s="43" t="s">
        <v>26</v>
      </c>
      <c r="F109" s="43" t="s">
        <v>26</v>
      </c>
      <c r="G109" s="43" t="s">
        <v>26</v>
      </c>
      <c r="H109" s="44" t="s">
        <v>100</v>
      </c>
      <c r="I109" s="45">
        <v>1850</v>
      </c>
      <c r="J109" s="46">
        <v>2000</v>
      </c>
      <c r="K109" s="46">
        <v>1820</v>
      </c>
      <c r="L109" s="46">
        <v>1820</v>
      </c>
      <c r="M109" s="46">
        <v>1820</v>
      </c>
      <c r="N109" s="46">
        <v>1760</v>
      </c>
      <c r="O109" s="104">
        <v>1820</v>
      </c>
      <c r="P109" s="104">
        <v>500</v>
      </c>
      <c r="Q109" s="46">
        <v>1820</v>
      </c>
      <c r="R109" s="46">
        <v>1820</v>
      </c>
      <c r="S109" s="47">
        <v>1820</v>
      </c>
      <c r="T109" s="48">
        <v>1850</v>
      </c>
      <c r="U109" s="49">
        <v>1839</v>
      </c>
      <c r="V109" s="53">
        <f t="shared" si="40"/>
        <v>99.405405405405403</v>
      </c>
      <c r="W109" s="55">
        <v>224000000</v>
      </c>
      <c r="X109" s="55"/>
      <c r="Y109" s="40" t="s">
        <v>689</v>
      </c>
      <c r="Z109" s="49">
        <v>2000</v>
      </c>
      <c r="AA109" s="49">
        <v>200</v>
      </c>
      <c r="AB109" s="51">
        <f t="shared" si="41"/>
        <v>10</v>
      </c>
      <c r="AC109" s="55">
        <v>290000000</v>
      </c>
      <c r="AD109" s="55">
        <v>3200000</v>
      </c>
      <c r="AE109" s="40" t="s">
        <v>690</v>
      </c>
      <c r="AF109" s="49">
        <v>1820</v>
      </c>
      <c r="AG109" s="49">
        <v>2232</v>
      </c>
      <c r="AH109" s="53">
        <f t="shared" si="42"/>
        <v>122.63736263736264</v>
      </c>
      <c r="AI109" s="55">
        <v>97552309857</v>
      </c>
      <c r="AJ109" s="55">
        <v>96619452585</v>
      </c>
      <c r="AK109" s="40" t="s">
        <v>691</v>
      </c>
      <c r="AL109" s="49">
        <v>1820</v>
      </c>
      <c r="AM109" s="49">
        <v>2232</v>
      </c>
      <c r="AN109" s="53">
        <f t="shared" si="43"/>
        <v>122.63736263736264</v>
      </c>
      <c r="AO109" s="55">
        <v>106571580996</v>
      </c>
      <c r="AP109" s="55">
        <v>21782925087</v>
      </c>
      <c r="AQ109" s="40" t="s">
        <v>692</v>
      </c>
      <c r="AR109" s="49">
        <v>1820</v>
      </c>
      <c r="AS109" s="49">
        <v>2232</v>
      </c>
      <c r="AT109" s="53">
        <f t="shared" si="44"/>
        <v>122.63736263736264</v>
      </c>
      <c r="AU109" s="55">
        <v>117064364955</v>
      </c>
      <c r="AV109" s="55">
        <v>117002378125</v>
      </c>
      <c r="AW109" s="40" t="s">
        <v>693</v>
      </c>
      <c r="AX109" s="49">
        <v>1760</v>
      </c>
      <c r="AY109" s="49">
        <v>2232</v>
      </c>
      <c r="AZ109" s="53">
        <f t="shared" si="45"/>
        <v>126.81818181818181</v>
      </c>
      <c r="BA109" s="55">
        <v>148852142900</v>
      </c>
      <c r="BB109" s="55">
        <v>61749597746</v>
      </c>
      <c r="BC109" s="40" t="s">
        <v>694</v>
      </c>
      <c r="BD109" s="83">
        <v>1820</v>
      </c>
      <c r="BE109" s="83">
        <v>0</v>
      </c>
      <c r="BF109" s="51">
        <f t="shared" si="46"/>
        <v>0</v>
      </c>
      <c r="BG109" s="55">
        <v>0</v>
      </c>
      <c r="BH109" s="55">
        <v>0</v>
      </c>
      <c r="BI109" s="40" t="s">
        <v>695</v>
      </c>
      <c r="BJ109" s="83">
        <v>500</v>
      </c>
      <c r="BK109" s="83">
        <v>454</v>
      </c>
      <c r="BL109" s="51">
        <v>100</v>
      </c>
      <c r="BM109" s="54">
        <v>0</v>
      </c>
      <c r="BN109" s="54">
        <v>0</v>
      </c>
      <c r="BO109" s="56" t="s">
        <v>696</v>
      </c>
      <c r="BP109" s="49">
        <v>1820</v>
      </c>
      <c r="BQ109" s="49">
        <v>0</v>
      </c>
      <c r="BR109" s="51">
        <f t="shared" si="52"/>
        <v>0</v>
      </c>
      <c r="BS109" s="168">
        <v>0</v>
      </c>
      <c r="BT109" s="168">
        <v>0</v>
      </c>
      <c r="BU109" s="154">
        <v>0</v>
      </c>
      <c r="BV109" s="40" t="s">
        <v>1006</v>
      </c>
      <c r="BW109" s="49">
        <v>1820</v>
      </c>
      <c r="BX109" s="57">
        <v>0</v>
      </c>
      <c r="BY109" s="234">
        <f t="shared" si="50"/>
        <v>0</v>
      </c>
      <c r="BZ109" s="284">
        <v>0</v>
      </c>
      <c r="CA109" s="285">
        <v>0</v>
      </c>
      <c r="CB109" s="233" t="e">
        <f t="shared" si="37"/>
        <v>#DIV/0!</v>
      </c>
      <c r="CC109" s="272" t="s">
        <v>1214</v>
      </c>
      <c r="CD109" s="247">
        <v>1820</v>
      </c>
      <c r="CE109" s="248"/>
      <c r="CF109" s="249">
        <f t="shared" ref="CF109:CF114" si="58">(CE109/CD109)*100</f>
        <v>0</v>
      </c>
      <c r="CG109" s="250"/>
      <c r="CH109" s="250"/>
      <c r="CI109" s="246"/>
      <c r="CJ109" s="247">
        <v>1820</v>
      </c>
      <c r="CK109" s="247">
        <f>(U109++AA109+AG109+AM109+AS109+AY109+BE109+BK109+BQ109+BX109+CE109)/10</f>
        <v>1142.0999999999999</v>
      </c>
      <c r="CL109" s="253">
        <f>CK109/CJ109</f>
        <v>0.62752747252747243</v>
      </c>
      <c r="CM109" s="490" t="s">
        <v>1278</v>
      </c>
    </row>
    <row r="110" spans="1:91" ht="192.75" customHeight="1">
      <c r="A110" s="411"/>
      <c r="B110" s="319" t="s">
        <v>697</v>
      </c>
      <c r="C110" s="42">
        <v>88</v>
      </c>
      <c r="D110" s="40" t="s">
        <v>698</v>
      </c>
      <c r="E110" s="43"/>
      <c r="F110" s="43" t="s">
        <v>26</v>
      </c>
      <c r="G110" s="43" t="s">
        <v>26</v>
      </c>
      <c r="H110" s="44" t="s">
        <v>160</v>
      </c>
      <c r="I110" s="45">
        <v>54</v>
      </c>
      <c r="J110" s="46">
        <v>54</v>
      </c>
      <c r="K110" s="46">
        <v>1</v>
      </c>
      <c r="L110" s="46">
        <v>1</v>
      </c>
      <c r="M110" s="46">
        <v>1</v>
      </c>
      <c r="N110" s="46">
        <v>54</v>
      </c>
      <c r="O110" s="104">
        <v>1</v>
      </c>
      <c r="P110" s="46">
        <v>1</v>
      </c>
      <c r="Q110" s="46">
        <v>1</v>
      </c>
      <c r="R110" s="46">
        <v>1</v>
      </c>
      <c r="S110" s="47">
        <v>1</v>
      </c>
      <c r="T110" s="48">
        <v>54</v>
      </c>
      <c r="U110" s="49">
        <v>54</v>
      </c>
      <c r="V110" s="53">
        <f t="shared" si="40"/>
        <v>100</v>
      </c>
      <c r="W110" s="55">
        <v>14500000</v>
      </c>
      <c r="X110" s="55">
        <v>14500000</v>
      </c>
      <c r="Y110" s="40" t="s">
        <v>699</v>
      </c>
      <c r="Z110" s="49">
        <v>54</v>
      </c>
      <c r="AA110" s="49">
        <v>54</v>
      </c>
      <c r="AB110" s="51">
        <f t="shared" si="41"/>
        <v>100</v>
      </c>
      <c r="AC110" s="55">
        <v>13750000</v>
      </c>
      <c r="AD110" s="55">
        <v>5200000</v>
      </c>
      <c r="AE110" s="40" t="s">
        <v>700</v>
      </c>
      <c r="AF110" s="49">
        <v>1</v>
      </c>
      <c r="AG110" s="49">
        <v>1</v>
      </c>
      <c r="AH110" s="51">
        <f t="shared" si="42"/>
        <v>100</v>
      </c>
      <c r="AI110" s="55">
        <v>245942593</v>
      </c>
      <c r="AJ110" s="55">
        <v>245942593</v>
      </c>
      <c r="AK110" s="40" t="s">
        <v>701</v>
      </c>
      <c r="AL110" s="49">
        <v>1</v>
      </c>
      <c r="AM110" s="49">
        <v>1</v>
      </c>
      <c r="AN110" s="51">
        <f t="shared" si="43"/>
        <v>100</v>
      </c>
      <c r="AO110" s="55">
        <v>123000000</v>
      </c>
      <c r="AP110" s="55">
        <v>119734663</v>
      </c>
      <c r="AQ110" s="319" t="s">
        <v>305</v>
      </c>
      <c r="AR110" s="49">
        <v>1</v>
      </c>
      <c r="AS110" s="49">
        <v>1</v>
      </c>
      <c r="AT110" s="51">
        <f t="shared" si="44"/>
        <v>100</v>
      </c>
      <c r="AU110" s="55">
        <v>440000000</v>
      </c>
      <c r="AV110" s="55">
        <v>439921995</v>
      </c>
      <c r="AW110" s="40" t="s">
        <v>671</v>
      </c>
      <c r="AX110" s="49">
        <v>54</v>
      </c>
      <c r="AY110" s="49">
        <v>54</v>
      </c>
      <c r="AZ110" s="51">
        <f t="shared" si="45"/>
        <v>100</v>
      </c>
      <c r="BA110" s="55">
        <v>123575000</v>
      </c>
      <c r="BB110" s="55">
        <v>90736000</v>
      </c>
      <c r="BC110" s="40" t="s">
        <v>702</v>
      </c>
      <c r="BD110" s="83">
        <v>1</v>
      </c>
      <c r="BE110" s="83">
        <v>1</v>
      </c>
      <c r="BF110" s="51">
        <f t="shared" si="46"/>
        <v>100</v>
      </c>
      <c r="BG110" s="55">
        <v>0</v>
      </c>
      <c r="BH110" s="55">
        <v>0</v>
      </c>
      <c r="BI110" s="40" t="s">
        <v>703</v>
      </c>
      <c r="BJ110" s="49">
        <v>1</v>
      </c>
      <c r="BK110" s="49">
        <v>1</v>
      </c>
      <c r="BL110" s="51">
        <f t="shared" si="49"/>
        <v>100</v>
      </c>
      <c r="BM110" s="54">
        <v>0</v>
      </c>
      <c r="BN110" s="54">
        <v>0</v>
      </c>
      <c r="BO110" s="56" t="s">
        <v>704</v>
      </c>
      <c r="BP110" s="49">
        <v>1</v>
      </c>
      <c r="BQ110" s="49">
        <v>1</v>
      </c>
      <c r="BR110" s="51">
        <f t="shared" si="52"/>
        <v>100</v>
      </c>
      <c r="BS110" s="168">
        <v>0</v>
      </c>
      <c r="BT110" s="168">
        <v>0</v>
      </c>
      <c r="BU110" s="154">
        <v>0</v>
      </c>
      <c r="BV110" s="40" t="s">
        <v>1007</v>
      </c>
      <c r="BW110" s="57">
        <v>1</v>
      </c>
      <c r="BX110" s="57">
        <v>0</v>
      </c>
      <c r="BY110" s="234">
        <f t="shared" si="50"/>
        <v>0</v>
      </c>
      <c r="BZ110" s="222">
        <v>0</v>
      </c>
      <c r="CA110" s="222">
        <v>0</v>
      </c>
      <c r="CB110" s="233">
        <v>0</v>
      </c>
      <c r="CC110" s="302" t="s">
        <v>1299</v>
      </c>
      <c r="CD110" s="248">
        <v>1</v>
      </c>
      <c r="CE110" s="248"/>
      <c r="CF110" s="249">
        <f t="shared" si="58"/>
        <v>0</v>
      </c>
      <c r="CG110" s="250"/>
      <c r="CH110" s="250"/>
      <c r="CI110" s="246"/>
      <c r="CJ110" s="247">
        <v>1</v>
      </c>
      <c r="CK110" s="247">
        <f>(U110+AA110+AG110+AM110+AS110+AY110+BE110+BK110+BQ110+BX110+CE110)/10</f>
        <v>16.8</v>
      </c>
      <c r="CL110" s="253">
        <v>1</v>
      </c>
      <c r="CM110" s="494" t="s">
        <v>1279</v>
      </c>
    </row>
    <row r="111" spans="1:91" ht="263.14999999999998" customHeight="1">
      <c r="A111" s="411"/>
      <c r="B111" s="320"/>
      <c r="C111" s="42">
        <v>89</v>
      </c>
      <c r="D111" s="40" t="s">
        <v>705</v>
      </c>
      <c r="E111" s="43"/>
      <c r="F111" s="43" t="s">
        <v>26</v>
      </c>
      <c r="G111" s="43" t="s">
        <v>26</v>
      </c>
      <c r="H111" s="44" t="s">
        <v>100</v>
      </c>
      <c r="I111" s="45">
        <v>53</v>
      </c>
      <c r="J111" s="46">
        <v>54</v>
      </c>
      <c r="K111" s="46">
        <v>54</v>
      </c>
      <c r="L111" s="46">
        <v>54</v>
      </c>
      <c r="M111" s="46">
        <v>54</v>
      </c>
      <c r="N111" s="46">
        <v>54</v>
      </c>
      <c r="O111" s="104">
        <v>54</v>
      </c>
      <c r="P111" s="46">
        <v>54</v>
      </c>
      <c r="Q111" s="46">
        <v>54</v>
      </c>
      <c r="R111" s="46">
        <v>54</v>
      </c>
      <c r="S111" s="47">
        <v>54</v>
      </c>
      <c r="T111" s="48">
        <v>53</v>
      </c>
      <c r="U111" s="49">
        <v>54</v>
      </c>
      <c r="V111" s="53">
        <f t="shared" si="40"/>
        <v>101.88679245283019</v>
      </c>
      <c r="W111" s="55">
        <v>224000000</v>
      </c>
      <c r="X111" s="55">
        <v>224000000</v>
      </c>
      <c r="Y111" s="40" t="s">
        <v>312</v>
      </c>
      <c r="Z111" s="49">
        <v>54</v>
      </c>
      <c r="AA111" s="49">
        <v>54</v>
      </c>
      <c r="AB111" s="51">
        <f t="shared" si="41"/>
        <v>100</v>
      </c>
      <c r="AC111" s="55">
        <v>290000000</v>
      </c>
      <c r="AD111" s="55">
        <v>3200000</v>
      </c>
      <c r="AE111" s="40" t="s">
        <v>706</v>
      </c>
      <c r="AF111" s="49">
        <v>54</v>
      </c>
      <c r="AG111" s="49">
        <v>54</v>
      </c>
      <c r="AH111" s="51">
        <f t="shared" si="42"/>
        <v>100</v>
      </c>
      <c r="AI111" s="322">
        <v>15000000</v>
      </c>
      <c r="AJ111" s="322"/>
      <c r="AK111" s="319" t="s">
        <v>707</v>
      </c>
      <c r="AL111" s="49">
        <v>54</v>
      </c>
      <c r="AM111" s="49">
        <v>52</v>
      </c>
      <c r="AN111" s="53">
        <f t="shared" si="43"/>
        <v>96.296296296296291</v>
      </c>
      <c r="AO111" s="55">
        <v>0</v>
      </c>
      <c r="AP111" s="55">
        <v>0</v>
      </c>
      <c r="AQ111" s="320"/>
      <c r="AR111" s="49">
        <v>54</v>
      </c>
      <c r="AS111" s="49">
        <v>54</v>
      </c>
      <c r="AT111" s="51">
        <f t="shared" si="44"/>
        <v>100</v>
      </c>
      <c r="AU111" s="322">
        <v>112100000</v>
      </c>
      <c r="AV111" s="322">
        <v>107638100</v>
      </c>
      <c r="AW111" s="339" t="s">
        <v>708</v>
      </c>
      <c r="AX111" s="49">
        <v>54</v>
      </c>
      <c r="AY111" s="49">
        <v>54</v>
      </c>
      <c r="AZ111" s="51">
        <f t="shared" si="45"/>
        <v>100</v>
      </c>
      <c r="BA111" s="322">
        <v>123575000</v>
      </c>
      <c r="BB111" s="322">
        <v>90736000</v>
      </c>
      <c r="BC111" s="339" t="s">
        <v>709</v>
      </c>
      <c r="BD111" s="83">
        <v>54</v>
      </c>
      <c r="BE111" s="83">
        <v>54</v>
      </c>
      <c r="BF111" s="51">
        <f t="shared" si="46"/>
        <v>100</v>
      </c>
      <c r="BG111" s="55">
        <v>0</v>
      </c>
      <c r="BH111" s="55">
        <v>0</v>
      </c>
      <c r="BI111" s="40" t="s">
        <v>314</v>
      </c>
      <c r="BJ111" s="49">
        <v>54</v>
      </c>
      <c r="BK111" s="49">
        <v>54</v>
      </c>
      <c r="BL111" s="51">
        <f t="shared" si="49"/>
        <v>100</v>
      </c>
      <c r="BM111" s="54">
        <v>0</v>
      </c>
      <c r="BN111" s="54">
        <v>0</v>
      </c>
      <c r="BO111" s="56" t="s">
        <v>710</v>
      </c>
      <c r="BP111" s="49">
        <v>54</v>
      </c>
      <c r="BQ111" s="49">
        <v>54</v>
      </c>
      <c r="BR111" s="51">
        <f t="shared" si="52"/>
        <v>100</v>
      </c>
      <c r="BS111" s="168">
        <v>0</v>
      </c>
      <c r="BT111" s="168">
        <v>0</v>
      </c>
      <c r="BU111" s="154">
        <v>0</v>
      </c>
      <c r="BV111" s="40" t="s">
        <v>1008</v>
      </c>
      <c r="BW111" s="57">
        <v>54</v>
      </c>
      <c r="BX111" s="57">
        <v>54</v>
      </c>
      <c r="BY111" s="234">
        <f t="shared" si="50"/>
        <v>100</v>
      </c>
      <c r="BZ111" s="222">
        <v>0</v>
      </c>
      <c r="CA111" s="222">
        <v>0</v>
      </c>
      <c r="CB111" s="233" t="e">
        <f t="shared" si="37"/>
        <v>#DIV/0!</v>
      </c>
      <c r="CC111" s="272" t="s">
        <v>1215</v>
      </c>
      <c r="CD111" s="248">
        <v>54</v>
      </c>
      <c r="CE111" s="248"/>
      <c r="CF111" s="249">
        <f t="shared" si="58"/>
        <v>0</v>
      </c>
      <c r="CG111" s="250"/>
      <c r="CH111" s="250"/>
      <c r="CI111" s="246"/>
      <c r="CJ111" s="247">
        <v>54</v>
      </c>
      <c r="CK111" s="247">
        <f>(U111+AA111+AG111+AM111+AS111+AY111+BE111+BK111+BQ111+BX111+CE111+BX111)/10</f>
        <v>59.2</v>
      </c>
      <c r="CL111" s="253">
        <v>1</v>
      </c>
      <c r="CM111" s="490" t="s">
        <v>1280</v>
      </c>
    </row>
    <row r="112" spans="1:91" ht="175.5" customHeight="1">
      <c r="A112" s="411"/>
      <c r="B112" s="321"/>
      <c r="C112" s="42">
        <v>90</v>
      </c>
      <c r="D112" s="40" t="s">
        <v>711</v>
      </c>
      <c r="E112" s="43" t="s">
        <v>26</v>
      </c>
      <c r="F112" s="43" t="s">
        <v>26</v>
      </c>
      <c r="G112" s="43" t="s">
        <v>26</v>
      </c>
      <c r="H112" s="44" t="s">
        <v>160</v>
      </c>
      <c r="I112" s="45">
        <v>54</v>
      </c>
      <c r="J112" s="46">
        <v>54</v>
      </c>
      <c r="K112" s="46">
        <v>54</v>
      </c>
      <c r="L112" s="46">
        <v>54</v>
      </c>
      <c r="M112" s="46">
        <v>54</v>
      </c>
      <c r="N112" s="46">
        <v>54</v>
      </c>
      <c r="O112" s="104">
        <v>54</v>
      </c>
      <c r="P112" s="46">
        <v>54</v>
      </c>
      <c r="Q112" s="46">
        <v>54</v>
      </c>
      <c r="R112" s="46">
        <v>54</v>
      </c>
      <c r="S112" s="47">
        <v>54</v>
      </c>
      <c r="T112" s="48">
        <v>54</v>
      </c>
      <c r="U112" s="49">
        <v>54</v>
      </c>
      <c r="V112" s="53">
        <f t="shared" si="40"/>
        <v>100</v>
      </c>
      <c r="W112" s="55">
        <v>14500000</v>
      </c>
      <c r="X112" s="55">
        <v>14500000</v>
      </c>
      <c r="Y112" s="40" t="s">
        <v>712</v>
      </c>
      <c r="Z112" s="49">
        <v>54</v>
      </c>
      <c r="AA112" s="49">
        <v>54</v>
      </c>
      <c r="AB112" s="51">
        <f t="shared" si="41"/>
        <v>100</v>
      </c>
      <c r="AC112" s="55">
        <v>13750000</v>
      </c>
      <c r="AD112" s="55">
        <v>5200000</v>
      </c>
      <c r="AE112" s="40" t="s">
        <v>713</v>
      </c>
      <c r="AF112" s="49">
        <v>54</v>
      </c>
      <c r="AG112" s="49">
        <v>54</v>
      </c>
      <c r="AH112" s="51">
        <f t="shared" si="42"/>
        <v>100</v>
      </c>
      <c r="AI112" s="324"/>
      <c r="AJ112" s="324"/>
      <c r="AK112" s="321"/>
      <c r="AL112" s="49">
        <v>54</v>
      </c>
      <c r="AM112" s="49">
        <v>52</v>
      </c>
      <c r="AN112" s="53">
        <f t="shared" si="43"/>
        <v>96.296296296296291</v>
      </c>
      <c r="AO112" s="55">
        <v>0</v>
      </c>
      <c r="AP112" s="55">
        <v>0</v>
      </c>
      <c r="AQ112" s="321"/>
      <c r="AR112" s="49">
        <v>54</v>
      </c>
      <c r="AS112" s="49">
        <v>54</v>
      </c>
      <c r="AT112" s="51">
        <f t="shared" si="44"/>
        <v>100</v>
      </c>
      <c r="AU112" s="324"/>
      <c r="AV112" s="324"/>
      <c r="AW112" s="326"/>
      <c r="AX112" s="49">
        <v>54</v>
      </c>
      <c r="AY112" s="49">
        <v>54</v>
      </c>
      <c r="AZ112" s="51">
        <f t="shared" si="45"/>
        <v>100</v>
      </c>
      <c r="BA112" s="324"/>
      <c r="BB112" s="324"/>
      <c r="BC112" s="326"/>
      <c r="BD112" s="83">
        <v>54</v>
      </c>
      <c r="BE112" s="83">
        <v>54</v>
      </c>
      <c r="BF112" s="51">
        <f t="shared" si="46"/>
        <v>100</v>
      </c>
      <c r="BG112" s="55">
        <v>0</v>
      </c>
      <c r="BH112" s="55">
        <v>0</v>
      </c>
      <c r="BI112" s="40" t="s">
        <v>474</v>
      </c>
      <c r="BJ112" s="49">
        <v>54</v>
      </c>
      <c r="BK112" s="49">
        <v>54</v>
      </c>
      <c r="BL112" s="51">
        <f t="shared" si="49"/>
        <v>100</v>
      </c>
      <c r="BM112" s="54">
        <v>0</v>
      </c>
      <c r="BN112" s="54">
        <v>0</v>
      </c>
      <c r="BO112" s="56" t="s">
        <v>474</v>
      </c>
      <c r="BP112" s="49">
        <v>54</v>
      </c>
      <c r="BQ112" s="49">
        <v>54</v>
      </c>
      <c r="BR112" s="51">
        <f t="shared" si="52"/>
        <v>100</v>
      </c>
      <c r="BS112" s="168">
        <v>0</v>
      </c>
      <c r="BT112" s="168">
        <v>0</v>
      </c>
      <c r="BU112" s="154">
        <v>0</v>
      </c>
      <c r="BV112" s="40" t="s">
        <v>1009</v>
      </c>
      <c r="BW112" s="57">
        <v>54</v>
      </c>
      <c r="BX112" s="57">
        <v>0</v>
      </c>
      <c r="BY112" s="234">
        <f t="shared" si="50"/>
        <v>0</v>
      </c>
      <c r="BZ112" s="222">
        <v>0</v>
      </c>
      <c r="CA112" s="222">
        <v>0</v>
      </c>
      <c r="CB112" s="233" t="e">
        <f t="shared" si="37"/>
        <v>#DIV/0!</v>
      </c>
      <c r="CC112" s="302" t="s">
        <v>1298</v>
      </c>
      <c r="CD112" s="248">
        <v>54</v>
      </c>
      <c r="CE112" s="248"/>
      <c r="CF112" s="249">
        <f t="shared" si="58"/>
        <v>0</v>
      </c>
      <c r="CG112" s="250"/>
      <c r="CH112" s="250"/>
      <c r="CI112" s="246"/>
      <c r="CJ112" s="247">
        <v>54</v>
      </c>
      <c r="CK112" s="247">
        <f>(U112+AA112+AG112+AM112+AS112+AY112+BE112+BK112+BQ112+BX112+CE112)/10</f>
        <v>48.4</v>
      </c>
      <c r="CL112" s="253">
        <f>CK112/CJ112</f>
        <v>0.89629629629629626</v>
      </c>
      <c r="CM112" s="490" t="s">
        <v>1281</v>
      </c>
    </row>
    <row r="113" spans="1:91" ht="205.5" customHeight="1">
      <c r="A113" s="411"/>
      <c r="B113" s="319" t="s">
        <v>714</v>
      </c>
      <c r="C113" s="98">
        <v>91</v>
      </c>
      <c r="D113" s="40" t="s">
        <v>715</v>
      </c>
      <c r="E113" s="99"/>
      <c r="F113" s="99" t="s">
        <v>26</v>
      </c>
      <c r="G113" s="99" t="s">
        <v>26</v>
      </c>
      <c r="H113" s="100" t="s">
        <v>481</v>
      </c>
      <c r="I113" s="45">
        <v>275</v>
      </c>
      <c r="J113" s="46">
        <v>275</v>
      </c>
      <c r="K113" s="46">
        <v>3</v>
      </c>
      <c r="L113" s="46">
        <v>3</v>
      </c>
      <c r="M113" s="46">
        <v>3</v>
      </c>
      <c r="N113" s="46">
        <v>4175</v>
      </c>
      <c r="O113" s="104">
        <v>12</v>
      </c>
      <c r="P113" s="46">
        <v>12</v>
      </c>
      <c r="Q113" s="104">
        <v>810</v>
      </c>
      <c r="R113" s="104">
        <v>810</v>
      </c>
      <c r="S113" s="105">
        <v>810</v>
      </c>
      <c r="T113" s="48">
        <v>275</v>
      </c>
      <c r="U113" s="49">
        <v>298</v>
      </c>
      <c r="V113" s="53">
        <f t="shared" si="40"/>
        <v>108.36363636363637</v>
      </c>
      <c r="W113" s="322">
        <v>272826718</v>
      </c>
      <c r="X113" s="322">
        <v>272826718</v>
      </c>
      <c r="Y113" s="40" t="s">
        <v>716</v>
      </c>
      <c r="Z113" s="49">
        <v>275</v>
      </c>
      <c r="AA113" s="49">
        <v>150</v>
      </c>
      <c r="AB113" s="53">
        <f t="shared" si="41"/>
        <v>54.54545454545454</v>
      </c>
      <c r="AC113" s="322">
        <v>328250000</v>
      </c>
      <c r="AD113" s="322">
        <v>151100000</v>
      </c>
      <c r="AE113" s="40" t="s">
        <v>717</v>
      </c>
      <c r="AF113" s="49">
        <v>3</v>
      </c>
      <c r="AG113" s="49">
        <v>3</v>
      </c>
      <c r="AH113" s="51">
        <f t="shared" si="42"/>
        <v>100</v>
      </c>
      <c r="AI113" s="322">
        <v>51750000</v>
      </c>
      <c r="AJ113" s="322">
        <v>47228333</v>
      </c>
      <c r="AK113" s="319" t="s">
        <v>718</v>
      </c>
      <c r="AL113" s="49">
        <v>3</v>
      </c>
      <c r="AM113" s="49">
        <v>9</v>
      </c>
      <c r="AN113" s="51">
        <f t="shared" si="43"/>
        <v>300</v>
      </c>
      <c r="AO113" s="322">
        <v>274250000</v>
      </c>
      <c r="AP113" s="322">
        <v>36000000</v>
      </c>
      <c r="AQ113" s="319" t="s">
        <v>719</v>
      </c>
      <c r="AR113" s="49">
        <v>3</v>
      </c>
      <c r="AS113" s="49">
        <v>3</v>
      </c>
      <c r="AT113" s="51">
        <f t="shared" si="44"/>
        <v>100</v>
      </c>
      <c r="AU113" s="322">
        <v>36450000</v>
      </c>
      <c r="AV113" s="322">
        <v>186049737</v>
      </c>
      <c r="AW113" s="339" t="s">
        <v>720</v>
      </c>
      <c r="AX113" s="49">
        <v>4175</v>
      </c>
      <c r="AY113" s="49">
        <v>410</v>
      </c>
      <c r="AZ113" s="53">
        <f t="shared" si="45"/>
        <v>9.8203592814371259</v>
      </c>
      <c r="BA113" s="322">
        <v>355930500</v>
      </c>
      <c r="BB113" s="322">
        <v>277287335</v>
      </c>
      <c r="BC113" s="339" t="s">
        <v>721</v>
      </c>
      <c r="BD113" s="83">
        <v>12</v>
      </c>
      <c r="BE113" s="83">
        <v>8</v>
      </c>
      <c r="BF113" s="53">
        <f t="shared" si="46"/>
        <v>66.666666666666657</v>
      </c>
      <c r="BG113" s="355">
        <v>14000000</v>
      </c>
      <c r="BH113" s="355">
        <v>14000000</v>
      </c>
      <c r="BI113" s="382" t="s">
        <v>722</v>
      </c>
      <c r="BJ113" s="49">
        <v>12</v>
      </c>
      <c r="BK113" s="49">
        <v>12</v>
      </c>
      <c r="BL113" s="53">
        <f t="shared" si="49"/>
        <v>100</v>
      </c>
      <c r="BM113" s="54">
        <v>57630000</v>
      </c>
      <c r="BN113" s="54">
        <v>57630000</v>
      </c>
      <c r="BO113" s="56" t="s">
        <v>723</v>
      </c>
      <c r="BP113" s="49">
        <v>810</v>
      </c>
      <c r="BQ113" s="49">
        <v>2526</v>
      </c>
      <c r="BR113" s="191">
        <v>100</v>
      </c>
      <c r="BS113" s="177">
        <v>5600000</v>
      </c>
      <c r="BT113" s="177">
        <v>5600000</v>
      </c>
      <c r="BU113" s="154">
        <f t="shared" si="33"/>
        <v>100</v>
      </c>
      <c r="BV113" s="40" t="s">
        <v>1010</v>
      </c>
      <c r="BW113" s="57">
        <v>810</v>
      </c>
      <c r="BX113" s="57">
        <v>1200</v>
      </c>
      <c r="BY113" s="234">
        <v>100</v>
      </c>
      <c r="BZ113" s="291">
        <v>20000000</v>
      </c>
      <c r="CA113" s="291">
        <v>20000000</v>
      </c>
      <c r="CB113" s="233">
        <f t="shared" si="37"/>
        <v>100</v>
      </c>
      <c r="CC113" s="272" t="s">
        <v>1216</v>
      </c>
      <c r="CD113" s="248"/>
      <c r="CE113" s="248"/>
      <c r="CF113" s="249" t="e">
        <f t="shared" si="58"/>
        <v>#DIV/0!</v>
      </c>
      <c r="CG113" s="250"/>
      <c r="CH113" s="250"/>
      <c r="CI113" s="246"/>
      <c r="CJ113" s="247">
        <v>8101</v>
      </c>
      <c r="CK113" s="247">
        <f>U113+AA113+AG113+AM113+AS113+AY113+BE113+BK113+BQ113+BX113+CE113</f>
        <v>4619</v>
      </c>
      <c r="CL113" s="253">
        <f>CK113/CJ113</f>
        <v>0.57017652141710895</v>
      </c>
      <c r="CM113" s="490" t="s">
        <v>1282</v>
      </c>
    </row>
    <row r="114" spans="1:91" ht="204.65" customHeight="1">
      <c r="A114" s="412"/>
      <c r="B114" s="321"/>
      <c r="C114" s="42">
        <v>92</v>
      </c>
      <c r="D114" s="40" t="s">
        <v>724</v>
      </c>
      <c r="E114" s="43" t="s">
        <v>26</v>
      </c>
      <c r="F114" s="43" t="s">
        <v>26</v>
      </c>
      <c r="G114" s="43" t="s">
        <v>26</v>
      </c>
      <c r="H114" s="44" t="s">
        <v>481</v>
      </c>
      <c r="I114" s="45">
        <v>5</v>
      </c>
      <c r="J114" s="46">
        <v>3</v>
      </c>
      <c r="K114" s="46">
        <v>3</v>
      </c>
      <c r="L114" s="46">
        <v>3</v>
      </c>
      <c r="M114" s="46">
        <v>3</v>
      </c>
      <c r="N114" s="46">
        <v>10</v>
      </c>
      <c r="O114" s="104">
        <v>12</v>
      </c>
      <c r="P114" s="46">
        <v>12</v>
      </c>
      <c r="Q114" s="46">
        <v>12</v>
      </c>
      <c r="R114" s="46">
        <v>12</v>
      </c>
      <c r="S114" s="47">
        <v>12</v>
      </c>
      <c r="T114" s="48">
        <v>5</v>
      </c>
      <c r="U114" s="49">
        <v>5</v>
      </c>
      <c r="V114" s="53">
        <f t="shared" si="40"/>
        <v>100</v>
      </c>
      <c r="W114" s="324"/>
      <c r="X114" s="324"/>
      <c r="Y114" s="40" t="s">
        <v>491</v>
      </c>
      <c r="Z114" s="49">
        <v>3</v>
      </c>
      <c r="AA114" s="49">
        <v>2</v>
      </c>
      <c r="AB114" s="53">
        <f t="shared" si="41"/>
        <v>66.666666666666657</v>
      </c>
      <c r="AC114" s="324"/>
      <c r="AD114" s="324"/>
      <c r="AE114" s="40" t="s">
        <v>725</v>
      </c>
      <c r="AF114" s="49">
        <v>3</v>
      </c>
      <c r="AG114" s="49">
        <v>3</v>
      </c>
      <c r="AH114" s="51">
        <f t="shared" si="42"/>
        <v>100</v>
      </c>
      <c r="AI114" s="324"/>
      <c r="AJ114" s="324"/>
      <c r="AK114" s="321"/>
      <c r="AL114" s="49">
        <v>3</v>
      </c>
      <c r="AM114" s="49">
        <v>9</v>
      </c>
      <c r="AN114" s="51">
        <f t="shared" si="43"/>
        <v>300</v>
      </c>
      <c r="AO114" s="324"/>
      <c r="AP114" s="324"/>
      <c r="AQ114" s="321"/>
      <c r="AR114" s="49">
        <v>3</v>
      </c>
      <c r="AS114" s="49">
        <v>3</v>
      </c>
      <c r="AT114" s="51">
        <f t="shared" si="44"/>
        <v>100</v>
      </c>
      <c r="AU114" s="324"/>
      <c r="AV114" s="324"/>
      <c r="AW114" s="326"/>
      <c r="AX114" s="49">
        <v>10</v>
      </c>
      <c r="AY114" s="49">
        <v>6</v>
      </c>
      <c r="AZ114" s="51">
        <f t="shared" si="45"/>
        <v>60</v>
      </c>
      <c r="BA114" s="324"/>
      <c r="BB114" s="324"/>
      <c r="BC114" s="326"/>
      <c r="BD114" s="83">
        <v>12</v>
      </c>
      <c r="BE114" s="83">
        <v>8</v>
      </c>
      <c r="BF114" s="53">
        <f t="shared" si="46"/>
        <v>66.666666666666657</v>
      </c>
      <c r="BG114" s="356"/>
      <c r="BH114" s="356"/>
      <c r="BI114" s="383"/>
      <c r="BJ114" s="49">
        <v>12</v>
      </c>
      <c r="BK114" s="49">
        <v>12</v>
      </c>
      <c r="BL114" s="51">
        <f t="shared" si="49"/>
        <v>100</v>
      </c>
      <c r="BM114" s="54">
        <v>4000000</v>
      </c>
      <c r="BN114" s="54">
        <v>4000000</v>
      </c>
      <c r="BO114" s="56" t="s">
        <v>726</v>
      </c>
      <c r="BP114" s="49">
        <v>12</v>
      </c>
      <c r="BQ114" s="106">
        <v>12</v>
      </c>
      <c r="BR114" s="50">
        <f t="shared" si="52"/>
        <v>100</v>
      </c>
      <c r="BS114" s="177">
        <v>11400000</v>
      </c>
      <c r="BT114" s="177">
        <v>11400000</v>
      </c>
      <c r="BU114" s="154">
        <f t="shared" si="33"/>
        <v>100</v>
      </c>
      <c r="BV114" s="40" t="s">
        <v>1011</v>
      </c>
      <c r="BW114" s="57">
        <v>12</v>
      </c>
      <c r="BX114" s="57">
        <v>12</v>
      </c>
      <c r="BY114" s="234">
        <f t="shared" si="50"/>
        <v>100</v>
      </c>
      <c r="BZ114" s="59">
        <v>9600000</v>
      </c>
      <c r="CA114" s="59">
        <v>9600000</v>
      </c>
      <c r="CB114" s="233">
        <f t="shared" si="37"/>
        <v>100</v>
      </c>
      <c r="CC114" s="272" t="s">
        <v>1217</v>
      </c>
      <c r="CD114" s="248">
        <v>12</v>
      </c>
      <c r="CE114" s="248"/>
      <c r="CF114" s="249">
        <f t="shared" si="58"/>
        <v>0</v>
      </c>
      <c r="CG114" s="250"/>
      <c r="CH114" s="250"/>
      <c r="CI114" s="246"/>
      <c r="CJ114" s="247">
        <v>12</v>
      </c>
      <c r="CK114" s="247">
        <f t="shared" ref="CK114" si="59">(U114+AA114+AG114+AM114+AS114+AY114+BE114+BK114+BQ114+BX114+CE114)</f>
        <v>72</v>
      </c>
      <c r="CL114" s="253">
        <v>1</v>
      </c>
      <c r="CM114" s="490" t="s">
        <v>1283</v>
      </c>
    </row>
    <row r="115" spans="1:91" ht="209.15" customHeight="1">
      <c r="A115" s="417" t="s">
        <v>727</v>
      </c>
      <c r="B115" s="319" t="s">
        <v>728</v>
      </c>
      <c r="C115" s="366">
        <v>93</v>
      </c>
      <c r="D115" s="319" t="s">
        <v>729</v>
      </c>
      <c r="E115" s="340"/>
      <c r="F115" s="340"/>
      <c r="G115" s="340" t="s">
        <v>26</v>
      </c>
      <c r="H115" s="44" t="s">
        <v>160</v>
      </c>
      <c r="I115" s="345">
        <v>1</v>
      </c>
      <c r="J115" s="351">
        <v>1</v>
      </c>
      <c r="K115" s="351">
        <v>1</v>
      </c>
      <c r="L115" s="351">
        <v>1</v>
      </c>
      <c r="M115" s="351">
        <v>1</v>
      </c>
      <c r="N115" s="351">
        <v>1</v>
      </c>
      <c r="O115" s="423">
        <v>1</v>
      </c>
      <c r="P115" s="351">
        <v>1</v>
      </c>
      <c r="Q115" s="351">
        <v>1</v>
      </c>
      <c r="R115" s="351">
        <v>1</v>
      </c>
      <c r="S115" s="369">
        <v>1</v>
      </c>
      <c r="T115" s="353">
        <v>1</v>
      </c>
      <c r="U115" s="349">
        <v>1</v>
      </c>
      <c r="V115" s="373">
        <f t="shared" si="40"/>
        <v>100</v>
      </c>
      <c r="W115" s="55">
        <v>44333333</v>
      </c>
      <c r="X115" s="55">
        <v>39833332</v>
      </c>
      <c r="Y115" s="40" t="s">
        <v>730</v>
      </c>
      <c r="Z115" s="349">
        <v>1</v>
      </c>
      <c r="AA115" s="349">
        <v>1</v>
      </c>
      <c r="AB115" s="309">
        <f t="shared" si="41"/>
        <v>100</v>
      </c>
      <c r="AC115" s="55">
        <v>27500000</v>
      </c>
      <c r="AD115" s="55">
        <v>11320747</v>
      </c>
      <c r="AE115" s="40" t="s">
        <v>731</v>
      </c>
      <c r="AF115" s="349">
        <v>1</v>
      </c>
      <c r="AG115" s="349">
        <v>1</v>
      </c>
      <c r="AH115" s="309">
        <f t="shared" si="42"/>
        <v>100</v>
      </c>
      <c r="AI115" s="55">
        <v>42150050</v>
      </c>
      <c r="AJ115" s="55">
        <v>41352325</v>
      </c>
      <c r="AK115" s="40" t="s">
        <v>732</v>
      </c>
      <c r="AL115" s="349">
        <v>1</v>
      </c>
      <c r="AM115" s="349">
        <v>1</v>
      </c>
      <c r="AN115" s="309">
        <f t="shared" si="43"/>
        <v>100</v>
      </c>
      <c r="AO115" s="55">
        <v>31650000</v>
      </c>
      <c r="AP115" s="55">
        <v>0</v>
      </c>
      <c r="AQ115" s="40" t="s">
        <v>733</v>
      </c>
      <c r="AR115" s="349">
        <v>1</v>
      </c>
      <c r="AS115" s="349">
        <v>2</v>
      </c>
      <c r="AT115" s="309">
        <f t="shared" si="44"/>
        <v>200</v>
      </c>
      <c r="AU115" s="55">
        <v>38000000</v>
      </c>
      <c r="AV115" s="55">
        <v>35101442</v>
      </c>
      <c r="AW115" s="40" t="s">
        <v>734</v>
      </c>
      <c r="AX115" s="349">
        <v>1</v>
      </c>
      <c r="AY115" s="349">
        <v>1</v>
      </c>
      <c r="AZ115" s="309">
        <f t="shared" si="45"/>
        <v>100</v>
      </c>
      <c r="BA115" s="55">
        <v>40000000</v>
      </c>
      <c r="BB115" s="55">
        <v>24124000</v>
      </c>
      <c r="BC115" s="40" t="s">
        <v>735</v>
      </c>
      <c r="BD115" s="428">
        <v>1</v>
      </c>
      <c r="BE115" s="428">
        <v>1</v>
      </c>
      <c r="BF115" s="309">
        <f t="shared" si="46"/>
        <v>100</v>
      </c>
      <c r="BG115" s="54">
        <v>8600000</v>
      </c>
      <c r="BH115" s="54">
        <v>8600000</v>
      </c>
      <c r="BI115" s="56" t="s">
        <v>736</v>
      </c>
      <c r="BJ115" s="349">
        <v>1</v>
      </c>
      <c r="BK115" s="349">
        <v>1</v>
      </c>
      <c r="BL115" s="309">
        <f t="shared" si="49"/>
        <v>100</v>
      </c>
      <c r="BM115" s="54">
        <v>2885000</v>
      </c>
      <c r="BN115" s="54">
        <v>2885000</v>
      </c>
      <c r="BO115" s="56" t="s">
        <v>737</v>
      </c>
      <c r="BP115" s="349">
        <v>1</v>
      </c>
      <c r="BQ115" s="349">
        <v>1</v>
      </c>
      <c r="BR115" s="309">
        <f t="shared" si="52"/>
        <v>100</v>
      </c>
      <c r="BS115" s="168">
        <v>0</v>
      </c>
      <c r="BT115" s="168">
        <v>0</v>
      </c>
      <c r="BU115" s="154">
        <v>0</v>
      </c>
      <c r="BV115" s="40" t="s">
        <v>928</v>
      </c>
      <c r="BW115" s="349">
        <v>1</v>
      </c>
      <c r="BX115" s="349">
        <v>1</v>
      </c>
      <c r="BY115" s="359">
        <f t="shared" si="50"/>
        <v>100</v>
      </c>
      <c r="BZ115" s="222">
        <v>0</v>
      </c>
      <c r="CA115" s="222">
        <v>0</v>
      </c>
      <c r="CB115" s="233" t="e">
        <f t="shared" si="37"/>
        <v>#DIV/0!</v>
      </c>
      <c r="CC115" s="272" t="s">
        <v>1086</v>
      </c>
      <c r="CD115" s="349">
        <v>1</v>
      </c>
      <c r="CE115" s="349"/>
      <c r="CF115" s="311">
        <f t="shared" si="51"/>
        <v>0</v>
      </c>
      <c r="CG115" s="58"/>
      <c r="CH115" s="58"/>
      <c r="CI115" s="40"/>
      <c r="CJ115" s="349">
        <v>1</v>
      </c>
      <c r="CK115" s="351">
        <f>(U115+AA115+AG115+AM115+AS115+AY115+BE115+BK115+BQ115+BX115+CE115)/10</f>
        <v>1.1000000000000001</v>
      </c>
      <c r="CL115" s="387">
        <v>1</v>
      </c>
      <c r="CM115" s="484" t="s">
        <v>1284</v>
      </c>
    </row>
    <row r="116" spans="1:91" ht="218.5" customHeight="1">
      <c r="A116" s="418"/>
      <c r="B116" s="321"/>
      <c r="C116" s="341"/>
      <c r="D116" s="416"/>
      <c r="E116" s="420"/>
      <c r="F116" s="420"/>
      <c r="G116" s="420"/>
      <c r="H116" s="44" t="s">
        <v>170</v>
      </c>
      <c r="I116" s="421"/>
      <c r="J116" s="422"/>
      <c r="K116" s="422"/>
      <c r="L116" s="422"/>
      <c r="M116" s="422"/>
      <c r="N116" s="422"/>
      <c r="O116" s="424"/>
      <c r="P116" s="422"/>
      <c r="Q116" s="422"/>
      <c r="R116" s="422"/>
      <c r="S116" s="434"/>
      <c r="T116" s="354"/>
      <c r="U116" s="350"/>
      <c r="V116" s="374"/>
      <c r="W116" s="55"/>
      <c r="X116" s="55"/>
      <c r="Y116" s="40"/>
      <c r="Z116" s="350"/>
      <c r="AA116" s="350"/>
      <c r="AB116" s="310"/>
      <c r="AC116" s="55">
        <v>1956063594</v>
      </c>
      <c r="AD116" s="55">
        <v>1956063594</v>
      </c>
      <c r="AE116" s="40" t="s">
        <v>738</v>
      </c>
      <c r="AF116" s="350"/>
      <c r="AG116" s="350"/>
      <c r="AH116" s="310"/>
      <c r="AI116" s="55"/>
      <c r="AJ116" s="55"/>
      <c r="AK116" s="40" t="s">
        <v>739</v>
      </c>
      <c r="AL116" s="350"/>
      <c r="AM116" s="350"/>
      <c r="AN116" s="310"/>
      <c r="AO116" s="55">
        <v>0</v>
      </c>
      <c r="AP116" s="55">
        <v>0</v>
      </c>
      <c r="AQ116" s="40" t="s">
        <v>173</v>
      </c>
      <c r="AR116" s="350"/>
      <c r="AS116" s="350"/>
      <c r="AT116" s="310"/>
      <c r="AU116" s="55">
        <v>0</v>
      </c>
      <c r="AV116" s="55">
        <v>0</v>
      </c>
      <c r="AW116" s="40" t="s">
        <v>740</v>
      </c>
      <c r="AX116" s="350"/>
      <c r="AY116" s="350"/>
      <c r="AZ116" s="310"/>
      <c r="BA116" s="55">
        <v>3010569983</v>
      </c>
      <c r="BB116" s="55">
        <v>1364110617</v>
      </c>
      <c r="BC116" s="40" t="s">
        <v>741</v>
      </c>
      <c r="BD116" s="429"/>
      <c r="BE116" s="429"/>
      <c r="BF116" s="310"/>
      <c r="BG116" s="54">
        <v>3336801741</v>
      </c>
      <c r="BH116" s="54">
        <v>2492795140</v>
      </c>
      <c r="BI116" s="56" t="s">
        <v>742</v>
      </c>
      <c r="BJ116" s="350"/>
      <c r="BK116" s="350"/>
      <c r="BL116" s="310"/>
      <c r="BM116" s="54">
        <v>0</v>
      </c>
      <c r="BN116" s="54">
        <v>0</v>
      </c>
      <c r="BO116" s="56" t="s">
        <v>177</v>
      </c>
      <c r="BP116" s="425"/>
      <c r="BQ116" s="425"/>
      <c r="BR116" s="426"/>
      <c r="BS116" s="219">
        <v>9375823128</v>
      </c>
      <c r="BT116" s="219">
        <v>3200420781</v>
      </c>
      <c r="BU116" s="220">
        <f t="shared" si="33"/>
        <v>34.134824615475615</v>
      </c>
      <c r="BV116" s="40" t="s">
        <v>949</v>
      </c>
      <c r="BW116" s="425"/>
      <c r="BX116" s="350"/>
      <c r="BY116" s="427"/>
      <c r="BZ116" s="292">
        <v>4540610960</v>
      </c>
      <c r="CA116" s="292">
        <v>1652322540</v>
      </c>
      <c r="CB116" s="233">
        <f t="shared" si="37"/>
        <v>36.389872520591368</v>
      </c>
      <c r="CC116" s="272" t="s">
        <v>1218</v>
      </c>
      <c r="CD116" s="350"/>
      <c r="CE116" s="350"/>
      <c r="CF116" s="313"/>
      <c r="CG116" s="58"/>
      <c r="CH116" s="58"/>
      <c r="CI116" s="40"/>
      <c r="CJ116" s="425"/>
      <c r="CK116" s="352"/>
      <c r="CL116" s="377"/>
      <c r="CM116" s="485"/>
    </row>
    <row r="117" spans="1:91" ht="107.25" customHeight="1">
      <c r="A117" s="418"/>
      <c r="B117" s="319" t="s">
        <v>743</v>
      </c>
      <c r="C117" s="366">
        <v>94</v>
      </c>
      <c r="D117" s="319" t="s">
        <v>744</v>
      </c>
      <c r="E117" s="340"/>
      <c r="F117" s="340"/>
      <c r="G117" s="340" t="s">
        <v>26</v>
      </c>
      <c r="H117" s="44" t="s">
        <v>160</v>
      </c>
      <c r="I117" s="345">
        <v>1</v>
      </c>
      <c r="J117" s="351">
        <v>1</v>
      </c>
      <c r="K117" s="351">
        <v>1</v>
      </c>
      <c r="L117" s="351">
        <v>1</v>
      </c>
      <c r="M117" s="351">
        <v>1</v>
      </c>
      <c r="N117" s="351">
        <v>1</v>
      </c>
      <c r="O117" s="423">
        <v>1</v>
      </c>
      <c r="P117" s="351">
        <v>1</v>
      </c>
      <c r="Q117" s="431">
        <v>7.0000000000000007E-2</v>
      </c>
      <c r="R117" s="431">
        <v>7.0000000000000007E-2</v>
      </c>
      <c r="S117" s="432">
        <v>7.0000000000000007E-2</v>
      </c>
      <c r="T117" s="353">
        <v>1</v>
      </c>
      <c r="U117" s="349">
        <v>1</v>
      </c>
      <c r="V117" s="373">
        <f t="shared" si="40"/>
        <v>100</v>
      </c>
      <c r="W117" s="55">
        <v>73833333</v>
      </c>
      <c r="X117" s="55">
        <v>73833333</v>
      </c>
      <c r="Y117" s="40" t="s">
        <v>745</v>
      </c>
      <c r="Z117" s="349">
        <v>1</v>
      </c>
      <c r="AA117" s="349">
        <v>1</v>
      </c>
      <c r="AB117" s="309">
        <f t="shared" si="41"/>
        <v>100</v>
      </c>
      <c r="AC117" s="55">
        <v>13750000</v>
      </c>
      <c r="AD117" s="55">
        <v>10085999</v>
      </c>
      <c r="AE117" s="40" t="s">
        <v>746</v>
      </c>
      <c r="AF117" s="349">
        <v>1</v>
      </c>
      <c r="AG117" s="349">
        <v>1</v>
      </c>
      <c r="AH117" s="309">
        <f t="shared" si="42"/>
        <v>100</v>
      </c>
      <c r="AI117" s="55">
        <v>42150050</v>
      </c>
      <c r="AJ117" s="55">
        <v>41352325</v>
      </c>
      <c r="AK117" s="40" t="s">
        <v>747</v>
      </c>
      <c r="AL117" s="349">
        <v>1</v>
      </c>
      <c r="AM117" s="349">
        <v>1</v>
      </c>
      <c r="AN117" s="309">
        <f t="shared" si="43"/>
        <v>100</v>
      </c>
      <c r="AO117" s="55">
        <v>31650000</v>
      </c>
      <c r="AP117" s="55">
        <v>0</v>
      </c>
      <c r="AQ117" s="40" t="s">
        <v>748</v>
      </c>
      <c r="AR117" s="349">
        <v>1</v>
      </c>
      <c r="AS117" s="349">
        <v>2</v>
      </c>
      <c r="AT117" s="309">
        <f t="shared" si="44"/>
        <v>200</v>
      </c>
      <c r="AU117" s="55">
        <v>38000000</v>
      </c>
      <c r="AV117" s="55">
        <v>35101442</v>
      </c>
      <c r="AW117" s="40" t="s">
        <v>734</v>
      </c>
      <c r="AX117" s="349">
        <v>1</v>
      </c>
      <c r="AY117" s="349">
        <v>1</v>
      </c>
      <c r="AZ117" s="309">
        <f t="shared" si="45"/>
        <v>100</v>
      </c>
      <c r="BA117" s="55">
        <v>40000000</v>
      </c>
      <c r="BB117" s="55">
        <v>24124000</v>
      </c>
      <c r="BC117" s="40" t="s">
        <v>749</v>
      </c>
      <c r="BD117" s="428">
        <v>1</v>
      </c>
      <c r="BE117" s="428">
        <v>1</v>
      </c>
      <c r="BF117" s="309">
        <f t="shared" si="46"/>
        <v>100</v>
      </c>
      <c r="BG117" s="54">
        <v>0</v>
      </c>
      <c r="BH117" s="54">
        <v>0</v>
      </c>
      <c r="BI117" s="382" t="s">
        <v>750</v>
      </c>
      <c r="BJ117" s="349">
        <v>1</v>
      </c>
      <c r="BK117" s="349">
        <v>1</v>
      </c>
      <c r="BL117" s="309">
        <f t="shared" si="49"/>
        <v>100</v>
      </c>
      <c r="BM117" s="54">
        <v>0</v>
      </c>
      <c r="BN117" s="54">
        <v>0</v>
      </c>
      <c r="BO117" s="56" t="s">
        <v>751</v>
      </c>
      <c r="BP117" s="441">
        <v>7.0000000000000007E-2</v>
      </c>
      <c r="BQ117" s="349">
        <v>0</v>
      </c>
      <c r="BR117" s="309">
        <f t="shared" si="52"/>
        <v>0</v>
      </c>
      <c r="BS117" s="168">
        <v>0</v>
      </c>
      <c r="BT117" s="168">
        <v>0</v>
      </c>
      <c r="BU117" s="154">
        <v>0</v>
      </c>
      <c r="BV117" s="40" t="s">
        <v>928</v>
      </c>
      <c r="BW117" s="443">
        <v>7.0000000000000007E-2</v>
      </c>
      <c r="BX117" s="349">
        <v>0</v>
      </c>
      <c r="BY117" s="359">
        <v>0</v>
      </c>
      <c r="BZ117" s="222">
        <v>0</v>
      </c>
      <c r="CA117" s="222">
        <v>0</v>
      </c>
      <c r="CB117" s="233" t="e">
        <f t="shared" si="37"/>
        <v>#DIV/0!</v>
      </c>
      <c r="CC117" s="272" t="s">
        <v>1219</v>
      </c>
      <c r="CD117" s="349"/>
      <c r="CE117" s="349"/>
      <c r="CF117" s="311" t="e">
        <f t="shared" si="51"/>
        <v>#DIV/0!</v>
      </c>
      <c r="CG117" s="58"/>
      <c r="CH117" s="58"/>
      <c r="CI117" s="40"/>
      <c r="CJ117" s="437">
        <v>7</v>
      </c>
      <c r="CK117" s="439">
        <f>(+BQ117+BK117+BE117+AY117+AS117+AM117+AG117+AA117+U117+BX117)/10</f>
        <v>0.9</v>
      </c>
      <c r="CL117" s="387">
        <f>CK117/CJ117*100/100</f>
        <v>0.12857142857142859</v>
      </c>
      <c r="CM117" s="484" t="s">
        <v>1079</v>
      </c>
    </row>
    <row r="118" spans="1:91" ht="242.15" customHeight="1">
      <c r="A118" s="418"/>
      <c r="B118" s="321"/>
      <c r="C118" s="341"/>
      <c r="D118" s="321"/>
      <c r="E118" s="342"/>
      <c r="F118" s="342"/>
      <c r="G118" s="342"/>
      <c r="H118" s="44" t="s">
        <v>170</v>
      </c>
      <c r="I118" s="346"/>
      <c r="J118" s="352"/>
      <c r="K118" s="352"/>
      <c r="L118" s="352"/>
      <c r="M118" s="352"/>
      <c r="N118" s="352"/>
      <c r="O118" s="430"/>
      <c r="P118" s="352"/>
      <c r="Q118" s="430"/>
      <c r="R118" s="430"/>
      <c r="S118" s="433"/>
      <c r="T118" s="354"/>
      <c r="U118" s="350"/>
      <c r="V118" s="374"/>
      <c r="W118" s="55"/>
      <c r="X118" s="55"/>
      <c r="Y118" s="40"/>
      <c r="Z118" s="350"/>
      <c r="AA118" s="350"/>
      <c r="AB118" s="310"/>
      <c r="AC118" s="55"/>
      <c r="AD118" s="55"/>
      <c r="AE118" s="40" t="s">
        <v>752</v>
      </c>
      <c r="AF118" s="350"/>
      <c r="AG118" s="350"/>
      <c r="AH118" s="310"/>
      <c r="AI118" s="55"/>
      <c r="AJ118" s="55"/>
      <c r="AK118" s="40" t="s">
        <v>753</v>
      </c>
      <c r="AL118" s="350"/>
      <c r="AM118" s="350"/>
      <c r="AN118" s="310"/>
      <c r="AO118" s="55">
        <v>0</v>
      </c>
      <c r="AP118" s="55">
        <v>0</v>
      </c>
      <c r="AQ118" s="40" t="s">
        <v>173</v>
      </c>
      <c r="AR118" s="350"/>
      <c r="AS118" s="350"/>
      <c r="AT118" s="310"/>
      <c r="AU118" s="55">
        <v>0</v>
      </c>
      <c r="AV118" s="55">
        <v>0</v>
      </c>
      <c r="AW118" s="40" t="s">
        <v>740</v>
      </c>
      <c r="AX118" s="350"/>
      <c r="AY118" s="350"/>
      <c r="AZ118" s="310"/>
      <c r="BA118" s="55">
        <v>0</v>
      </c>
      <c r="BB118" s="55">
        <v>0</v>
      </c>
      <c r="BC118" s="40"/>
      <c r="BD118" s="429"/>
      <c r="BE118" s="429"/>
      <c r="BF118" s="310"/>
      <c r="BG118" s="54">
        <v>0</v>
      </c>
      <c r="BH118" s="54">
        <v>0</v>
      </c>
      <c r="BI118" s="383"/>
      <c r="BJ118" s="350"/>
      <c r="BK118" s="350"/>
      <c r="BL118" s="310"/>
      <c r="BM118" s="54">
        <v>0</v>
      </c>
      <c r="BN118" s="54">
        <v>0</v>
      </c>
      <c r="BO118" s="56" t="s">
        <v>177</v>
      </c>
      <c r="BP118" s="442"/>
      <c r="BQ118" s="350"/>
      <c r="BR118" s="310"/>
      <c r="BS118" s="168">
        <v>0</v>
      </c>
      <c r="BT118" s="168">
        <v>0</v>
      </c>
      <c r="BU118" s="154">
        <v>0</v>
      </c>
      <c r="BV118" s="40" t="s">
        <v>950</v>
      </c>
      <c r="BW118" s="444"/>
      <c r="BX118" s="350"/>
      <c r="BY118" s="360"/>
      <c r="BZ118" s="222">
        <v>0</v>
      </c>
      <c r="CA118" s="222">
        <v>0</v>
      </c>
      <c r="CB118" s="233" t="e">
        <f t="shared" si="37"/>
        <v>#DIV/0!</v>
      </c>
      <c r="CC118" s="273" t="s">
        <v>1063</v>
      </c>
      <c r="CD118" s="350"/>
      <c r="CE118" s="350"/>
      <c r="CF118" s="313"/>
      <c r="CG118" s="58"/>
      <c r="CH118" s="58"/>
      <c r="CI118" s="40"/>
      <c r="CJ118" s="438"/>
      <c r="CK118" s="440"/>
      <c r="CL118" s="388"/>
      <c r="CM118" s="485"/>
    </row>
    <row r="119" spans="1:91" ht="170.25" customHeight="1">
      <c r="A119" s="418"/>
      <c r="B119" s="40" t="s">
        <v>754</v>
      </c>
      <c r="C119" s="42">
        <v>95</v>
      </c>
      <c r="D119" s="40" t="s">
        <v>755</v>
      </c>
      <c r="E119" s="43" t="s">
        <v>26</v>
      </c>
      <c r="F119" s="43" t="s">
        <v>26</v>
      </c>
      <c r="G119" s="43" t="s">
        <v>26</v>
      </c>
      <c r="H119" s="44" t="s">
        <v>756</v>
      </c>
      <c r="I119" s="45">
        <v>1</v>
      </c>
      <c r="J119" s="46">
        <v>1</v>
      </c>
      <c r="K119" s="46">
        <v>1</v>
      </c>
      <c r="L119" s="46">
        <v>1</v>
      </c>
      <c r="M119" s="46">
        <v>1</v>
      </c>
      <c r="N119" s="46">
        <v>1</v>
      </c>
      <c r="O119" s="104">
        <v>1</v>
      </c>
      <c r="P119" s="46">
        <v>1</v>
      </c>
      <c r="Q119" s="46">
        <v>1</v>
      </c>
      <c r="R119" s="46">
        <v>1</v>
      </c>
      <c r="S119" s="47">
        <v>1</v>
      </c>
      <c r="T119" s="48">
        <v>1</v>
      </c>
      <c r="U119" s="49">
        <v>1</v>
      </c>
      <c r="V119" s="53">
        <f t="shared" si="40"/>
        <v>100</v>
      </c>
      <c r="W119" s="55">
        <v>44333333</v>
      </c>
      <c r="X119" s="55">
        <v>39833332</v>
      </c>
      <c r="Y119" s="40" t="s">
        <v>757</v>
      </c>
      <c r="Z119" s="49">
        <v>1</v>
      </c>
      <c r="AA119" s="49">
        <v>1</v>
      </c>
      <c r="AB119" s="51">
        <f t="shared" si="41"/>
        <v>100</v>
      </c>
      <c r="AC119" s="55">
        <v>27500000</v>
      </c>
      <c r="AD119" s="55">
        <v>11320747</v>
      </c>
      <c r="AE119" s="40" t="s">
        <v>758</v>
      </c>
      <c r="AF119" s="49">
        <v>1</v>
      </c>
      <c r="AG119" s="49">
        <v>1</v>
      </c>
      <c r="AH119" s="51">
        <f t="shared" si="42"/>
        <v>100</v>
      </c>
      <c r="AI119" s="55">
        <v>42150050</v>
      </c>
      <c r="AJ119" s="55">
        <v>41352325</v>
      </c>
      <c r="AK119" s="40" t="s">
        <v>759</v>
      </c>
      <c r="AL119" s="49">
        <v>1</v>
      </c>
      <c r="AM119" s="49">
        <v>1</v>
      </c>
      <c r="AN119" s="51">
        <f t="shared" si="43"/>
        <v>100</v>
      </c>
      <c r="AO119" s="55">
        <v>31650000</v>
      </c>
      <c r="AP119" s="55">
        <v>0</v>
      </c>
      <c r="AQ119" s="40" t="s">
        <v>733</v>
      </c>
      <c r="AR119" s="49">
        <v>1</v>
      </c>
      <c r="AS119" s="49">
        <v>2</v>
      </c>
      <c r="AT119" s="51">
        <f t="shared" si="44"/>
        <v>200</v>
      </c>
      <c r="AU119" s="55">
        <v>38000000</v>
      </c>
      <c r="AV119" s="55">
        <v>35101442</v>
      </c>
      <c r="AW119" s="40" t="s">
        <v>734</v>
      </c>
      <c r="AX119" s="49">
        <v>1</v>
      </c>
      <c r="AY119" s="49">
        <v>1</v>
      </c>
      <c r="AZ119" s="51">
        <f t="shared" si="45"/>
        <v>100</v>
      </c>
      <c r="BA119" s="55">
        <v>40000000</v>
      </c>
      <c r="BB119" s="55">
        <v>24124000</v>
      </c>
      <c r="BC119" s="40" t="s">
        <v>735</v>
      </c>
      <c r="BD119" s="83">
        <v>1</v>
      </c>
      <c r="BE119" s="83">
        <v>1</v>
      </c>
      <c r="BF119" s="51">
        <f t="shared" si="46"/>
        <v>100</v>
      </c>
      <c r="BG119" s="54">
        <v>2000000</v>
      </c>
      <c r="BH119" s="54">
        <v>2000000</v>
      </c>
      <c r="BI119" s="56" t="s">
        <v>760</v>
      </c>
      <c r="BJ119" s="49">
        <v>1</v>
      </c>
      <c r="BK119" s="49">
        <v>1</v>
      </c>
      <c r="BL119" s="51">
        <f t="shared" si="49"/>
        <v>100</v>
      </c>
      <c r="BM119" s="54" t="s">
        <v>445</v>
      </c>
      <c r="BN119" s="54" t="s">
        <v>761</v>
      </c>
      <c r="BO119" s="56" t="s">
        <v>762</v>
      </c>
      <c r="BP119" s="49">
        <v>1</v>
      </c>
      <c r="BQ119" s="49">
        <v>1</v>
      </c>
      <c r="BR119" s="51">
        <f t="shared" si="52"/>
        <v>100</v>
      </c>
      <c r="BS119" s="168">
        <v>0</v>
      </c>
      <c r="BT119" s="168">
        <v>0</v>
      </c>
      <c r="BU119" s="154">
        <v>0</v>
      </c>
      <c r="BV119" s="40" t="s">
        <v>1055</v>
      </c>
      <c r="BW119" s="57">
        <v>1</v>
      </c>
      <c r="BX119" s="57">
        <v>0</v>
      </c>
      <c r="BY119" s="234">
        <f t="shared" si="50"/>
        <v>0</v>
      </c>
      <c r="BZ119" s="222">
        <v>0</v>
      </c>
      <c r="CA119" s="222">
        <v>0</v>
      </c>
      <c r="CB119" s="233" t="e">
        <f t="shared" si="37"/>
        <v>#DIV/0!</v>
      </c>
      <c r="CC119" s="273" t="s">
        <v>1220</v>
      </c>
      <c r="CD119" s="248">
        <v>1</v>
      </c>
      <c r="CE119" s="248"/>
      <c r="CF119" s="249">
        <f t="shared" ref="CF119:CF131" si="60">(CE119/CD119)*100</f>
        <v>0</v>
      </c>
      <c r="CG119" s="250"/>
      <c r="CH119" s="250"/>
      <c r="CI119" s="246"/>
      <c r="CJ119" s="247">
        <v>1</v>
      </c>
      <c r="CK119" s="247">
        <f t="shared" ref="CK119:CK120" si="61">(U119+AA119+AG119+AM119+AS119+AY119+BE119+BK119+BQ119+BX119+CE119)/10</f>
        <v>1</v>
      </c>
      <c r="CL119" s="254">
        <v>1</v>
      </c>
      <c r="CM119" s="490" t="s">
        <v>1285</v>
      </c>
    </row>
    <row r="120" spans="1:91" ht="264.64999999999998" customHeight="1">
      <c r="A120" s="418"/>
      <c r="B120" s="319" t="s">
        <v>763</v>
      </c>
      <c r="C120" s="42">
        <v>96</v>
      </c>
      <c r="D120" s="40" t="s">
        <v>764</v>
      </c>
      <c r="E120" s="43" t="s">
        <v>26</v>
      </c>
      <c r="F120" s="43" t="s">
        <v>26</v>
      </c>
      <c r="G120" s="43" t="s">
        <v>26</v>
      </c>
      <c r="H120" s="44" t="s">
        <v>170</v>
      </c>
      <c r="I120" s="107">
        <v>1</v>
      </c>
      <c r="J120" s="108">
        <v>1</v>
      </c>
      <c r="K120" s="108">
        <v>1</v>
      </c>
      <c r="L120" s="108">
        <v>1</v>
      </c>
      <c r="M120" s="108">
        <v>1</v>
      </c>
      <c r="N120" s="108">
        <v>1</v>
      </c>
      <c r="O120" s="109">
        <v>1</v>
      </c>
      <c r="P120" s="108">
        <v>1</v>
      </c>
      <c r="Q120" s="109">
        <v>1</v>
      </c>
      <c r="R120" s="109">
        <v>1</v>
      </c>
      <c r="S120" s="110">
        <v>1</v>
      </c>
      <c r="T120" s="111">
        <v>1</v>
      </c>
      <c r="U120" s="60">
        <v>1</v>
      </c>
      <c r="V120" s="53">
        <f t="shared" si="40"/>
        <v>100</v>
      </c>
      <c r="W120" s="55"/>
      <c r="X120" s="55"/>
      <c r="Y120" s="40" t="s">
        <v>765</v>
      </c>
      <c r="Z120" s="60">
        <v>1</v>
      </c>
      <c r="AA120" s="60">
        <v>1</v>
      </c>
      <c r="AB120" s="51">
        <f t="shared" si="41"/>
        <v>100</v>
      </c>
      <c r="AC120" s="55"/>
      <c r="AD120" s="55"/>
      <c r="AE120" s="40" t="s">
        <v>765</v>
      </c>
      <c r="AF120" s="60">
        <v>1</v>
      </c>
      <c r="AG120" s="60">
        <v>1</v>
      </c>
      <c r="AH120" s="51">
        <f t="shared" si="42"/>
        <v>100</v>
      </c>
      <c r="AI120" s="55"/>
      <c r="AJ120" s="55"/>
      <c r="AK120" s="40" t="s">
        <v>766</v>
      </c>
      <c r="AL120" s="60">
        <v>1</v>
      </c>
      <c r="AM120" s="60">
        <v>0</v>
      </c>
      <c r="AN120" s="51">
        <f t="shared" si="43"/>
        <v>0</v>
      </c>
      <c r="AO120" s="55">
        <v>0</v>
      </c>
      <c r="AP120" s="55">
        <v>0</v>
      </c>
      <c r="AQ120" s="40" t="s">
        <v>173</v>
      </c>
      <c r="AR120" s="60">
        <v>1</v>
      </c>
      <c r="AS120" s="60">
        <v>1</v>
      </c>
      <c r="AT120" s="51">
        <f t="shared" si="44"/>
        <v>100</v>
      </c>
      <c r="AU120" s="55">
        <v>15282295074</v>
      </c>
      <c r="AV120" s="55">
        <v>13798758920</v>
      </c>
      <c r="AW120" s="40" t="s">
        <v>767</v>
      </c>
      <c r="AX120" s="60">
        <v>1</v>
      </c>
      <c r="AY120" s="60">
        <v>1</v>
      </c>
      <c r="AZ120" s="51">
        <f t="shared" si="45"/>
        <v>100</v>
      </c>
      <c r="BA120" s="55">
        <v>14928320643</v>
      </c>
      <c r="BB120" s="55">
        <v>6462851903</v>
      </c>
      <c r="BC120" s="40" t="s">
        <v>768</v>
      </c>
      <c r="BD120" s="112">
        <v>1</v>
      </c>
      <c r="BE120" s="112">
        <v>1</v>
      </c>
      <c r="BF120" s="51">
        <f t="shared" si="46"/>
        <v>100</v>
      </c>
      <c r="BG120" s="355">
        <v>17065084397</v>
      </c>
      <c r="BH120" s="355">
        <v>12687323082</v>
      </c>
      <c r="BI120" s="56" t="s">
        <v>769</v>
      </c>
      <c r="BJ120" s="60">
        <v>1</v>
      </c>
      <c r="BK120" s="60">
        <v>1</v>
      </c>
      <c r="BL120" s="51">
        <f t="shared" si="49"/>
        <v>100</v>
      </c>
      <c r="BM120" s="54">
        <v>0</v>
      </c>
      <c r="BN120" s="54">
        <v>0</v>
      </c>
      <c r="BO120" s="56" t="s">
        <v>177</v>
      </c>
      <c r="BP120" s="112">
        <v>1</v>
      </c>
      <c r="BQ120" s="60">
        <v>1</v>
      </c>
      <c r="BR120" s="51">
        <v>100</v>
      </c>
      <c r="BS120" s="167">
        <v>15598800933</v>
      </c>
      <c r="BT120" s="167">
        <v>10698591440</v>
      </c>
      <c r="BU120" s="154">
        <f t="shared" ref="BU120:BU134" si="62">BT120/BS120*100</f>
        <v>68.585986102089578</v>
      </c>
      <c r="BV120" s="40" t="s">
        <v>951</v>
      </c>
      <c r="BW120" s="112">
        <v>1</v>
      </c>
      <c r="BX120" s="489">
        <v>1</v>
      </c>
      <c r="BY120" s="301">
        <f t="shared" si="50"/>
        <v>100</v>
      </c>
      <c r="BZ120" s="307">
        <v>18643244937</v>
      </c>
      <c r="CA120" s="307">
        <v>6530316187</v>
      </c>
      <c r="CB120" s="305">
        <f t="shared" si="37"/>
        <v>35.027787324939979</v>
      </c>
      <c r="CC120" s="273" t="s">
        <v>1302</v>
      </c>
      <c r="CD120" s="262">
        <v>1</v>
      </c>
      <c r="CE120" s="248"/>
      <c r="CF120" s="249">
        <f t="shared" si="60"/>
        <v>0</v>
      </c>
      <c r="CG120" s="250"/>
      <c r="CH120" s="250"/>
      <c r="CI120" s="246"/>
      <c r="CJ120" s="262">
        <v>1</v>
      </c>
      <c r="CK120" s="262">
        <f t="shared" si="61"/>
        <v>0.9</v>
      </c>
      <c r="CL120" s="254">
        <f t="shared" ref="CL120:CL121" si="63">CK120/CJ120</f>
        <v>0.9</v>
      </c>
      <c r="CM120" s="490" t="s">
        <v>1286</v>
      </c>
    </row>
    <row r="121" spans="1:91" ht="240" customHeight="1">
      <c r="A121" s="418"/>
      <c r="B121" s="321"/>
      <c r="C121" s="42">
        <v>97</v>
      </c>
      <c r="D121" s="40" t="s">
        <v>770</v>
      </c>
      <c r="E121" s="43" t="s">
        <v>26</v>
      </c>
      <c r="F121" s="43" t="s">
        <v>26</v>
      </c>
      <c r="G121" s="43" t="s">
        <v>26</v>
      </c>
      <c r="H121" s="44" t="s">
        <v>170</v>
      </c>
      <c r="I121" s="107">
        <v>1</v>
      </c>
      <c r="J121" s="108">
        <v>1</v>
      </c>
      <c r="K121" s="108">
        <v>1</v>
      </c>
      <c r="L121" s="108">
        <v>1</v>
      </c>
      <c r="M121" s="108">
        <v>1</v>
      </c>
      <c r="N121" s="108">
        <v>1</v>
      </c>
      <c r="O121" s="109">
        <v>1</v>
      </c>
      <c r="P121" s="108">
        <v>1</v>
      </c>
      <c r="Q121" s="109">
        <v>1</v>
      </c>
      <c r="R121" s="109">
        <v>1</v>
      </c>
      <c r="S121" s="110">
        <v>1</v>
      </c>
      <c r="T121" s="111">
        <v>1</v>
      </c>
      <c r="U121" s="60">
        <v>1</v>
      </c>
      <c r="V121" s="53">
        <f t="shared" si="40"/>
        <v>100</v>
      </c>
      <c r="W121" s="55"/>
      <c r="X121" s="55"/>
      <c r="Y121" s="40" t="s">
        <v>771</v>
      </c>
      <c r="Z121" s="60">
        <v>1</v>
      </c>
      <c r="AA121" s="60">
        <v>1</v>
      </c>
      <c r="AB121" s="51">
        <f t="shared" si="41"/>
        <v>100</v>
      </c>
      <c r="AC121" s="55">
        <v>10431855786</v>
      </c>
      <c r="AD121" s="55">
        <v>10431855786</v>
      </c>
      <c r="AE121" s="40" t="s">
        <v>772</v>
      </c>
      <c r="AF121" s="60">
        <v>1</v>
      </c>
      <c r="AG121" s="60">
        <v>1</v>
      </c>
      <c r="AH121" s="51">
        <f t="shared" si="42"/>
        <v>100</v>
      </c>
      <c r="AI121" s="55"/>
      <c r="AJ121" s="55"/>
      <c r="AK121" s="40" t="s">
        <v>773</v>
      </c>
      <c r="AL121" s="60">
        <v>1</v>
      </c>
      <c r="AM121" s="60">
        <v>0</v>
      </c>
      <c r="AN121" s="51">
        <f t="shared" si="43"/>
        <v>0</v>
      </c>
      <c r="AO121" s="55">
        <v>0</v>
      </c>
      <c r="AP121" s="55">
        <v>0</v>
      </c>
      <c r="AQ121" s="40" t="s">
        <v>173</v>
      </c>
      <c r="AR121" s="60">
        <v>1</v>
      </c>
      <c r="AS121" s="60">
        <v>1</v>
      </c>
      <c r="AT121" s="51">
        <f t="shared" si="44"/>
        <v>100</v>
      </c>
      <c r="AU121" s="55">
        <v>18905535382</v>
      </c>
      <c r="AV121" s="55">
        <v>17048719506</v>
      </c>
      <c r="AW121" s="40" t="s">
        <v>774</v>
      </c>
      <c r="AX121" s="60">
        <v>1</v>
      </c>
      <c r="AY121" s="60">
        <v>1</v>
      </c>
      <c r="AZ121" s="51">
        <f t="shared" si="45"/>
        <v>100</v>
      </c>
      <c r="BA121" s="55">
        <v>14928320643</v>
      </c>
      <c r="BB121" s="55">
        <v>6462851903</v>
      </c>
      <c r="BC121" s="40" t="s">
        <v>775</v>
      </c>
      <c r="BD121" s="112">
        <v>1</v>
      </c>
      <c r="BE121" s="112">
        <v>1</v>
      </c>
      <c r="BF121" s="51">
        <f t="shared" si="46"/>
        <v>100</v>
      </c>
      <c r="BG121" s="356"/>
      <c r="BH121" s="356"/>
      <c r="BI121" s="56" t="s">
        <v>776</v>
      </c>
      <c r="BJ121" s="60">
        <v>1</v>
      </c>
      <c r="BK121" s="60">
        <v>1</v>
      </c>
      <c r="BL121" s="51">
        <f t="shared" si="49"/>
        <v>100</v>
      </c>
      <c r="BM121" s="54">
        <v>0</v>
      </c>
      <c r="BN121" s="54">
        <v>0</v>
      </c>
      <c r="BO121" s="56" t="s">
        <v>177</v>
      </c>
      <c r="BP121" s="112">
        <v>1</v>
      </c>
      <c r="BQ121" s="60">
        <v>1</v>
      </c>
      <c r="BR121" s="51">
        <v>100</v>
      </c>
      <c r="BS121" s="167"/>
      <c r="BT121" s="167" t="s">
        <v>922</v>
      </c>
      <c r="BU121" s="154">
        <v>0</v>
      </c>
      <c r="BV121" s="40" t="s">
        <v>952</v>
      </c>
      <c r="BW121" s="112">
        <v>1</v>
      </c>
      <c r="BX121" s="57">
        <v>0</v>
      </c>
      <c r="BY121" s="234">
        <f t="shared" si="50"/>
        <v>0</v>
      </c>
      <c r="BZ121" s="308"/>
      <c r="CA121" s="308"/>
      <c r="CB121" s="306"/>
      <c r="CC121" s="273" t="s">
        <v>1098</v>
      </c>
      <c r="CD121" s="262">
        <v>1</v>
      </c>
      <c r="CE121" s="248"/>
      <c r="CF121" s="249">
        <f t="shared" si="60"/>
        <v>0</v>
      </c>
      <c r="CG121" s="250"/>
      <c r="CH121" s="250"/>
      <c r="CI121" s="246"/>
      <c r="CJ121" s="262">
        <v>1</v>
      </c>
      <c r="CK121" s="262">
        <f>(U121+AA121+AG121+AM121+AS121+AY121+BE121+BK121+BQ121+BX121)/10</f>
        <v>0.8</v>
      </c>
      <c r="CL121" s="254">
        <f t="shared" si="63"/>
        <v>0.8</v>
      </c>
      <c r="CM121" s="490" t="s">
        <v>1287</v>
      </c>
    </row>
    <row r="122" spans="1:91" ht="205.5" customHeight="1">
      <c r="A122" s="418"/>
      <c r="B122" s="40" t="s">
        <v>777</v>
      </c>
      <c r="C122" s="42">
        <v>98</v>
      </c>
      <c r="D122" s="40" t="s">
        <v>778</v>
      </c>
      <c r="E122" s="43" t="s">
        <v>26</v>
      </c>
      <c r="F122" s="43" t="s">
        <v>26</v>
      </c>
      <c r="G122" s="43" t="s">
        <v>26</v>
      </c>
      <c r="H122" s="44" t="s">
        <v>481</v>
      </c>
      <c r="I122" s="45">
        <v>12</v>
      </c>
      <c r="J122" s="46">
        <v>12</v>
      </c>
      <c r="K122" s="46">
        <v>1</v>
      </c>
      <c r="L122" s="46">
        <v>1</v>
      </c>
      <c r="M122" s="46">
        <v>1</v>
      </c>
      <c r="N122" s="46">
        <v>1</v>
      </c>
      <c r="O122" s="46">
        <v>12</v>
      </c>
      <c r="P122" s="46">
        <v>1</v>
      </c>
      <c r="Q122" s="46">
        <v>1</v>
      </c>
      <c r="R122" s="46">
        <v>1</v>
      </c>
      <c r="S122" s="47">
        <v>1</v>
      </c>
      <c r="T122" s="48">
        <v>12</v>
      </c>
      <c r="U122" s="49">
        <v>10</v>
      </c>
      <c r="V122" s="53">
        <f t="shared" si="40"/>
        <v>83.333333333333343</v>
      </c>
      <c r="W122" s="55">
        <v>122659912.27</v>
      </c>
      <c r="X122" s="55">
        <v>122659912.27</v>
      </c>
      <c r="Y122" s="40" t="s">
        <v>779</v>
      </c>
      <c r="Z122" s="49">
        <v>12</v>
      </c>
      <c r="AA122" s="49">
        <v>9</v>
      </c>
      <c r="AB122" s="51">
        <f t="shared" si="41"/>
        <v>75</v>
      </c>
      <c r="AC122" s="55">
        <v>53789435.729999997</v>
      </c>
      <c r="AD122" s="55">
        <v>8910000</v>
      </c>
      <c r="AE122" s="40" t="s">
        <v>780</v>
      </c>
      <c r="AF122" s="49">
        <v>1</v>
      </c>
      <c r="AG122" s="91">
        <v>0.6</v>
      </c>
      <c r="AH122" s="51">
        <f t="shared" si="42"/>
        <v>60</v>
      </c>
      <c r="AI122" s="55">
        <v>7500000</v>
      </c>
      <c r="AJ122" s="55">
        <v>4499630</v>
      </c>
      <c r="AK122" s="40" t="s">
        <v>781</v>
      </c>
      <c r="AL122" s="49">
        <v>1</v>
      </c>
      <c r="AM122" s="49">
        <v>1</v>
      </c>
      <c r="AN122" s="51">
        <f t="shared" si="43"/>
        <v>100</v>
      </c>
      <c r="AO122" s="55">
        <v>22042000</v>
      </c>
      <c r="AP122" s="55">
        <v>21991350</v>
      </c>
      <c r="AQ122" s="40" t="s">
        <v>782</v>
      </c>
      <c r="AR122" s="49">
        <v>1</v>
      </c>
      <c r="AS122" s="49">
        <v>1</v>
      </c>
      <c r="AT122" s="51">
        <f t="shared" si="44"/>
        <v>100</v>
      </c>
      <c r="AU122" s="55">
        <v>31050000</v>
      </c>
      <c r="AV122" s="55">
        <v>28033659</v>
      </c>
      <c r="AW122" s="40" t="s">
        <v>783</v>
      </c>
      <c r="AX122" s="49">
        <v>1</v>
      </c>
      <c r="AY122" s="91">
        <v>0.92</v>
      </c>
      <c r="AZ122" s="51">
        <f t="shared" si="45"/>
        <v>92</v>
      </c>
      <c r="BA122" s="55">
        <v>10000000</v>
      </c>
      <c r="BB122" s="55">
        <v>9977333</v>
      </c>
      <c r="BC122" s="40" t="s">
        <v>784</v>
      </c>
      <c r="BD122" s="49">
        <v>12</v>
      </c>
      <c r="BE122" s="49">
        <v>12</v>
      </c>
      <c r="BF122" s="51">
        <f t="shared" si="46"/>
        <v>100</v>
      </c>
      <c r="BG122" s="54">
        <v>3500000</v>
      </c>
      <c r="BH122" s="54">
        <v>3500000</v>
      </c>
      <c r="BI122" s="56" t="s">
        <v>785</v>
      </c>
      <c r="BJ122" s="49">
        <v>1</v>
      </c>
      <c r="BK122" s="49">
        <v>1</v>
      </c>
      <c r="BL122" s="51">
        <f t="shared" si="49"/>
        <v>100</v>
      </c>
      <c r="BM122" s="54">
        <v>3000000</v>
      </c>
      <c r="BN122" s="54">
        <v>3000000</v>
      </c>
      <c r="BO122" s="56" t="s">
        <v>786</v>
      </c>
      <c r="BP122" s="49">
        <v>1</v>
      </c>
      <c r="BQ122" s="49">
        <v>1</v>
      </c>
      <c r="BR122" s="51">
        <f t="shared" si="52"/>
        <v>100</v>
      </c>
      <c r="BS122" s="177">
        <v>10000000</v>
      </c>
      <c r="BT122" s="177">
        <v>10000000</v>
      </c>
      <c r="BU122" s="154">
        <f t="shared" si="62"/>
        <v>100</v>
      </c>
      <c r="BV122" s="40" t="s">
        <v>1012</v>
      </c>
      <c r="BW122" s="57">
        <v>1</v>
      </c>
      <c r="BX122" s="486">
        <v>0</v>
      </c>
      <c r="BY122" s="234">
        <f t="shared" si="50"/>
        <v>0</v>
      </c>
      <c r="BZ122" s="222">
        <v>0</v>
      </c>
      <c r="CA122" s="222">
        <v>0</v>
      </c>
      <c r="CB122" s="233" t="e">
        <f t="shared" si="37"/>
        <v>#DIV/0!</v>
      </c>
      <c r="CC122" s="302" t="s">
        <v>1307</v>
      </c>
      <c r="CD122" s="248">
        <v>1</v>
      </c>
      <c r="CE122" s="248"/>
      <c r="CF122" s="249">
        <f t="shared" si="60"/>
        <v>0</v>
      </c>
      <c r="CG122" s="250"/>
      <c r="CH122" s="250"/>
      <c r="CI122" s="246"/>
      <c r="CJ122" s="247">
        <v>1</v>
      </c>
      <c r="CK122" s="263">
        <f>(U122+AA122+AG122+AM122+AS122+AY122+BE122+BK122+BQ122+BX122+CE122)/10</f>
        <v>3.6520000000000001</v>
      </c>
      <c r="CL122" s="254">
        <v>1</v>
      </c>
      <c r="CM122" s="490" t="s">
        <v>1305</v>
      </c>
    </row>
    <row r="123" spans="1:91" ht="254.25" customHeight="1">
      <c r="A123" s="418"/>
      <c r="B123" s="40" t="s">
        <v>787</v>
      </c>
      <c r="C123" s="42">
        <v>99</v>
      </c>
      <c r="D123" s="40" t="s">
        <v>788</v>
      </c>
      <c r="E123" s="43"/>
      <c r="F123" s="43" t="s">
        <v>26</v>
      </c>
      <c r="G123" s="43" t="s">
        <v>26</v>
      </c>
      <c r="H123" s="44" t="s">
        <v>160</v>
      </c>
      <c r="I123" s="45">
        <v>3</v>
      </c>
      <c r="J123" s="46">
        <v>4</v>
      </c>
      <c r="K123" s="46">
        <v>1</v>
      </c>
      <c r="L123" s="46">
        <v>1</v>
      </c>
      <c r="M123" s="46">
        <v>1</v>
      </c>
      <c r="N123" s="46">
        <v>8</v>
      </c>
      <c r="O123" s="46">
        <v>13</v>
      </c>
      <c r="P123" s="46">
        <v>12</v>
      </c>
      <c r="Q123" s="46">
        <v>12</v>
      </c>
      <c r="R123" s="46">
        <v>12</v>
      </c>
      <c r="S123" s="47">
        <v>12</v>
      </c>
      <c r="T123" s="48">
        <v>3</v>
      </c>
      <c r="U123" s="49">
        <v>11</v>
      </c>
      <c r="V123" s="50">
        <f t="shared" si="40"/>
        <v>366.66666666666663</v>
      </c>
      <c r="W123" s="322">
        <v>44333333</v>
      </c>
      <c r="X123" s="322">
        <v>39833332</v>
      </c>
      <c r="Y123" s="92" t="s">
        <v>789</v>
      </c>
      <c r="Z123" s="49">
        <v>4</v>
      </c>
      <c r="AA123" s="49">
        <v>11</v>
      </c>
      <c r="AB123" s="51">
        <f>(AA123/Z123)*100</f>
        <v>275</v>
      </c>
      <c r="AC123" s="322">
        <v>27500000</v>
      </c>
      <c r="AD123" s="322">
        <v>11320747</v>
      </c>
      <c r="AE123" s="319" t="s">
        <v>790</v>
      </c>
      <c r="AF123" s="49">
        <v>1</v>
      </c>
      <c r="AG123" s="49">
        <v>1</v>
      </c>
      <c r="AH123" s="51">
        <f t="shared" si="42"/>
        <v>100</v>
      </c>
      <c r="AI123" s="322">
        <v>16500000</v>
      </c>
      <c r="AJ123" s="322">
        <v>16500000</v>
      </c>
      <c r="AK123" s="319" t="s">
        <v>791</v>
      </c>
      <c r="AL123" s="49">
        <v>1</v>
      </c>
      <c r="AM123" s="49">
        <v>1</v>
      </c>
      <c r="AN123" s="51">
        <f t="shared" si="43"/>
        <v>100</v>
      </c>
      <c r="AO123" s="322">
        <v>27751200</v>
      </c>
      <c r="AP123" s="322">
        <v>27751200</v>
      </c>
      <c r="AQ123" s="339" t="s">
        <v>792</v>
      </c>
      <c r="AR123" s="49">
        <v>1</v>
      </c>
      <c r="AS123" s="49">
        <v>1</v>
      </c>
      <c r="AT123" s="51">
        <f t="shared" si="44"/>
        <v>100</v>
      </c>
      <c r="AU123" s="322">
        <v>40000000</v>
      </c>
      <c r="AV123" s="322">
        <v>40000000</v>
      </c>
      <c r="AW123" s="339" t="s">
        <v>455</v>
      </c>
      <c r="AX123" s="49">
        <v>8</v>
      </c>
      <c r="AY123" s="49">
        <v>8</v>
      </c>
      <c r="AZ123" s="51">
        <f t="shared" si="45"/>
        <v>100</v>
      </c>
      <c r="BA123" s="322">
        <v>40000000</v>
      </c>
      <c r="BB123" s="322">
        <v>2160000</v>
      </c>
      <c r="BC123" s="339" t="s">
        <v>793</v>
      </c>
      <c r="BD123" s="49">
        <v>13</v>
      </c>
      <c r="BE123" s="49">
        <v>13</v>
      </c>
      <c r="BF123" s="51">
        <v>100</v>
      </c>
      <c r="BG123" s="54">
        <v>8600000</v>
      </c>
      <c r="BH123" s="54">
        <v>8600000</v>
      </c>
      <c r="BI123" s="56" t="s">
        <v>794</v>
      </c>
      <c r="BJ123" s="49">
        <v>12</v>
      </c>
      <c r="BK123" s="49">
        <v>12</v>
      </c>
      <c r="BL123" s="51">
        <f t="shared" si="49"/>
        <v>100</v>
      </c>
      <c r="BM123" s="156">
        <f>2250000*8/4</f>
        <v>4500000</v>
      </c>
      <c r="BN123" s="156">
        <f>14670000/4</f>
        <v>3667500</v>
      </c>
      <c r="BO123" s="157" t="s">
        <v>795</v>
      </c>
      <c r="BP123" s="49">
        <v>12</v>
      </c>
      <c r="BQ123" s="49">
        <v>12</v>
      </c>
      <c r="BR123" s="113">
        <f t="shared" si="52"/>
        <v>100</v>
      </c>
      <c r="BS123" s="185">
        <v>24000000</v>
      </c>
      <c r="BT123" s="185">
        <v>24000000</v>
      </c>
      <c r="BU123" s="154">
        <f t="shared" si="62"/>
        <v>100</v>
      </c>
      <c r="BV123" s="40" t="s">
        <v>796</v>
      </c>
      <c r="BW123" s="57">
        <v>12</v>
      </c>
      <c r="BX123" s="57">
        <v>0</v>
      </c>
      <c r="BY123" s="236">
        <f t="shared" si="50"/>
        <v>0</v>
      </c>
      <c r="BZ123" s="222">
        <v>0</v>
      </c>
      <c r="CA123" s="222">
        <v>0</v>
      </c>
      <c r="CB123" s="233" t="e">
        <f t="shared" si="37"/>
        <v>#DIV/0!</v>
      </c>
      <c r="CC123" s="273" t="s">
        <v>1077</v>
      </c>
      <c r="CD123" s="264">
        <v>12</v>
      </c>
      <c r="CE123" s="264"/>
      <c r="CF123" s="265">
        <f t="shared" si="60"/>
        <v>0</v>
      </c>
      <c r="CG123" s="266"/>
      <c r="CH123" s="266"/>
      <c r="CI123" s="267"/>
      <c r="CJ123" s="268">
        <v>12</v>
      </c>
      <c r="CK123" s="263">
        <f>U123+AA123+AG123+AM123+AS123+AY123+BE123+BK123+BQ123+BX123+CE123</f>
        <v>70</v>
      </c>
      <c r="CL123" s="254">
        <v>1</v>
      </c>
      <c r="CM123" s="494" t="s">
        <v>1288</v>
      </c>
    </row>
    <row r="124" spans="1:91" ht="194.15" customHeight="1">
      <c r="A124" s="418"/>
      <c r="B124" s="40" t="s">
        <v>797</v>
      </c>
      <c r="C124" s="42">
        <v>100</v>
      </c>
      <c r="D124" s="40" t="s">
        <v>798</v>
      </c>
      <c r="E124" s="43"/>
      <c r="F124" s="43" t="s">
        <v>26</v>
      </c>
      <c r="G124" s="43" t="s">
        <v>26</v>
      </c>
      <c r="H124" s="44" t="s">
        <v>160</v>
      </c>
      <c r="I124" s="45">
        <v>1</v>
      </c>
      <c r="J124" s="46">
        <v>1</v>
      </c>
      <c r="K124" s="46">
        <v>1</v>
      </c>
      <c r="L124" s="108">
        <v>0.02</v>
      </c>
      <c r="M124" s="108">
        <v>0.02</v>
      </c>
      <c r="N124" s="46">
        <v>1</v>
      </c>
      <c r="O124" s="46">
        <v>1</v>
      </c>
      <c r="P124" s="46">
        <v>1</v>
      </c>
      <c r="Q124" s="108">
        <v>0.05</v>
      </c>
      <c r="R124" s="108">
        <v>0.05</v>
      </c>
      <c r="S124" s="114">
        <v>0.05</v>
      </c>
      <c r="T124" s="48">
        <v>1</v>
      </c>
      <c r="U124" s="49">
        <v>1</v>
      </c>
      <c r="V124" s="53">
        <f t="shared" si="40"/>
        <v>100</v>
      </c>
      <c r="W124" s="323"/>
      <c r="X124" s="323"/>
      <c r="Y124" s="40" t="s">
        <v>799</v>
      </c>
      <c r="Z124" s="49">
        <v>1</v>
      </c>
      <c r="AA124" s="49">
        <v>1</v>
      </c>
      <c r="AB124" s="51">
        <f t="shared" si="41"/>
        <v>100</v>
      </c>
      <c r="AC124" s="323"/>
      <c r="AD124" s="323"/>
      <c r="AE124" s="321"/>
      <c r="AF124" s="49">
        <v>1</v>
      </c>
      <c r="AG124" s="49">
        <v>0</v>
      </c>
      <c r="AH124" s="51">
        <f t="shared" si="42"/>
        <v>0</v>
      </c>
      <c r="AI124" s="324"/>
      <c r="AJ124" s="324"/>
      <c r="AK124" s="321"/>
      <c r="AL124" s="60">
        <v>0.02</v>
      </c>
      <c r="AM124" s="60">
        <v>0</v>
      </c>
      <c r="AN124" s="51">
        <f t="shared" si="43"/>
        <v>0</v>
      </c>
      <c r="AO124" s="323"/>
      <c r="AP124" s="323"/>
      <c r="AQ124" s="325"/>
      <c r="AR124" s="60">
        <v>0.02</v>
      </c>
      <c r="AS124" s="60">
        <v>0.01</v>
      </c>
      <c r="AT124" s="51">
        <f t="shared" si="44"/>
        <v>50</v>
      </c>
      <c r="AU124" s="323"/>
      <c r="AV124" s="323"/>
      <c r="AW124" s="325"/>
      <c r="AX124" s="49">
        <v>1</v>
      </c>
      <c r="AY124" s="91">
        <v>0.5</v>
      </c>
      <c r="AZ124" s="51">
        <f t="shared" si="45"/>
        <v>50</v>
      </c>
      <c r="BA124" s="323"/>
      <c r="BB124" s="323"/>
      <c r="BC124" s="325"/>
      <c r="BD124" s="49">
        <v>1</v>
      </c>
      <c r="BE124" s="49">
        <v>0</v>
      </c>
      <c r="BF124" s="51">
        <f t="shared" si="46"/>
        <v>0</v>
      </c>
      <c r="BG124" s="54">
        <v>0</v>
      </c>
      <c r="BH124" s="54">
        <v>0</v>
      </c>
      <c r="BI124" s="56" t="s">
        <v>800</v>
      </c>
      <c r="BJ124" s="49">
        <v>1</v>
      </c>
      <c r="BK124" s="49">
        <v>1</v>
      </c>
      <c r="BL124" s="51">
        <f t="shared" si="49"/>
        <v>100</v>
      </c>
      <c r="BM124" s="54">
        <f>2250000*8/4</f>
        <v>4500000</v>
      </c>
      <c r="BN124" s="54">
        <f>14670000/4</f>
        <v>3667500</v>
      </c>
      <c r="BO124" s="56" t="s">
        <v>801</v>
      </c>
      <c r="BP124" s="60">
        <v>0.05</v>
      </c>
      <c r="BQ124" s="49">
        <v>0</v>
      </c>
      <c r="BR124" s="113">
        <f t="shared" si="52"/>
        <v>0</v>
      </c>
      <c r="BS124" s="185">
        <v>0</v>
      </c>
      <c r="BT124" s="185">
        <v>0</v>
      </c>
      <c r="BU124" s="154">
        <v>0</v>
      </c>
      <c r="BV124" s="40" t="s">
        <v>931</v>
      </c>
      <c r="BW124" s="223">
        <v>0.05</v>
      </c>
      <c r="BX124" s="57">
        <v>0</v>
      </c>
      <c r="BY124" s="234">
        <v>0</v>
      </c>
      <c r="BZ124" s="222">
        <v>0</v>
      </c>
      <c r="CA124" s="222">
        <v>0</v>
      </c>
      <c r="CB124" s="233" t="e">
        <f t="shared" si="37"/>
        <v>#DIV/0!</v>
      </c>
      <c r="CC124" s="272" t="s">
        <v>1221</v>
      </c>
      <c r="CD124" s="248"/>
      <c r="CE124" s="248"/>
      <c r="CF124" s="249" t="e">
        <f t="shared" si="60"/>
        <v>#DIV/0!</v>
      </c>
      <c r="CG124" s="250"/>
      <c r="CH124" s="250"/>
      <c r="CI124" s="246"/>
      <c r="CJ124" s="269">
        <v>1</v>
      </c>
      <c r="CK124" s="270">
        <f>((BQ124+BK124+BE124+AS124+AY124+AM124+AG124+AA124+U124+BX124)/10)</f>
        <v>0.35099999999999998</v>
      </c>
      <c r="CL124" s="254">
        <f t="shared" ref="CL124:CL125" si="64">CK124/CJ124*100/100</f>
        <v>0.35099999999999992</v>
      </c>
      <c r="CM124" s="490" t="s">
        <v>1289</v>
      </c>
    </row>
    <row r="125" spans="1:91" ht="122.25" customHeight="1">
      <c r="A125" s="418"/>
      <c r="B125" s="319" t="s">
        <v>802</v>
      </c>
      <c r="C125" s="42">
        <v>101</v>
      </c>
      <c r="D125" s="40" t="s">
        <v>803</v>
      </c>
      <c r="E125" s="43"/>
      <c r="F125" s="43" t="s">
        <v>26</v>
      </c>
      <c r="G125" s="43" t="s">
        <v>26</v>
      </c>
      <c r="H125" s="44" t="s">
        <v>160</v>
      </c>
      <c r="I125" s="45">
        <v>1</v>
      </c>
      <c r="J125" s="46">
        <v>1</v>
      </c>
      <c r="K125" s="46">
        <v>1</v>
      </c>
      <c r="L125" s="46">
        <v>1</v>
      </c>
      <c r="M125" s="46">
        <v>1</v>
      </c>
      <c r="N125" s="46">
        <v>1</v>
      </c>
      <c r="O125" s="46">
        <v>1</v>
      </c>
      <c r="P125" s="46">
        <v>1</v>
      </c>
      <c r="Q125" s="46">
        <v>1</v>
      </c>
      <c r="R125" s="46">
        <v>1</v>
      </c>
      <c r="S125" s="47">
        <v>1</v>
      </c>
      <c r="T125" s="48">
        <v>1</v>
      </c>
      <c r="U125" s="49">
        <v>1</v>
      </c>
      <c r="V125" s="53">
        <f t="shared" si="40"/>
        <v>100</v>
      </c>
      <c r="W125" s="323"/>
      <c r="X125" s="323"/>
      <c r="Y125" s="40" t="s">
        <v>804</v>
      </c>
      <c r="Z125" s="49">
        <v>1</v>
      </c>
      <c r="AA125" s="49">
        <v>1</v>
      </c>
      <c r="AB125" s="51">
        <f t="shared" si="41"/>
        <v>100</v>
      </c>
      <c r="AC125" s="323"/>
      <c r="AD125" s="323"/>
      <c r="AE125" s="40" t="s">
        <v>805</v>
      </c>
      <c r="AF125" s="49">
        <v>1</v>
      </c>
      <c r="AG125" s="49">
        <v>1</v>
      </c>
      <c r="AH125" s="51">
        <f t="shared" si="42"/>
        <v>100</v>
      </c>
      <c r="AI125" s="322">
        <v>16500000</v>
      </c>
      <c r="AJ125" s="322">
        <v>16500000</v>
      </c>
      <c r="AK125" s="319" t="s">
        <v>806</v>
      </c>
      <c r="AL125" s="49">
        <v>1</v>
      </c>
      <c r="AM125" s="49">
        <v>1</v>
      </c>
      <c r="AN125" s="51">
        <f t="shared" si="43"/>
        <v>100</v>
      </c>
      <c r="AO125" s="323"/>
      <c r="AP125" s="323"/>
      <c r="AQ125" s="325"/>
      <c r="AR125" s="49">
        <v>1</v>
      </c>
      <c r="AS125" s="49">
        <v>1</v>
      </c>
      <c r="AT125" s="51">
        <f t="shared" si="44"/>
        <v>100</v>
      </c>
      <c r="AU125" s="323"/>
      <c r="AV125" s="323"/>
      <c r="AW125" s="325"/>
      <c r="AX125" s="49">
        <v>1</v>
      </c>
      <c r="AY125" s="49">
        <v>1</v>
      </c>
      <c r="AZ125" s="51">
        <f t="shared" si="45"/>
        <v>100</v>
      </c>
      <c r="BA125" s="323"/>
      <c r="BB125" s="323"/>
      <c r="BC125" s="325"/>
      <c r="BD125" s="49">
        <v>1</v>
      </c>
      <c r="BE125" s="49">
        <v>1</v>
      </c>
      <c r="BF125" s="51">
        <f t="shared" si="46"/>
        <v>100</v>
      </c>
      <c r="BG125" s="54" t="s">
        <v>445</v>
      </c>
      <c r="BH125" s="54" t="s">
        <v>445</v>
      </c>
      <c r="BI125" s="56" t="s">
        <v>807</v>
      </c>
      <c r="BJ125" s="49">
        <v>1</v>
      </c>
      <c r="BK125" s="49">
        <v>1</v>
      </c>
      <c r="BL125" s="51">
        <f t="shared" si="49"/>
        <v>100</v>
      </c>
      <c r="BM125" s="54">
        <v>0</v>
      </c>
      <c r="BN125" s="54">
        <v>0</v>
      </c>
      <c r="BO125" s="56" t="s">
        <v>808</v>
      </c>
      <c r="BP125" s="49">
        <v>1</v>
      </c>
      <c r="BQ125" s="49">
        <v>1</v>
      </c>
      <c r="BR125" s="51">
        <f t="shared" si="52"/>
        <v>100</v>
      </c>
      <c r="BS125" s="185">
        <v>0</v>
      </c>
      <c r="BT125" s="185">
        <v>0</v>
      </c>
      <c r="BU125" s="154">
        <v>0</v>
      </c>
      <c r="BV125" s="40" t="s">
        <v>932</v>
      </c>
      <c r="BW125" s="57">
        <v>1</v>
      </c>
      <c r="BX125" s="57">
        <v>1</v>
      </c>
      <c r="BY125" s="234">
        <f t="shared" si="50"/>
        <v>100</v>
      </c>
      <c r="BZ125" s="222">
        <v>0</v>
      </c>
      <c r="CA125" s="222">
        <v>0</v>
      </c>
      <c r="CB125" s="233" t="e">
        <f t="shared" si="37"/>
        <v>#DIV/0!</v>
      </c>
      <c r="CC125" s="273" t="s">
        <v>1078</v>
      </c>
      <c r="CD125" s="248">
        <v>1</v>
      </c>
      <c r="CE125" s="248"/>
      <c r="CF125" s="249">
        <f t="shared" si="60"/>
        <v>0</v>
      </c>
      <c r="CG125" s="250"/>
      <c r="CH125" s="250"/>
      <c r="CI125" s="246"/>
      <c r="CJ125" s="247">
        <v>1</v>
      </c>
      <c r="CK125" s="263">
        <f>(U125+AA125+AG125+AM125+AS125+AY125+BE125+BK125+BQ125+BX125+CE125)/10</f>
        <v>1</v>
      </c>
      <c r="CL125" s="254">
        <f t="shared" si="64"/>
        <v>1</v>
      </c>
      <c r="CM125" s="490" t="s">
        <v>809</v>
      </c>
    </row>
    <row r="126" spans="1:91" ht="231.75" customHeight="1">
      <c r="A126" s="418"/>
      <c r="B126" s="321"/>
      <c r="C126" s="42">
        <v>102</v>
      </c>
      <c r="D126" s="40" t="s">
        <v>810</v>
      </c>
      <c r="E126" s="43"/>
      <c r="F126" s="43" t="s">
        <v>26</v>
      </c>
      <c r="G126" s="43" t="s">
        <v>26</v>
      </c>
      <c r="H126" s="44" t="s">
        <v>160</v>
      </c>
      <c r="I126" s="45">
        <v>3</v>
      </c>
      <c r="J126" s="46">
        <v>4</v>
      </c>
      <c r="K126" s="46">
        <v>1</v>
      </c>
      <c r="L126" s="46">
        <v>1</v>
      </c>
      <c r="M126" s="46">
        <v>1</v>
      </c>
      <c r="N126" s="46">
        <v>8</v>
      </c>
      <c r="O126" s="46">
        <v>13</v>
      </c>
      <c r="P126" s="46">
        <v>1</v>
      </c>
      <c r="Q126" s="46">
        <v>1</v>
      </c>
      <c r="R126" s="46">
        <v>1</v>
      </c>
      <c r="S126" s="47">
        <v>1</v>
      </c>
      <c r="T126" s="48">
        <v>3</v>
      </c>
      <c r="U126" s="49">
        <v>11</v>
      </c>
      <c r="V126" s="53">
        <f t="shared" si="40"/>
        <v>366.66666666666663</v>
      </c>
      <c r="W126" s="323"/>
      <c r="X126" s="323"/>
      <c r="Y126" s="40" t="s">
        <v>811</v>
      </c>
      <c r="Z126" s="49">
        <v>4</v>
      </c>
      <c r="AA126" s="49">
        <v>11</v>
      </c>
      <c r="AB126" s="51">
        <f t="shared" si="41"/>
        <v>275</v>
      </c>
      <c r="AC126" s="323"/>
      <c r="AD126" s="323"/>
      <c r="AE126" s="40" t="s">
        <v>812</v>
      </c>
      <c r="AF126" s="49">
        <v>1</v>
      </c>
      <c r="AG126" s="49">
        <v>1</v>
      </c>
      <c r="AH126" s="51">
        <f t="shared" si="42"/>
        <v>100</v>
      </c>
      <c r="AI126" s="324"/>
      <c r="AJ126" s="324"/>
      <c r="AK126" s="321"/>
      <c r="AL126" s="49">
        <v>1</v>
      </c>
      <c r="AM126" s="49">
        <v>1</v>
      </c>
      <c r="AN126" s="51">
        <f t="shared" si="43"/>
        <v>100</v>
      </c>
      <c r="AO126" s="323"/>
      <c r="AP126" s="323"/>
      <c r="AQ126" s="325"/>
      <c r="AR126" s="49">
        <v>1</v>
      </c>
      <c r="AS126" s="49">
        <v>1</v>
      </c>
      <c r="AT126" s="51">
        <f t="shared" si="44"/>
        <v>100</v>
      </c>
      <c r="AU126" s="323"/>
      <c r="AV126" s="323"/>
      <c r="AW126" s="325"/>
      <c r="AX126" s="49">
        <v>8</v>
      </c>
      <c r="AY126" s="49">
        <v>8</v>
      </c>
      <c r="AZ126" s="51">
        <f t="shared" si="45"/>
        <v>100</v>
      </c>
      <c r="BA126" s="323"/>
      <c r="BB126" s="323"/>
      <c r="BC126" s="325"/>
      <c r="BD126" s="49">
        <v>13</v>
      </c>
      <c r="BE126" s="49">
        <v>13</v>
      </c>
      <c r="BF126" s="51">
        <f t="shared" si="46"/>
        <v>100</v>
      </c>
      <c r="BG126" s="54" t="s">
        <v>445</v>
      </c>
      <c r="BH126" s="54" t="s">
        <v>445</v>
      </c>
      <c r="BI126" s="56" t="s">
        <v>794</v>
      </c>
      <c r="BJ126" s="49">
        <v>1</v>
      </c>
      <c r="BK126" s="49">
        <v>1</v>
      </c>
      <c r="BL126" s="51">
        <f t="shared" si="49"/>
        <v>100</v>
      </c>
      <c r="BM126" s="54">
        <f>2250000*8/4</f>
        <v>4500000</v>
      </c>
      <c r="BN126" s="54">
        <f>14670000/4</f>
        <v>3667500</v>
      </c>
      <c r="BO126" s="56" t="s">
        <v>813</v>
      </c>
      <c r="BP126" s="49">
        <v>1</v>
      </c>
      <c r="BQ126" s="49">
        <v>1</v>
      </c>
      <c r="BR126" s="51">
        <v>100</v>
      </c>
      <c r="BS126" s="185">
        <v>0</v>
      </c>
      <c r="BT126" s="185">
        <v>0</v>
      </c>
      <c r="BU126" s="154">
        <v>0</v>
      </c>
      <c r="BV126" s="40" t="s">
        <v>931</v>
      </c>
      <c r="BW126" s="57">
        <v>1</v>
      </c>
      <c r="BX126" s="57">
        <v>0</v>
      </c>
      <c r="BY126" s="234">
        <f t="shared" si="50"/>
        <v>0</v>
      </c>
      <c r="BZ126" s="222">
        <v>0</v>
      </c>
      <c r="CA126" s="222">
        <v>0</v>
      </c>
      <c r="CB126" s="233" t="e">
        <f t="shared" si="37"/>
        <v>#DIV/0!</v>
      </c>
      <c r="CC126" s="272" t="s">
        <v>1221</v>
      </c>
      <c r="CD126" s="248">
        <v>1</v>
      </c>
      <c r="CE126" s="248"/>
      <c r="CF126" s="249">
        <f t="shared" si="60"/>
        <v>0</v>
      </c>
      <c r="CG126" s="250"/>
      <c r="CH126" s="250"/>
      <c r="CI126" s="246"/>
      <c r="CJ126" s="247">
        <v>1</v>
      </c>
      <c r="CK126" s="263">
        <f>U126+AA126+AG126+AM126+AS126+AY126+BE126+BK126+BQ126+BX126+CE126</f>
        <v>48</v>
      </c>
      <c r="CL126" s="254">
        <v>1</v>
      </c>
      <c r="CM126" s="494" t="s">
        <v>1290</v>
      </c>
    </row>
    <row r="127" spans="1:91" ht="153.65" customHeight="1">
      <c r="A127" s="418"/>
      <c r="B127" s="319" t="s">
        <v>814</v>
      </c>
      <c r="C127" s="42">
        <v>103</v>
      </c>
      <c r="D127" s="40" t="s">
        <v>803</v>
      </c>
      <c r="E127" s="43"/>
      <c r="F127" s="43" t="s">
        <v>26</v>
      </c>
      <c r="G127" s="43" t="s">
        <v>26</v>
      </c>
      <c r="H127" s="44" t="s">
        <v>160</v>
      </c>
      <c r="I127" s="45">
        <v>1</v>
      </c>
      <c r="J127" s="46">
        <v>1</v>
      </c>
      <c r="K127" s="46">
        <v>1</v>
      </c>
      <c r="L127" s="46">
        <v>1</v>
      </c>
      <c r="M127" s="46">
        <v>1</v>
      </c>
      <c r="N127" s="46">
        <v>1</v>
      </c>
      <c r="O127" s="46">
        <v>1</v>
      </c>
      <c r="P127" s="46">
        <v>1</v>
      </c>
      <c r="Q127" s="46">
        <v>1</v>
      </c>
      <c r="R127" s="46">
        <v>1</v>
      </c>
      <c r="S127" s="47">
        <v>1</v>
      </c>
      <c r="T127" s="48">
        <v>1</v>
      </c>
      <c r="U127" s="49">
        <v>1</v>
      </c>
      <c r="V127" s="53">
        <f t="shared" si="40"/>
        <v>100</v>
      </c>
      <c r="W127" s="323"/>
      <c r="X127" s="323"/>
      <c r="Y127" s="40" t="s">
        <v>805</v>
      </c>
      <c r="Z127" s="49">
        <v>1</v>
      </c>
      <c r="AA127" s="49">
        <v>1</v>
      </c>
      <c r="AB127" s="51">
        <f t="shared" si="41"/>
        <v>100</v>
      </c>
      <c r="AC127" s="323"/>
      <c r="AD127" s="323"/>
      <c r="AE127" s="40" t="s">
        <v>805</v>
      </c>
      <c r="AF127" s="49">
        <v>1</v>
      </c>
      <c r="AG127" s="49">
        <v>1</v>
      </c>
      <c r="AH127" s="51">
        <f t="shared" si="42"/>
        <v>100</v>
      </c>
      <c r="AI127" s="322">
        <v>16500000</v>
      </c>
      <c r="AJ127" s="322">
        <v>16500000</v>
      </c>
      <c r="AK127" s="319" t="s">
        <v>815</v>
      </c>
      <c r="AL127" s="49">
        <v>1</v>
      </c>
      <c r="AM127" s="49">
        <v>1</v>
      </c>
      <c r="AN127" s="51">
        <f t="shared" si="43"/>
        <v>100</v>
      </c>
      <c r="AO127" s="323"/>
      <c r="AP127" s="323"/>
      <c r="AQ127" s="325"/>
      <c r="AR127" s="49">
        <v>1</v>
      </c>
      <c r="AS127" s="49">
        <v>1</v>
      </c>
      <c r="AT127" s="51">
        <f t="shared" si="44"/>
        <v>100</v>
      </c>
      <c r="AU127" s="323"/>
      <c r="AV127" s="323"/>
      <c r="AW127" s="325"/>
      <c r="AX127" s="49">
        <v>1</v>
      </c>
      <c r="AY127" s="49">
        <v>1</v>
      </c>
      <c r="AZ127" s="51">
        <f t="shared" si="45"/>
        <v>100</v>
      </c>
      <c r="BA127" s="323"/>
      <c r="BB127" s="323"/>
      <c r="BC127" s="325"/>
      <c r="BD127" s="49">
        <v>1</v>
      </c>
      <c r="BE127" s="49">
        <v>1</v>
      </c>
      <c r="BF127" s="51">
        <f t="shared" si="46"/>
        <v>100</v>
      </c>
      <c r="BG127" s="54" t="s">
        <v>445</v>
      </c>
      <c r="BH127" s="54" t="s">
        <v>445</v>
      </c>
      <c r="BI127" s="56" t="s">
        <v>807</v>
      </c>
      <c r="BJ127" s="49">
        <v>1</v>
      </c>
      <c r="BK127" s="49">
        <v>1</v>
      </c>
      <c r="BL127" s="51">
        <f t="shared" si="49"/>
        <v>100</v>
      </c>
      <c r="BM127" s="54">
        <v>0</v>
      </c>
      <c r="BN127" s="54">
        <v>0</v>
      </c>
      <c r="BO127" s="56" t="s">
        <v>808</v>
      </c>
      <c r="BP127" s="49">
        <v>1</v>
      </c>
      <c r="BQ127" s="49">
        <v>1</v>
      </c>
      <c r="BR127" s="51">
        <f t="shared" si="52"/>
        <v>100</v>
      </c>
      <c r="BS127" s="185">
        <v>0</v>
      </c>
      <c r="BT127" s="185">
        <v>0</v>
      </c>
      <c r="BU127" s="154">
        <v>0</v>
      </c>
      <c r="BV127" s="40" t="s">
        <v>932</v>
      </c>
      <c r="BW127" s="57">
        <v>1</v>
      </c>
      <c r="BX127" s="57">
        <v>1</v>
      </c>
      <c r="BY127" s="234">
        <f t="shared" si="50"/>
        <v>100</v>
      </c>
      <c r="BZ127" s="222">
        <v>0</v>
      </c>
      <c r="CA127" s="222">
        <v>0</v>
      </c>
      <c r="CB127" s="233" t="e">
        <f t="shared" si="37"/>
        <v>#DIV/0!</v>
      </c>
      <c r="CC127" s="273" t="s">
        <v>1078</v>
      </c>
      <c r="CD127" s="248">
        <v>1</v>
      </c>
      <c r="CE127" s="248"/>
      <c r="CF127" s="249">
        <f t="shared" si="60"/>
        <v>0</v>
      </c>
      <c r="CG127" s="250"/>
      <c r="CH127" s="250"/>
      <c r="CI127" s="246"/>
      <c r="CJ127" s="247">
        <v>1</v>
      </c>
      <c r="CK127" s="263">
        <f t="shared" ref="CK127:CK128" si="65">(U127+AA127+AG127+AM127+AS127+AY127+BE127+BK127+BQ127+BX127+CE127)/10</f>
        <v>1</v>
      </c>
      <c r="CL127" s="254">
        <f>CK127/CJ127*100/100</f>
        <v>1</v>
      </c>
      <c r="CM127" s="490" t="s">
        <v>1118</v>
      </c>
    </row>
    <row r="128" spans="1:91" ht="212.15" customHeight="1">
      <c r="A128" s="418"/>
      <c r="B128" s="321"/>
      <c r="C128" s="42">
        <v>104</v>
      </c>
      <c r="D128" s="40" t="s">
        <v>816</v>
      </c>
      <c r="E128" s="43"/>
      <c r="F128" s="43" t="s">
        <v>26</v>
      </c>
      <c r="G128" s="43" t="s">
        <v>26</v>
      </c>
      <c r="H128" s="44" t="s">
        <v>160</v>
      </c>
      <c r="I128" s="45">
        <v>3</v>
      </c>
      <c r="J128" s="46">
        <v>4</v>
      </c>
      <c r="K128" s="46">
        <v>1</v>
      </c>
      <c r="L128" s="46">
        <v>1</v>
      </c>
      <c r="M128" s="46">
        <v>1</v>
      </c>
      <c r="N128" s="46">
        <v>8</v>
      </c>
      <c r="O128" s="46">
        <v>13</v>
      </c>
      <c r="P128" s="46">
        <v>1</v>
      </c>
      <c r="Q128" s="46">
        <v>1</v>
      </c>
      <c r="R128" s="46">
        <v>1</v>
      </c>
      <c r="S128" s="47">
        <v>1</v>
      </c>
      <c r="T128" s="48">
        <v>3</v>
      </c>
      <c r="U128" s="49">
        <v>11</v>
      </c>
      <c r="V128" s="53">
        <f t="shared" si="40"/>
        <v>366.66666666666663</v>
      </c>
      <c r="W128" s="323"/>
      <c r="X128" s="323"/>
      <c r="Y128" s="40" t="s">
        <v>817</v>
      </c>
      <c r="Z128" s="49">
        <v>4</v>
      </c>
      <c r="AA128" s="49">
        <v>11</v>
      </c>
      <c r="AB128" s="51">
        <f t="shared" si="41"/>
        <v>275</v>
      </c>
      <c r="AC128" s="323"/>
      <c r="AD128" s="323"/>
      <c r="AE128" s="40" t="s">
        <v>818</v>
      </c>
      <c r="AF128" s="49">
        <v>1</v>
      </c>
      <c r="AG128" s="49">
        <v>1</v>
      </c>
      <c r="AH128" s="51">
        <f t="shared" si="42"/>
        <v>100</v>
      </c>
      <c r="AI128" s="324"/>
      <c r="AJ128" s="324"/>
      <c r="AK128" s="321"/>
      <c r="AL128" s="49">
        <v>1</v>
      </c>
      <c r="AM128" s="49">
        <v>1</v>
      </c>
      <c r="AN128" s="51">
        <f t="shared" si="43"/>
        <v>100</v>
      </c>
      <c r="AO128" s="323"/>
      <c r="AP128" s="323"/>
      <c r="AQ128" s="325"/>
      <c r="AR128" s="49">
        <v>1</v>
      </c>
      <c r="AS128" s="49">
        <v>1</v>
      </c>
      <c r="AT128" s="51">
        <f t="shared" si="44"/>
        <v>100</v>
      </c>
      <c r="AU128" s="323"/>
      <c r="AV128" s="323"/>
      <c r="AW128" s="325"/>
      <c r="AX128" s="49">
        <v>8</v>
      </c>
      <c r="AY128" s="49">
        <v>8</v>
      </c>
      <c r="AZ128" s="51">
        <f t="shared" si="45"/>
        <v>100</v>
      </c>
      <c r="BA128" s="323"/>
      <c r="BB128" s="323"/>
      <c r="BC128" s="325"/>
      <c r="BD128" s="49">
        <v>13</v>
      </c>
      <c r="BE128" s="49">
        <v>13</v>
      </c>
      <c r="BF128" s="51">
        <f t="shared" si="46"/>
        <v>100</v>
      </c>
      <c r="BG128" s="54" t="s">
        <v>445</v>
      </c>
      <c r="BH128" s="54" t="s">
        <v>445</v>
      </c>
      <c r="BI128" s="56" t="s">
        <v>794</v>
      </c>
      <c r="BJ128" s="49">
        <v>1</v>
      </c>
      <c r="BK128" s="49">
        <v>1</v>
      </c>
      <c r="BL128" s="53">
        <f t="shared" si="49"/>
        <v>100</v>
      </c>
      <c r="BM128" s="54">
        <f>2250000*8/4</f>
        <v>4500000</v>
      </c>
      <c r="BN128" s="54">
        <f>14670000/4</f>
        <v>3667500</v>
      </c>
      <c r="BO128" s="56" t="s">
        <v>813</v>
      </c>
      <c r="BP128" s="49">
        <v>1</v>
      </c>
      <c r="BQ128" s="49">
        <v>1</v>
      </c>
      <c r="BR128" s="51">
        <f t="shared" si="52"/>
        <v>100</v>
      </c>
      <c r="BS128" s="185">
        <v>0</v>
      </c>
      <c r="BT128" s="185">
        <v>0</v>
      </c>
      <c r="BU128" s="154">
        <v>0</v>
      </c>
      <c r="BV128" s="40" t="s">
        <v>932</v>
      </c>
      <c r="BW128" s="57">
        <v>1</v>
      </c>
      <c r="BX128" s="57">
        <v>0</v>
      </c>
      <c r="BY128" s="234">
        <f t="shared" si="50"/>
        <v>0</v>
      </c>
      <c r="BZ128" s="222">
        <v>0</v>
      </c>
      <c r="CA128" s="222">
        <v>0</v>
      </c>
      <c r="CB128" s="233" t="e">
        <f t="shared" si="37"/>
        <v>#DIV/0!</v>
      </c>
      <c r="CC128" s="273" t="s">
        <v>1078</v>
      </c>
      <c r="CD128" s="248">
        <v>12</v>
      </c>
      <c r="CE128" s="248"/>
      <c r="CF128" s="249">
        <f t="shared" si="60"/>
        <v>0</v>
      </c>
      <c r="CG128" s="250"/>
      <c r="CH128" s="250"/>
      <c r="CI128" s="246"/>
      <c r="CJ128" s="247">
        <v>1</v>
      </c>
      <c r="CK128" s="263">
        <f t="shared" si="65"/>
        <v>4.8</v>
      </c>
      <c r="CL128" s="254">
        <v>1</v>
      </c>
      <c r="CM128" s="494" t="s">
        <v>1291</v>
      </c>
    </row>
    <row r="129" spans="1:91" ht="191.5" customHeight="1">
      <c r="A129" s="418"/>
      <c r="B129" s="40" t="s">
        <v>819</v>
      </c>
      <c r="C129" s="98">
        <v>105</v>
      </c>
      <c r="D129" s="40" t="s">
        <v>820</v>
      </c>
      <c r="E129" s="99"/>
      <c r="F129" s="99" t="s">
        <v>26</v>
      </c>
      <c r="G129" s="99" t="s">
        <v>26</v>
      </c>
      <c r="H129" s="100" t="s">
        <v>160</v>
      </c>
      <c r="I129" s="45">
        <v>1</v>
      </c>
      <c r="J129" s="46">
        <v>1</v>
      </c>
      <c r="K129" s="46">
        <v>1</v>
      </c>
      <c r="L129" s="46">
        <v>1</v>
      </c>
      <c r="M129" s="46">
        <v>1</v>
      </c>
      <c r="N129" s="46">
        <v>1</v>
      </c>
      <c r="O129" s="46">
        <v>1</v>
      </c>
      <c r="P129" s="46">
        <v>1</v>
      </c>
      <c r="Q129" s="46">
        <v>1</v>
      </c>
      <c r="R129" s="46">
        <v>1</v>
      </c>
      <c r="S129" s="47">
        <v>1</v>
      </c>
      <c r="T129" s="48">
        <v>1</v>
      </c>
      <c r="U129" s="49">
        <v>1</v>
      </c>
      <c r="V129" s="53">
        <f t="shared" si="40"/>
        <v>100</v>
      </c>
      <c r="W129" s="435"/>
      <c r="X129" s="435"/>
      <c r="Y129" s="40" t="s">
        <v>821</v>
      </c>
      <c r="Z129" s="49">
        <v>1</v>
      </c>
      <c r="AA129" s="49">
        <v>1</v>
      </c>
      <c r="AB129" s="51">
        <f t="shared" si="41"/>
        <v>100</v>
      </c>
      <c r="AC129" s="435"/>
      <c r="AD129" s="435"/>
      <c r="AE129" s="40" t="s">
        <v>822</v>
      </c>
      <c r="AF129" s="49">
        <v>1</v>
      </c>
      <c r="AG129" s="49">
        <v>0</v>
      </c>
      <c r="AH129" s="51">
        <f t="shared" si="42"/>
        <v>0</v>
      </c>
      <c r="AI129" s="55"/>
      <c r="AJ129" s="55"/>
      <c r="AK129" s="40" t="s">
        <v>823</v>
      </c>
      <c r="AL129" s="49">
        <v>1</v>
      </c>
      <c r="AM129" s="49">
        <v>1</v>
      </c>
      <c r="AN129" s="51">
        <f t="shared" si="43"/>
        <v>100</v>
      </c>
      <c r="AO129" s="435"/>
      <c r="AP129" s="435"/>
      <c r="AQ129" s="436"/>
      <c r="AR129" s="49">
        <v>1</v>
      </c>
      <c r="AS129" s="49">
        <v>1</v>
      </c>
      <c r="AT129" s="51">
        <f t="shared" si="44"/>
        <v>100</v>
      </c>
      <c r="AU129" s="435"/>
      <c r="AV129" s="435"/>
      <c r="AW129" s="436"/>
      <c r="AX129" s="49">
        <v>1</v>
      </c>
      <c r="AY129" s="91">
        <v>0.55000000000000004</v>
      </c>
      <c r="AZ129" s="53">
        <f t="shared" si="45"/>
        <v>55.000000000000007</v>
      </c>
      <c r="BA129" s="435"/>
      <c r="BB129" s="435"/>
      <c r="BC129" s="436"/>
      <c r="BD129" s="49">
        <v>1</v>
      </c>
      <c r="BE129" s="49">
        <v>0</v>
      </c>
      <c r="BF129" s="51">
        <f t="shared" si="46"/>
        <v>0</v>
      </c>
      <c r="BG129" s="54">
        <v>0</v>
      </c>
      <c r="BH129" s="54">
        <v>0</v>
      </c>
      <c r="BI129" s="56" t="s">
        <v>800</v>
      </c>
      <c r="BJ129" s="49">
        <v>1</v>
      </c>
      <c r="BK129" s="93">
        <v>1</v>
      </c>
      <c r="BL129" s="51">
        <f t="shared" si="49"/>
        <v>100</v>
      </c>
      <c r="BM129" s="54">
        <f>2250000*8/4</f>
        <v>4500000</v>
      </c>
      <c r="BN129" s="54">
        <f>14670000/4</f>
        <v>3667500</v>
      </c>
      <c r="BO129" s="56" t="s">
        <v>801</v>
      </c>
      <c r="BP129" s="49">
        <v>1</v>
      </c>
      <c r="BQ129" s="49">
        <v>1</v>
      </c>
      <c r="BR129" s="51">
        <f t="shared" si="52"/>
        <v>100</v>
      </c>
      <c r="BS129" s="185">
        <v>0</v>
      </c>
      <c r="BT129" s="185">
        <v>0</v>
      </c>
      <c r="BU129" s="154">
        <v>0</v>
      </c>
      <c r="BV129" s="40" t="s">
        <v>933</v>
      </c>
      <c r="BW129" s="57">
        <v>1</v>
      </c>
      <c r="BX129" s="57">
        <v>0</v>
      </c>
      <c r="BY129" s="234">
        <f t="shared" si="50"/>
        <v>0</v>
      </c>
      <c r="BZ129" s="222">
        <v>0</v>
      </c>
      <c r="CA129" s="222">
        <v>0</v>
      </c>
      <c r="CB129" s="233" t="e">
        <f t="shared" si="37"/>
        <v>#DIV/0!</v>
      </c>
      <c r="CC129" s="272" t="s">
        <v>1221</v>
      </c>
      <c r="CD129" s="248">
        <v>1</v>
      </c>
      <c r="CE129" s="248"/>
      <c r="CF129" s="249">
        <f t="shared" si="60"/>
        <v>0</v>
      </c>
      <c r="CG129" s="250"/>
      <c r="CH129" s="250"/>
      <c r="CI129" s="246"/>
      <c r="CJ129" s="247">
        <v>1</v>
      </c>
      <c r="CK129" s="263">
        <f>U129+AA129+AG129+AM129+AS129+AY129+BE129+BK129+BQ129+BX129+CE129</f>
        <v>6.55</v>
      </c>
      <c r="CL129" s="254">
        <v>1</v>
      </c>
      <c r="CM129" s="490" t="s">
        <v>1119</v>
      </c>
    </row>
    <row r="130" spans="1:91" ht="187.75" customHeight="1">
      <c r="A130" s="418"/>
      <c r="B130" s="40" t="s">
        <v>824</v>
      </c>
      <c r="C130" s="42">
        <v>106</v>
      </c>
      <c r="D130" s="40" t="s">
        <v>825</v>
      </c>
      <c r="E130" s="43" t="s">
        <v>26</v>
      </c>
      <c r="F130" s="43" t="s">
        <v>26</v>
      </c>
      <c r="G130" s="43" t="s">
        <v>26</v>
      </c>
      <c r="H130" s="44" t="s">
        <v>170</v>
      </c>
      <c r="I130" s="107">
        <v>1</v>
      </c>
      <c r="J130" s="108">
        <v>1</v>
      </c>
      <c r="K130" s="108">
        <v>1</v>
      </c>
      <c r="L130" s="108">
        <v>1</v>
      </c>
      <c r="M130" s="108">
        <v>1</v>
      </c>
      <c r="N130" s="108">
        <v>1</v>
      </c>
      <c r="O130" s="46">
        <v>1</v>
      </c>
      <c r="P130" s="108">
        <v>1</v>
      </c>
      <c r="Q130" s="108">
        <v>1</v>
      </c>
      <c r="R130" s="108">
        <v>1</v>
      </c>
      <c r="S130" s="114">
        <v>1</v>
      </c>
      <c r="T130" s="111">
        <v>1</v>
      </c>
      <c r="U130" s="60">
        <v>1</v>
      </c>
      <c r="V130" s="53">
        <f t="shared" si="40"/>
        <v>100</v>
      </c>
      <c r="W130" s="55"/>
      <c r="X130" s="55"/>
      <c r="Y130" s="40" t="s">
        <v>826</v>
      </c>
      <c r="Z130" s="60">
        <v>1</v>
      </c>
      <c r="AA130" s="60">
        <v>1</v>
      </c>
      <c r="AB130" s="51">
        <f t="shared" si="41"/>
        <v>100</v>
      </c>
      <c r="AC130" s="55">
        <v>159537600</v>
      </c>
      <c r="AD130" s="55">
        <v>159537600</v>
      </c>
      <c r="AE130" s="40" t="s">
        <v>827</v>
      </c>
      <c r="AF130" s="60">
        <v>1</v>
      </c>
      <c r="AG130" s="60">
        <v>1</v>
      </c>
      <c r="AH130" s="51">
        <f t="shared" si="42"/>
        <v>100</v>
      </c>
      <c r="AI130" s="55"/>
      <c r="AJ130" s="55"/>
      <c r="AK130" s="40" t="s">
        <v>828</v>
      </c>
      <c r="AL130" s="60">
        <v>1</v>
      </c>
      <c r="AM130" s="60">
        <v>0</v>
      </c>
      <c r="AN130" s="51">
        <f t="shared" si="43"/>
        <v>0</v>
      </c>
      <c r="AO130" s="55">
        <v>0</v>
      </c>
      <c r="AP130" s="55">
        <v>0</v>
      </c>
      <c r="AQ130" s="40" t="s">
        <v>173</v>
      </c>
      <c r="AR130" s="60">
        <v>1</v>
      </c>
      <c r="AS130" s="60">
        <v>1</v>
      </c>
      <c r="AT130" s="51">
        <f t="shared" si="44"/>
        <v>100</v>
      </c>
      <c r="AU130" s="55">
        <v>130200000</v>
      </c>
      <c r="AV130" s="55">
        <v>111600000</v>
      </c>
      <c r="AW130" s="40" t="s">
        <v>829</v>
      </c>
      <c r="AX130" s="60">
        <v>1</v>
      </c>
      <c r="AY130" s="60">
        <v>1</v>
      </c>
      <c r="AZ130" s="51">
        <f t="shared" si="45"/>
        <v>100</v>
      </c>
      <c r="BA130" s="55">
        <v>115272000</v>
      </c>
      <c r="BB130" s="55">
        <v>57636000</v>
      </c>
      <c r="BC130" s="40" t="s">
        <v>830</v>
      </c>
      <c r="BD130" s="49">
        <v>1</v>
      </c>
      <c r="BE130" s="49">
        <v>1</v>
      </c>
      <c r="BF130" s="51">
        <f t="shared" si="46"/>
        <v>100</v>
      </c>
      <c r="BG130" s="54">
        <v>0</v>
      </c>
      <c r="BH130" s="54">
        <v>0</v>
      </c>
      <c r="BI130" s="56" t="s">
        <v>831</v>
      </c>
      <c r="BJ130" s="60">
        <v>1</v>
      </c>
      <c r="BK130" s="60">
        <v>1</v>
      </c>
      <c r="BL130" s="51">
        <f t="shared" si="49"/>
        <v>100</v>
      </c>
      <c r="BM130" s="54">
        <v>0</v>
      </c>
      <c r="BN130" s="54">
        <v>0</v>
      </c>
      <c r="BO130" s="56" t="s">
        <v>177</v>
      </c>
      <c r="BP130" s="60">
        <v>1</v>
      </c>
      <c r="BQ130" s="49">
        <v>0</v>
      </c>
      <c r="BR130" s="51">
        <f t="shared" si="52"/>
        <v>0</v>
      </c>
      <c r="BS130" s="168">
        <v>0</v>
      </c>
      <c r="BT130" s="168">
        <v>0</v>
      </c>
      <c r="BU130" s="154">
        <v>0</v>
      </c>
      <c r="BV130" s="40" t="s">
        <v>1013</v>
      </c>
      <c r="BW130" s="224">
        <v>1</v>
      </c>
      <c r="BX130" s="57">
        <v>0</v>
      </c>
      <c r="BY130" s="234">
        <f t="shared" si="50"/>
        <v>0</v>
      </c>
      <c r="BZ130" s="222">
        <v>0</v>
      </c>
      <c r="CA130" s="222">
        <v>0</v>
      </c>
      <c r="CB130" s="233" t="e">
        <f t="shared" si="37"/>
        <v>#DIV/0!</v>
      </c>
      <c r="CC130" s="272" t="s">
        <v>1099</v>
      </c>
      <c r="CD130" s="248">
        <v>1</v>
      </c>
      <c r="CE130" s="248"/>
      <c r="CF130" s="249">
        <f t="shared" si="60"/>
        <v>0</v>
      </c>
      <c r="CG130" s="250"/>
      <c r="CH130" s="250"/>
      <c r="CI130" s="246"/>
      <c r="CJ130" s="262">
        <v>1</v>
      </c>
      <c r="CK130" s="262">
        <f t="shared" ref="CK130:CK131" si="66">(U130+AA130+AG130+AM130+AS130+AY130+BE130+BK130+BQ130+BX130+CE130)/10</f>
        <v>0.7</v>
      </c>
      <c r="CL130" s="254">
        <f>CK130/CJ130*100/100</f>
        <v>0.7</v>
      </c>
      <c r="CM130" s="490" t="s">
        <v>1292</v>
      </c>
    </row>
    <row r="131" spans="1:91" ht="177.65" customHeight="1">
      <c r="A131" s="418"/>
      <c r="B131" s="319" t="s">
        <v>832</v>
      </c>
      <c r="C131" s="42">
        <v>107</v>
      </c>
      <c r="D131" s="40" t="s">
        <v>833</v>
      </c>
      <c r="E131" s="43"/>
      <c r="F131" s="43" t="s">
        <v>26</v>
      </c>
      <c r="G131" s="43" t="s">
        <v>26</v>
      </c>
      <c r="H131" s="44" t="s">
        <v>170</v>
      </c>
      <c r="I131" s="45">
        <v>1</v>
      </c>
      <c r="J131" s="46">
        <v>1</v>
      </c>
      <c r="K131" s="46">
        <v>1</v>
      </c>
      <c r="L131" s="46">
        <v>1</v>
      </c>
      <c r="M131" s="46">
        <v>1</v>
      </c>
      <c r="N131" s="108">
        <v>1</v>
      </c>
      <c r="O131" s="46">
        <v>1</v>
      </c>
      <c r="P131" s="46">
        <v>1</v>
      </c>
      <c r="Q131" s="46">
        <v>1</v>
      </c>
      <c r="R131" s="46">
        <v>1</v>
      </c>
      <c r="S131" s="47">
        <v>1</v>
      </c>
      <c r="T131" s="48">
        <v>1</v>
      </c>
      <c r="U131" s="49">
        <v>1</v>
      </c>
      <c r="V131" s="53">
        <f t="shared" si="40"/>
        <v>100</v>
      </c>
      <c r="W131" s="55"/>
      <c r="X131" s="55"/>
      <c r="Y131" s="40" t="s">
        <v>834</v>
      </c>
      <c r="Z131" s="49">
        <v>1</v>
      </c>
      <c r="AA131" s="49">
        <v>1</v>
      </c>
      <c r="AB131" s="51">
        <f t="shared" si="41"/>
        <v>100</v>
      </c>
      <c r="AC131" s="55">
        <v>98495010</v>
      </c>
      <c r="AD131" s="55">
        <v>98495010</v>
      </c>
      <c r="AE131" s="40" t="s">
        <v>834</v>
      </c>
      <c r="AF131" s="49">
        <v>1</v>
      </c>
      <c r="AG131" s="49">
        <v>1</v>
      </c>
      <c r="AH131" s="51">
        <f t="shared" si="42"/>
        <v>100</v>
      </c>
      <c r="AI131" s="55"/>
      <c r="AJ131" s="55"/>
      <c r="AK131" s="40" t="s">
        <v>835</v>
      </c>
      <c r="AL131" s="49">
        <v>1</v>
      </c>
      <c r="AM131" s="49">
        <v>0</v>
      </c>
      <c r="AN131" s="51">
        <f t="shared" si="43"/>
        <v>0</v>
      </c>
      <c r="AO131" s="55">
        <v>0</v>
      </c>
      <c r="AP131" s="55">
        <v>0</v>
      </c>
      <c r="AQ131" s="40" t="s">
        <v>173</v>
      </c>
      <c r="AR131" s="49">
        <v>1</v>
      </c>
      <c r="AS131" s="49">
        <v>1</v>
      </c>
      <c r="AT131" s="51">
        <f t="shared" si="44"/>
        <v>100</v>
      </c>
      <c r="AU131" s="55">
        <v>0</v>
      </c>
      <c r="AV131" s="55">
        <v>0</v>
      </c>
      <c r="AW131" s="40" t="s">
        <v>836</v>
      </c>
      <c r="AX131" s="60">
        <v>1</v>
      </c>
      <c r="AY131" s="49">
        <v>1</v>
      </c>
      <c r="AZ131" s="51">
        <f t="shared" si="45"/>
        <v>100</v>
      </c>
      <c r="BA131" s="55">
        <v>0</v>
      </c>
      <c r="BB131" s="55">
        <v>0</v>
      </c>
      <c r="BC131" s="40" t="s">
        <v>837</v>
      </c>
      <c r="BD131" s="49">
        <v>1</v>
      </c>
      <c r="BE131" s="49">
        <v>1</v>
      </c>
      <c r="BF131" s="51">
        <f t="shared" si="46"/>
        <v>100</v>
      </c>
      <c r="BG131" s="54">
        <v>0</v>
      </c>
      <c r="BH131" s="54">
        <v>0</v>
      </c>
      <c r="BI131" s="56" t="s">
        <v>838</v>
      </c>
      <c r="BJ131" s="49">
        <v>1</v>
      </c>
      <c r="BK131" s="49">
        <v>1</v>
      </c>
      <c r="BL131" s="51">
        <f t="shared" si="49"/>
        <v>100</v>
      </c>
      <c r="BM131" s="54">
        <v>0</v>
      </c>
      <c r="BN131" s="54">
        <v>0</v>
      </c>
      <c r="BO131" s="56" t="s">
        <v>177</v>
      </c>
      <c r="BP131" s="49">
        <v>1</v>
      </c>
      <c r="BQ131" s="49">
        <v>0</v>
      </c>
      <c r="BR131" s="51">
        <f t="shared" si="52"/>
        <v>0</v>
      </c>
      <c r="BS131" s="168">
        <v>0</v>
      </c>
      <c r="BT131" s="168">
        <v>0</v>
      </c>
      <c r="BU131" s="154">
        <v>0</v>
      </c>
      <c r="BV131" s="40" t="s">
        <v>1014</v>
      </c>
      <c r="BW131" s="57">
        <v>1</v>
      </c>
      <c r="BX131" s="57">
        <v>0</v>
      </c>
      <c r="BY131" s="234">
        <f t="shared" si="50"/>
        <v>0</v>
      </c>
      <c r="BZ131" s="222">
        <v>0</v>
      </c>
      <c r="CA131" s="222">
        <v>0</v>
      </c>
      <c r="CB131" s="233" t="e">
        <f t="shared" si="37"/>
        <v>#DIV/0!</v>
      </c>
      <c r="CC131" s="273" t="s">
        <v>1100</v>
      </c>
      <c r="CD131" s="248">
        <v>1</v>
      </c>
      <c r="CE131" s="248"/>
      <c r="CF131" s="249">
        <f t="shared" si="60"/>
        <v>0</v>
      </c>
      <c r="CG131" s="250"/>
      <c r="CH131" s="250"/>
      <c r="CI131" s="246"/>
      <c r="CJ131" s="247">
        <v>1</v>
      </c>
      <c r="CK131" s="263">
        <f t="shared" si="66"/>
        <v>0.7</v>
      </c>
      <c r="CL131" s="254">
        <f>CK131/CJ131</f>
        <v>0.7</v>
      </c>
      <c r="CM131" s="490" t="s">
        <v>1293</v>
      </c>
    </row>
    <row r="132" spans="1:91" ht="186.65" customHeight="1">
      <c r="A132" s="418"/>
      <c r="B132" s="320"/>
      <c r="C132" s="366">
        <v>108</v>
      </c>
      <c r="D132" s="319" t="s">
        <v>839</v>
      </c>
      <c r="E132" s="340"/>
      <c r="F132" s="340" t="s">
        <v>26</v>
      </c>
      <c r="G132" s="340" t="s">
        <v>26</v>
      </c>
      <c r="H132" s="44" t="s">
        <v>840</v>
      </c>
      <c r="I132" s="345">
        <v>1</v>
      </c>
      <c r="J132" s="351">
        <v>1</v>
      </c>
      <c r="K132" s="351">
        <v>8</v>
      </c>
      <c r="L132" s="351">
        <v>1</v>
      </c>
      <c r="M132" s="351">
        <v>1</v>
      </c>
      <c r="N132" s="351">
        <v>1</v>
      </c>
      <c r="O132" s="351">
        <v>1</v>
      </c>
      <c r="P132" s="351">
        <v>1</v>
      </c>
      <c r="Q132" s="351">
        <v>1</v>
      </c>
      <c r="R132" s="351">
        <v>1</v>
      </c>
      <c r="S132" s="369">
        <v>1</v>
      </c>
      <c r="T132" s="353">
        <v>1</v>
      </c>
      <c r="U132" s="349">
        <v>1</v>
      </c>
      <c r="V132" s="373">
        <f t="shared" si="40"/>
        <v>100</v>
      </c>
      <c r="W132" s="55">
        <v>44333333</v>
      </c>
      <c r="X132" s="55">
        <v>39833332</v>
      </c>
      <c r="Y132" s="40" t="s">
        <v>841</v>
      </c>
      <c r="Z132" s="349">
        <v>1</v>
      </c>
      <c r="AA132" s="349">
        <v>1</v>
      </c>
      <c r="AB132" s="309">
        <f t="shared" si="41"/>
        <v>100</v>
      </c>
      <c r="AC132" s="55">
        <v>27500000</v>
      </c>
      <c r="AD132" s="55">
        <v>11320747</v>
      </c>
      <c r="AE132" s="40" t="s">
        <v>842</v>
      </c>
      <c r="AF132" s="349">
        <v>8</v>
      </c>
      <c r="AG132" s="349">
        <v>10</v>
      </c>
      <c r="AH132" s="309">
        <f t="shared" si="42"/>
        <v>125</v>
      </c>
      <c r="AI132" s="55">
        <v>23300000</v>
      </c>
      <c r="AJ132" s="55">
        <v>23300000</v>
      </c>
      <c r="AK132" s="40" t="s">
        <v>843</v>
      </c>
      <c r="AL132" s="349">
        <v>1</v>
      </c>
      <c r="AM132" s="445">
        <v>0.75</v>
      </c>
      <c r="AN132" s="309">
        <f t="shared" si="43"/>
        <v>75</v>
      </c>
      <c r="AO132" s="322">
        <v>27751200</v>
      </c>
      <c r="AP132" s="322">
        <v>27751200</v>
      </c>
      <c r="AQ132" s="319" t="s">
        <v>844</v>
      </c>
      <c r="AR132" s="349">
        <v>1</v>
      </c>
      <c r="AS132" s="349">
        <v>1</v>
      </c>
      <c r="AT132" s="309">
        <f t="shared" si="44"/>
        <v>100</v>
      </c>
      <c r="AU132" s="55">
        <v>139896000</v>
      </c>
      <c r="AV132" s="55">
        <v>139896000</v>
      </c>
      <c r="AW132" s="40" t="s">
        <v>845</v>
      </c>
      <c r="AX132" s="349">
        <v>1</v>
      </c>
      <c r="AY132" s="349">
        <v>1</v>
      </c>
      <c r="AZ132" s="309">
        <f t="shared" si="45"/>
        <v>100</v>
      </c>
      <c r="BA132" s="55">
        <v>62500000</v>
      </c>
      <c r="BB132" s="55">
        <v>20075000</v>
      </c>
      <c r="BC132" s="40" t="s">
        <v>846</v>
      </c>
      <c r="BD132" s="349">
        <v>1</v>
      </c>
      <c r="BE132" s="349">
        <v>1</v>
      </c>
      <c r="BF132" s="309">
        <f t="shared" si="46"/>
        <v>100</v>
      </c>
      <c r="BG132" s="55"/>
      <c r="BH132" s="55"/>
      <c r="BI132" s="40"/>
      <c r="BJ132" s="349">
        <v>1</v>
      </c>
      <c r="BK132" s="349">
        <v>1</v>
      </c>
      <c r="BL132" s="309">
        <f t="shared" si="49"/>
        <v>100</v>
      </c>
      <c r="BM132" s="55">
        <v>0</v>
      </c>
      <c r="BN132" s="55">
        <v>0</v>
      </c>
      <c r="BO132" s="40" t="s">
        <v>847</v>
      </c>
      <c r="BP132" s="349">
        <v>1</v>
      </c>
      <c r="BQ132" s="349">
        <v>1</v>
      </c>
      <c r="BR132" s="309">
        <f t="shared" si="52"/>
        <v>100</v>
      </c>
      <c r="BS132" s="186"/>
      <c r="BT132" s="186"/>
      <c r="BU132" s="154" t="e">
        <f t="shared" si="62"/>
        <v>#DIV/0!</v>
      </c>
      <c r="BV132" s="40" t="s">
        <v>1056</v>
      </c>
      <c r="BW132" s="349">
        <v>1</v>
      </c>
      <c r="BX132" s="349">
        <v>1</v>
      </c>
      <c r="BY132" s="359">
        <f t="shared" si="50"/>
        <v>100</v>
      </c>
      <c r="BZ132" s="222">
        <v>0</v>
      </c>
      <c r="CA132" s="222">
        <v>0</v>
      </c>
      <c r="CB132" s="233" t="e">
        <f t="shared" si="37"/>
        <v>#DIV/0!</v>
      </c>
      <c r="CC132" s="272" t="s">
        <v>1222</v>
      </c>
      <c r="CD132" s="349">
        <v>1</v>
      </c>
      <c r="CE132" s="349"/>
      <c r="CF132" s="311">
        <f t="shared" si="51"/>
        <v>0</v>
      </c>
      <c r="CG132" s="58"/>
      <c r="CH132" s="58"/>
      <c r="CI132" s="40"/>
      <c r="CJ132" s="349">
        <v>1</v>
      </c>
      <c r="CK132" s="349">
        <f>(+BQ132+BK132+BE132+AY132+AS132+AM132+AG132+AA132+U132+BX132)/10</f>
        <v>1.875</v>
      </c>
      <c r="CL132" s="387">
        <v>1</v>
      </c>
      <c r="CM132" s="484" t="s">
        <v>1294</v>
      </c>
    </row>
    <row r="133" spans="1:91" ht="189" customHeight="1">
      <c r="A133" s="418"/>
      <c r="B133" s="321"/>
      <c r="C133" s="341"/>
      <c r="D133" s="321"/>
      <c r="E133" s="342"/>
      <c r="F133" s="342"/>
      <c r="G133" s="342"/>
      <c r="H133" s="44" t="s">
        <v>848</v>
      </c>
      <c r="I133" s="346"/>
      <c r="J133" s="352"/>
      <c r="K133" s="352"/>
      <c r="L133" s="352"/>
      <c r="M133" s="352"/>
      <c r="N133" s="352"/>
      <c r="O133" s="352"/>
      <c r="P133" s="352"/>
      <c r="Q133" s="352"/>
      <c r="R133" s="352"/>
      <c r="S133" s="370"/>
      <c r="T133" s="354"/>
      <c r="U133" s="350"/>
      <c r="V133" s="374"/>
      <c r="W133" s="55"/>
      <c r="X133" s="55"/>
      <c r="Y133" s="40"/>
      <c r="Z133" s="350"/>
      <c r="AA133" s="350"/>
      <c r="AB133" s="310"/>
      <c r="AC133" s="55"/>
      <c r="AD133" s="55"/>
      <c r="AE133" s="40"/>
      <c r="AF133" s="350"/>
      <c r="AG133" s="350"/>
      <c r="AH133" s="310"/>
      <c r="AI133" s="55"/>
      <c r="AJ133" s="55"/>
      <c r="AK133" s="40"/>
      <c r="AL133" s="350"/>
      <c r="AM133" s="446"/>
      <c r="AN133" s="310"/>
      <c r="AO133" s="324"/>
      <c r="AP133" s="324"/>
      <c r="AQ133" s="321"/>
      <c r="AR133" s="350"/>
      <c r="AS133" s="350"/>
      <c r="AT133" s="310"/>
      <c r="AU133" s="55"/>
      <c r="AV133" s="55"/>
      <c r="AW133" s="40"/>
      <c r="AX133" s="350"/>
      <c r="AY133" s="350"/>
      <c r="AZ133" s="310"/>
      <c r="BA133" s="55"/>
      <c r="BB133" s="55"/>
      <c r="BC133" s="40"/>
      <c r="BD133" s="350"/>
      <c r="BE133" s="350"/>
      <c r="BF133" s="310"/>
      <c r="BG133" s="54">
        <v>6879999</v>
      </c>
      <c r="BH133" s="54">
        <v>6879999</v>
      </c>
      <c r="BI133" s="56" t="s">
        <v>849</v>
      </c>
      <c r="BJ133" s="350"/>
      <c r="BK133" s="350"/>
      <c r="BL133" s="310"/>
      <c r="BM133" s="54">
        <v>6600000</v>
      </c>
      <c r="BN133" s="54">
        <v>3300000</v>
      </c>
      <c r="BO133" s="56" t="s">
        <v>850</v>
      </c>
      <c r="BP133" s="350"/>
      <c r="BQ133" s="350"/>
      <c r="BR133" s="310"/>
      <c r="BS133" s="174">
        <v>15000000</v>
      </c>
      <c r="BT133" s="174">
        <v>15000000</v>
      </c>
      <c r="BU133" s="154">
        <f t="shared" si="62"/>
        <v>100</v>
      </c>
      <c r="BV133" s="40" t="s">
        <v>974</v>
      </c>
      <c r="BW133" s="350"/>
      <c r="BX133" s="350"/>
      <c r="BY133" s="360"/>
      <c r="BZ133" s="293">
        <v>9600000</v>
      </c>
      <c r="CA133" s="293">
        <v>9600000</v>
      </c>
      <c r="CB133" s="233">
        <f t="shared" si="37"/>
        <v>100</v>
      </c>
      <c r="CC133" s="272" t="s">
        <v>1137</v>
      </c>
      <c r="CD133" s="350"/>
      <c r="CE133" s="350"/>
      <c r="CF133" s="313"/>
      <c r="CG133" s="58"/>
      <c r="CH133" s="58"/>
      <c r="CI133" s="40"/>
      <c r="CJ133" s="350"/>
      <c r="CK133" s="350"/>
      <c r="CL133" s="388"/>
      <c r="CM133" s="485"/>
    </row>
    <row r="134" spans="1:91" ht="258.64999999999998" customHeight="1">
      <c r="A134" s="418"/>
      <c r="B134" s="319" t="s">
        <v>851</v>
      </c>
      <c r="C134" s="366">
        <v>109</v>
      </c>
      <c r="D134" s="319" t="s">
        <v>755</v>
      </c>
      <c r="E134" s="340"/>
      <c r="F134" s="340" t="s">
        <v>26</v>
      </c>
      <c r="G134" s="340" t="s">
        <v>26</v>
      </c>
      <c r="H134" s="44" t="s">
        <v>756</v>
      </c>
      <c r="I134" s="345">
        <v>1</v>
      </c>
      <c r="J134" s="351">
        <v>1</v>
      </c>
      <c r="K134" s="351">
        <v>1</v>
      </c>
      <c r="L134" s="351">
        <v>1</v>
      </c>
      <c r="M134" s="351">
        <v>1</v>
      </c>
      <c r="N134" s="351">
        <v>1</v>
      </c>
      <c r="O134" s="351">
        <v>1</v>
      </c>
      <c r="P134" s="351">
        <v>1</v>
      </c>
      <c r="Q134" s="351">
        <v>1</v>
      </c>
      <c r="R134" s="351">
        <v>1</v>
      </c>
      <c r="S134" s="369">
        <v>1</v>
      </c>
      <c r="T134" s="353">
        <v>1</v>
      </c>
      <c r="U134" s="349">
        <v>1</v>
      </c>
      <c r="V134" s="373">
        <f t="shared" ref="V134" si="67">(U134/T134)*100</f>
        <v>100</v>
      </c>
      <c r="W134" s="55">
        <v>44333333</v>
      </c>
      <c r="X134" s="55">
        <v>39833332</v>
      </c>
      <c r="Y134" s="40" t="s">
        <v>757</v>
      </c>
      <c r="Z134" s="349">
        <v>1</v>
      </c>
      <c r="AA134" s="349">
        <v>1</v>
      </c>
      <c r="AB134" s="309">
        <f t="shared" si="41"/>
        <v>100</v>
      </c>
      <c r="AC134" s="322">
        <v>27500000</v>
      </c>
      <c r="AD134" s="322">
        <v>11320747</v>
      </c>
      <c r="AE134" s="40" t="s">
        <v>758</v>
      </c>
      <c r="AF134" s="349">
        <v>1</v>
      </c>
      <c r="AG134" s="349">
        <v>1</v>
      </c>
      <c r="AH134" s="309">
        <f t="shared" si="42"/>
        <v>100</v>
      </c>
      <c r="AI134" s="55">
        <v>16500000</v>
      </c>
      <c r="AJ134" s="55">
        <v>16500000</v>
      </c>
      <c r="AK134" s="40" t="s">
        <v>852</v>
      </c>
      <c r="AL134" s="349">
        <v>1</v>
      </c>
      <c r="AM134" s="349">
        <v>1</v>
      </c>
      <c r="AN134" s="309">
        <f t="shared" si="43"/>
        <v>100</v>
      </c>
      <c r="AO134" s="55">
        <v>27751200</v>
      </c>
      <c r="AP134" s="55">
        <v>27751200</v>
      </c>
      <c r="AQ134" s="40" t="s">
        <v>853</v>
      </c>
      <c r="AR134" s="349">
        <v>1</v>
      </c>
      <c r="AS134" s="349">
        <v>1</v>
      </c>
      <c r="AT134" s="309">
        <f t="shared" si="44"/>
        <v>100</v>
      </c>
      <c r="AU134" s="55">
        <v>40000000</v>
      </c>
      <c r="AV134" s="55">
        <v>40000000</v>
      </c>
      <c r="AW134" s="40" t="s">
        <v>854</v>
      </c>
      <c r="AX134" s="349">
        <v>1</v>
      </c>
      <c r="AY134" s="349">
        <v>1</v>
      </c>
      <c r="AZ134" s="309">
        <f t="shared" si="45"/>
        <v>100</v>
      </c>
      <c r="BA134" s="55">
        <v>40000000</v>
      </c>
      <c r="BB134" s="55">
        <v>2160000</v>
      </c>
      <c r="BC134" s="40" t="s">
        <v>855</v>
      </c>
      <c r="BD134" s="349">
        <v>1</v>
      </c>
      <c r="BE134" s="349">
        <v>1</v>
      </c>
      <c r="BF134" s="309">
        <f t="shared" si="46"/>
        <v>100</v>
      </c>
      <c r="BG134" s="54">
        <f>4480000*2</f>
        <v>8960000</v>
      </c>
      <c r="BH134" s="54">
        <f>4480000*2</f>
        <v>8960000</v>
      </c>
      <c r="BI134" s="71" t="s">
        <v>856</v>
      </c>
      <c r="BJ134" s="349">
        <v>1</v>
      </c>
      <c r="BK134" s="349">
        <v>1</v>
      </c>
      <c r="BL134" s="309">
        <f t="shared" si="49"/>
        <v>100</v>
      </c>
      <c r="BM134" s="54">
        <v>4000000</v>
      </c>
      <c r="BN134" s="54">
        <v>4000000</v>
      </c>
      <c r="BO134" s="71" t="s">
        <v>857</v>
      </c>
      <c r="BP134" s="349">
        <v>1</v>
      </c>
      <c r="BQ134" s="349">
        <v>1</v>
      </c>
      <c r="BR134" s="309">
        <f t="shared" si="52"/>
        <v>100</v>
      </c>
      <c r="BS134" s="185">
        <v>5000000</v>
      </c>
      <c r="BT134" s="185">
        <v>5000000</v>
      </c>
      <c r="BU134" s="154">
        <f t="shared" si="62"/>
        <v>100</v>
      </c>
      <c r="BV134" s="40" t="s">
        <v>1057</v>
      </c>
      <c r="BW134" s="349">
        <v>1</v>
      </c>
      <c r="BX134" s="349">
        <v>0</v>
      </c>
      <c r="BY134" s="359">
        <f t="shared" si="50"/>
        <v>0</v>
      </c>
      <c r="BZ134" s="222">
        <v>0</v>
      </c>
      <c r="CA134" s="222">
        <v>0</v>
      </c>
      <c r="CB134" s="233" t="e">
        <f t="shared" si="37"/>
        <v>#DIV/0!</v>
      </c>
      <c r="CC134" s="272" t="s">
        <v>1223</v>
      </c>
      <c r="CD134" s="349">
        <v>1</v>
      </c>
      <c r="CE134" s="349"/>
      <c r="CF134" s="311">
        <f t="shared" si="51"/>
        <v>0</v>
      </c>
      <c r="CG134" s="58"/>
      <c r="CH134" s="58"/>
      <c r="CI134" s="40"/>
      <c r="CJ134" s="349">
        <v>1</v>
      </c>
      <c r="CK134" s="349">
        <f>(+BQ134+BK134+BE134+AY134+AS134+AM134+AG134+AA134+U134+BX134)/10</f>
        <v>0.9</v>
      </c>
      <c r="CL134" s="387">
        <v>1</v>
      </c>
      <c r="CM134" s="484" t="s">
        <v>1295</v>
      </c>
    </row>
    <row r="135" spans="1:91" ht="223.75" customHeight="1">
      <c r="A135" s="418"/>
      <c r="B135" s="320"/>
      <c r="C135" s="341"/>
      <c r="D135" s="321"/>
      <c r="E135" s="342"/>
      <c r="F135" s="342"/>
      <c r="G135" s="342"/>
      <c r="H135" s="44" t="s">
        <v>170</v>
      </c>
      <c r="I135" s="346"/>
      <c r="J135" s="352"/>
      <c r="K135" s="352"/>
      <c r="L135" s="352"/>
      <c r="M135" s="352"/>
      <c r="N135" s="352"/>
      <c r="O135" s="352"/>
      <c r="P135" s="352"/>
      <c r="Q135" s="352"/>
      <c r="R135" s="352"/>
      <c r="S135" s="370"/>
      <c r="T135" s="354"/>
      <c r="U135" s="350"/>
      <c r="V135" s="374"/>
      <c r="W135" s="55"/>
      <c r="X135" s="55"/>
      <c r="Y135" s="40"/>
      <c r="Z135" s="350"/>
      <c r="AA135" s="350"/>
      <c r="AB135" s="310"/>
      <c r="AC135" s="323"/>
      <c r="AD135" s="323"/>
      <c r="AE135" s="40"/>
      <c r="AF135" s="350"/>
      <c r="AG135" s="350"/>
      <c r="AH135" s="310"/>
      <c r="AI135" s="55"/>
      <c r="AJ135" s="55"/>
      <c r="AK135" s="40"/>
      <c r="AL135" s="350"/>
      <c r="AM135" s="350"/>
      <c r="AN135" s="310"/>
      <c r="AO135" s="55"/>
      <c r="AP135" s="55"/>
      <c r="AQ135" s="40"/>
      <c r="AR135" s="350"/>
      <c r="AS135" s="350"/>
      <c r="AT135" s="310"/>
      <c r="AU135" s="55"/>
      <c r="AV135" s="55"/>
      <c r="AW135" s="40"/>
      <c r="AX135" s="350"/>
      <c r="AY135" s="350"/>
      <c r="AZ135" s="310"/>
      <c r="BA135" s="55"/>
      <c r="BB135" s="55"/>
      <c r="BC135" s="40"/>
      <c r="BD135" s="350"/>
      <c r="BE135" s="350"/>
      <c r="BF135" s="310"/>
      <c r="BG135" s="54">
        <v>0</v>
      </c>
      <c r="BH135" s="54">
        <v>0</v>
      </c>
      <c r="BI135" s="71" t="s">
        <v>858</v>
      </c>
      <c r="BJ135" s="350"/>
      <c r="BK135" s="350"/>
      <c r="BL135" s="310"/>
      <c r="BM135" s="54">
        <v>0</v>
      </c>
      <c r="BN135" s="54">
        <v>0</v>
      </c>
      <c r="BO135" s="56" t="s">
        <v>177</v>
      </c>
      <c r="BP135" s="350"/>
      <c r="BQ135" s="350"/>
      <c r="BR135" s="310"/>
      <c r="BS135" s="168">
        <v>0</v>
      </c>
      <c r="BT135" s="168">
        <v>0</v>
      </c>
      <c r="BU135" s="154">
        <v>0</v>
      </c>
      <c r="BV135" s="40" t="s">
        <v>1058</v>
      </c>
      <c r="BW135" s="350"/>
      <c r="BX135" s="350"/>
      <c r="BY135" s="360"/>
      <c r="BZ135" s="222">
        <v>0</v>
      </c>
      <c r="CA135" s="222">
        <v>0</v>
      </c>
      <c r="CB135" s="233" t="e">
        <f t="shared" si="37"/>
        <v>#DIV/0!</v>
      </c>
      <c r="CC135" s="273" t="s">
        <v>1101</v>
      </c>
      <c r="CD135" s="350"/>
      <c r="CE135" s="350"/>
      <c r="CF135" s="313"/>
      <c r="CG135" s="58"/>
      <c r="CH135" s="58"/>
      <c r="CI135" s="40"/>
      <c r="CJ135" s="350"/>
      <c r="CK135" s="350"/>
      <c r="CL135" s="388"/>
      <c r="CM135" s="485"/>
    </row>
    <row r="136" spans="1:91" ht="247.75" customHeight="1">
      <c r="A136" s="418"/>
      <c r="B136" s="320"/>
      <c r="C136" s="366">
        <v>110</v>
      </c>
      <c r="D136" s="319" t="s">
        <v>859</v>
      </c>
      <c r="E136" s="340" t="s">
        <v>26</v>
      </c>
      <c r="F136" s="340" t="s">
        <v>26</v>
      </c>
      <c r="G136" s="340" t="s">
        <v>26</v>
      </c>
      <c r="H136" s="44" t="s">
        <v>840</v>
      </c>
      <c r="I136" s="45">
        <v>2</v>
      </c>
      <c r="J136" s="46">
        <v>1</v>
      </c>
      <c r="K136" s="46">
        <v>1</v>
      </c>
      <c r="L136" s="46">
        <v>1</v>
      </c>
      <c r="M136" s="351">
        <v>1</v>
      </c>
      <c r="N136" s="351">
        <v>4</v>
      </c>
      <c r="O136" s="431">
        <v>1</v>
      </c>
      <c r="P136" s="447">
        <v>1</v>
      </c>
      <c r="Q136" s="447">
        <v>1</v>
      </c>
      <c r="R136" s="447">
        <v>1</v>
      </c>
      <c r="S136" s="455">
        <v>1</v>
      </c>
      <c r="T136" s="48">
        <v>2</v>
      </c>
      <c r="U136" s="49">
        <v>2</v>
      </c>
      <c r="V136" s="53">
        <f t="shared" si="40"/>
        <v>100</v>
      </c>
      <c r="W136" s="55">
        <v>48683333</v>
      </c>
      <c r="X136" s="55">
        <v>48683333</v>
      </c>
      <c r="Y136" s="40" t="s">
        <v>860</v>
      </c>
      <c r="Z136" s="49">
        <v>1</v>
      </c>
      <c r="AA136" s="49">
        <v>1</v>
      </c>
      <c r="AB136" s="51">
        <f t="shared" si="41"/>
        <v>100</v>
      </c>
      <c r="AC136" s="323"/>
      <c r="AD136" s="323"/>
      <c r="AE136" s="40" t="s">
        <v>861</v>
      </c>
      <c r="AF136" s="49">
        <v>1</v>
      </c>
      <c r="AG136" s="49">
        <v>0</v>
      </c>
      <c r="AH136" s="51">
        <f t="shared" si="42"/>
        <v>0</v>
      </c>
      <c r="AI136" s="55"/>
      <c r="AJ136" s="55"/>
      <c r="AK136" s="40" t="s">
        <v>862</v>
      </c>
      <c r="AL136" s="49">
        <v>1</v>
      </c>
      <c r="AM136" s="49">
        <v>0</v>
      </c>
      <c r="AN136" s="51">
        <f t="shared" si="43"/>
        <v>0</v>
      </c>
      <c r="AO136" s="55">
        <v>0</v>
      </c>
      <c r="AP136" s="55">
        <v>0</v>
      </c>
      <c r="AQ136" s="40" t="s">
        <v>863</v>
      </c>
      <c r="AR136" s="349">
        <v>1</v>
      </c>
      <c r="AS136" s="349">
        <v>1</v>
      </c>
      <c r="AT136" s="309">
        <f t="shared" si="44"/>
        <v>100</v>
      </c>
      <c r="AU136" s="55"/>
      <c r="AV136" s="55"/>
      <c r="AW136" s="40"/>
      <c r="AX136" s="349">
        <v>4</v>
      </c>
      <c r="AY136" s="445">
        <v>1.5</v>
      </c>
      <c r="AZ136" s="309">
        <f t="shared" si="45"/>
        <v>37.5</v>
      </c>
      <c r="BA136" s="55"/>
      <c r="BB136" s="55"/>
      <c r="BC136" s="40"/>
      <c r="BD136" s="452">
        <v>1</v>
      </c>
      <c r="BE136" s="453">
        <v>8.3299999999999999E-2</v>
      </c>
      <c r="BF136" s="309">
        <f t="shared" si="46"/>
        <v>8.33</v>
      </c>
      <c r="BG136" s="54">
        <v>0</v>
      </c>
      <c r="BH136" s="54">
        <v>0</v>
      </c>
      <c r="BI136" s="71" t="s">
        <v>864</v>
      </c>
      <c r="BJ136" s="449">
        <v>1</v>
      </c>
      <c r="BK136" s="449">
        <v>1</v>
      </c>
      <c r="BL136" s="309">
        <f t="shared" si="49"/>
        <v>100</v>
      </c>
      <c r="BM136" s="54">
        <v>80000000</v>
      </c>
      <c r="BN136" s="54">
        <v>0</v>
      </c>
      <c r="BO136" s="56" t="s">
        <v>865</v>
      </c>
      <c r="BP136" s="449">
        <v>1</v>
      </c>
      <c r="BQ136" s="449">
        <v>1</v>
      </c>
      <c r="BR136" s="309">
        <v>100</v>
      </c>
      <c r="BS136" s="185">
        <v>0</v>
      </c>
      <c r="BT136" s="185">
        <v>0</v>
      </c>
      <c r="BU136" s="154">
        <v>0</v>
      </c>
      <c r="BV136" s="40" t="s">
        <v>958</v>
      </c>
      <c r="BW136" s="449">
        <v>1</v>
      </c>
      <c r="BX136" s="445">
        <v>75</v>
      </c>
      <c r="BY136" s="451">
        <v>75</v>
      </c>
      <c r="BZ136" s="222">
        <v>0</v>
      </c>
      <c r="CA136" s="222">
        <v>0</v>
      </c>
      <c r="CB136" s="233" t="e">
        <f t="shared" si="37"/>
        <v>#DIV/0!</v>
      </c>
      <c r="CC136" s="272" t="s">
        <v>1089</v>
      </c>
      <c r="CD136" s="449">
        <v>1</v>
      </c>
      <c r="CE136" s="349"/>
      <c r="CF136" s="311">
        <f t="shared" si="51"/>
        <v>0</v>
      </c>
      <c r="CG136" s="58"/>
      <c r="CH136" s="58"/>
      <c r="CI136" s="40"/>
      <c r="CJ136" s="449">
        <v>1</v>
      </c>
      <c r="CK136" s="449">
        <f>(+BQ134+BK134+BE134+AY134+AS134+AM134+AG134+AA134+U134+BX134)/10</f>
        <v>0.9</v>
      </c>
      <c r="CL136" s="387">
        <f>CK136/CJ136</f>
        <v>0.9</v>
      </c>
      <c r="CM136" s="484" t="s">
        <v>866</v>
      </c>
    </row>
    <row r="137" spans="1:91" ht="195.65" customHeight="1">
      <c r="A137" s="418"/>
      <c r="B137" s="321"/>
      <c r="C137" s="341"/>
      <c r="D137" s="321"/>
      <c r="E137" s="342"/>
      <c r="F137" s="342"/>
      <c r="G137" s="342"/>
      <c r="H137" s="44" t="s">
        <v>170</v>
      </c>
      <c r="I137" s="45"/>
      <c r="J137" s="46"/>
      <c r="K137" s="46"/>
      <c r="L137" s="46"/>
      <c r="M137" s="352"/>
      <c r="N137" s="352"/>
      <c r="O137" s="430"/>
      <c r="P137" s="448"/>
      <c r="Q137" s="448"/>
      <c r="R137" s="448"/>
      <c r="S137" s="456"/>
      <c r="T137" s="48"/>
      <c r="U137" s="49"/>
      <c r="V137" s="53"/>
      <c r="W137" s="64"/>
      <c r="X137" s="64"/>
      <c r="Y137" s="62"/>
      <c r="Z137" s="49"/>
      <c r="AA137" s="49"/>
      <c r="AB137" s="51"/>
      <c r="AC137" s="323"/>
      <c r="AD137" s="323"/>
      <c r="AE137" s="62"/>
      <c r="AF137" s="49"/>
      <c r="AG137" s="49"/>
      <c r="AH137" s="51"/>
      <c r="AI137" s="64"/>
      <c r="AJ137" s="64"/>
      <c r="AK137" s="62"/>
      <c r="AL137" s="49"/>
      <c r="AM137" s="49"/>
      <c r="AN137" s="51"/>
      <c r="AO137" s="64"/>
      <c r="AP137" s="64"/>
      <c r="AQ137" s="62"/>
      <c r="AR137" s="350"/>
      <c r="AS137" s="350"/>
      <c r="AT137" s="310"/>
      <c r="AU137" s="55">
        <v>440000000</v>
      </c>
      <c r="AV137" s="55">
        <v>438921995</v>
      </c>
      <c r="AW137" s="40" t="s">
        <v>867</v>
      </c>
      <c r="AX137" s="350"/>
      <c r="AY137" s="446"/>
      <c r="AZ137" s="310"/>
      <c r="BA137" s="55">
        <v>89400000</v>
      </c>
      <c r="BB137" s="55">
        <v>38285000</v>
      </c>
      <c r="BC137" s="40" t="s">
        <v>868</v>
      </c>
      <c r="BD137" s="429"/>
      <c r="BE137" s="454"/>
      <c r="BF137" s="310"/>
      <c r="BG137" s="54">
        <v>0</v>
      </c>
      <c r="BH137" s="54">
        <v>0</v>
      </c>
      <c r="BI137" s="71" t="s">
        <v>869</v>
      </c>
      <c r="BJ137" s="450"/>
      <c r="BK137" s="450"/>
      <c r="BL137" s="310"/>
      <c r="BM137" s="54">
        <v>0</v>
      </c>
      <c r="BN137" s="54">
        <v>0</v>
      </c>
      <c r="BO137" s="56" t="s">
        <v>177</v>
      </c>
      <c r="BP137" s="450"/>
      <c r="BQ137" s="450"/>
      <c r="BR137" s="310"/>
      <c r="BS137" s="168">
        <v>0</v>
      </c>
      <c r="BT137" s="168">
        <v>0</v>
      </c>
      <c r="BU137" s="154">
        <v>0</v>
      </c>
      <c r="BV137" s="40" t="s">
        <v>1015</v>
      </c>
      <c r="BW137" s="450"/>
      <c r="BX137" s="446"/>
      <c r="BY137" s="360"/>
      <c r="BZ137" s="222">
        <v>0</v>
      </c>
      <c r="CA137" s="222">
        <v>0</v>
      </c>
      <c r="CB137" s="233" t="e">
        <f t="shared" ref="CB137:CB142" si="68">(CA137/BZ137)*100</f>
        <v>#DIV/0!</v>
      </c>
      <c r="CC137" s="273" t="s">
        <v>1102</v>
      </c>
      <c r="CD137" s="450"/>
      <c r="CE137" s="350"/>
      <c r="CF137" s="313"/>
      <c r="CG137" s="58"/>
      <c r="CH137" s="58"/>
      <c r="CI137" s="40"/>
      <c r="CJ137" s="438"/>
      <c r="CK137" s="450"/>
      <c r="CL137" s="388"/>
      <c r="CM137" s="485"/>
    </row>
    <row r="138" spans="1:91" ht="126.65" customHeight="1">
      <c r="A138" s="418"/>
      <c r="B138" s="319" t="s">
        <v>870</v>
      </c>
      <c r="C138" s="366">
        <v>111</v>
      </c>
      <c r="D138" s="319" t="s">
        <v>871</v>
      </c>
      <c r="E138" s="340"/>
      <c r="F138" s="340" t="s">
        <v>26</v>
      </c>
      <c r="G138" s="340" t="s">
        <v>26</v>
      </c>
      <c r="H138" s="44" t="s">
        <v>756</v>
      </c>
      <c r="I138" s="345">
        <v>1</v>
      </c>
      <c r="J138" s="351">
        <v>1</v>
      </c>
      <c r="K138" s="351">
        <v>1</v>
      </c>
      <c r="L138" s="351">
        <v>1</v>
      </c>
      <c r="M138" s="351">
        <v>1</v>
      </c>
      <c r="N138" s="351">
        <v>1</v>
      </c>
      <c r="O138" s="423">
        <v>1</v>
      </c>
      <c r="P138" s="351">
        <v>1</v>
      </c>
      <c r="Q138" s="351">
        <v>1</v>
      </c>
      <c r="R138" s="351">
        <v>1</v>
      </c>
      <c r="S138" s="369">
        <v>1</v>
      </c>
      <c r="T138" s="353">
        <v>1</v>
      </c>
      <c r="U138" s="349">
        <v>1</v>
      </c>
      <c r="V138" s="373">
        <f t="shared" si="40"/>
        <v>100</v>
      </c>
      <c r="W138" s="322">
        <v>44333333</v>
      </c>
      <c r="X138" s="322">
        <v>44333334</v>
      </c>
      <c r="Y138" s="319" t="s">
        <v>757</v>
      </c>
      <c r="Z138" s="349">
        <v>1</v>
      </c>
      <c r="AA138" s="349">
        <v>1</v>
      </c>
      <c r="AB138" s="309">
        <f t="shared" si="41"/>
        <v>100</v>
      </c>
      <c r="AC138" s="323"/>
      <c r="AD138" s="323"/>
      <c r="AE138" s="319" t="s">
        <v>872</v>
      </c>
      <c r="AF138" s="349">
        <v>1</v>
      </c>
      <c r="AG138" s="349">
        <v>1</v>
      </c>
      <c r="AH138" s="309">
        <f t="shared" si="42"/>
        <v>100</v>
      </c>
      <c r="AI138" s="322">
        <v>245942593</v>
      </c>
      <c r="AJ138" s="322">
        <v>245942593</v>
      </c>
      <c r="AK138" s="319" t="s">
        <v>873</v>
      </c>
      <c r="AL138" s="349">
        <v>1</v>
      </c>
      <c r="AM138" s="349">
        <v>1</v>
      </c>
      <c r="AN138" s="309">
        <f t="shared" si="43"/>
        <v>100</v>
      </c>
      <c r="AO138" s="322">
        <v>123000000</v>
      </c>
      <c r="AP138" s="322">
        <v>119734663</v>
      </c>
      <c r="AQ138" s="339" t="s">
        <v>874</v>
      </c>
      <c r="AR138" s="349">
        <v>1</v>
      </c>
      <c r="AS138" s="349">
        <v>1</v>
      </c>
      <c r="AT138" s="309">
        <f t="shared" si="44"/>
        <v>100</v>
      </c>
      <c r="AU138" s="322">
        <v>440000000</v>
      </c>
      <c r="AV138" s="322">
        <v>438921995</v>
      </c>
      <c r="AW138" s="339" t="s">
        <v>875</v>
      </c>
      <c r="AX138" s="349">
        <v>1</v>
      </c>
      <c r="AY138" s="349">
        <v>1</v>
      </c>
      <c r="AZ138" s="309">
        <f t="shared" si="45"/>
        <v>100</v>
      </c>
      <c r="BA138" s="322">
        <v>89400000</v>
      </c>
      <c r="BB138" s="322">
        <v>38285000</v>
      </c>
      <c r="BC138" s="339" t="s">
        <v>876</v>
      </c>
      <c r="BD138" s="428">
        <v>1</v>
      </c>
      <c r="BE138" s="428">
        <v>1</v>
      </c>
      <c r="BF138" s="309">
        <f t="shared" si="46"/>
        <v>100</v>
      </c>
      <c r="BG138" s="54" t="s">
        <v>445</v>
      </c>
      <c r="BH138" s="54" t="s">
        <v>445</v>
      </c>
      <c r="BI138" s="71" t="s">
        <v>856</v>
      </c>
      <c r="BJ138" s="349">
        <v>1</v>
      </c>
      <c r="BK138" s="459">
        <v>0.6</v>
      </c>
      <c r="BL138" s="309">
        <f t="shared" si="49"/>
        <v>60</v>
      </c>
      <c r="BM138" s="54">
        <v>4000000</v>
      </c>
      <c r="BN138" s="54">
        <v>4000000</v>
      </c>
      <c r="BO138" s="71" t="s">
        <v>857</v>
      </c>
      <c r="BP138" s="349">
        <v>1</v>
      </c>
      <c r="BQ138" s="349">
        <v>1</v>
      </c>
      <c r="BR138" s="309">
        <f t="shared" si="52"/>
        <v>100</v>
      </c>
      <c r="BS138" s="168">
        <v>0</v>
      </c>
      <c r="BT138" s="168">
        <v>0</v>
      </c>
      <c r="BU138" s="154">
        <v>0</v>
      </c>
      <c r="BV138" s="40" t="s">
        <v>953</v>
      </c>
      <c r="BW138" s="349">
        <v>1</v>
      </c>
      <c r="BX138" s="349">
        <v>0</v>
      </c>
      <c r="BY138" s="359">
        <f t="shared" si="50"/>
        <v>0</v>
      </c>
      <c r="BZ138" s="222">
        <v>0</v>
      </c>
      <c r="CA138" s="222">
        <v>0</v>
      </c>
      <c r="CB138" s="233" t="e">
        <f t="shared" si="68"/>
        <v>#DIV/0!</v>
      </c>
      <c r="CC138" s="272" t="s">
        <v>1224</v>
      </c>
      <c r="CD138" s="349">
        <v>1</v>
      </c>
      <c r="CE138" s="349"/>
      <c r="CF138" s="311">
        <f t="shared" si="51"/>
        <v>0</v>
      </c>
      <c r="CG138" s="58"/>
      <c r="CH138" s="58"/>
      <c r="CI138" s="40"/>
      <c r="CJ138" s="349">
        <v>1</v>
      </c>
      <c r="CK138" s="445">
        <f>(+BQ138+BK138+BE138+AY138+AS138+AM138+AG138+AA138+U138+BX138)/10</f>
        <v>0.86</v>
      </c>
      <c r="CL138" s="387">
        <f>CK138/CJ138*100/100</f>
        <v>0.86</v>
      </c>
      <c r="CM138" s="484" t="s">
        <v>877</v>
      </c>
    </row>
    <row r="139" spans="1:91" ht="126.65" customHeight="1">
      <c r="A139" s="418"/>
      <c r="B139" s="321"/>
      <c r="C139" s="341"/>
      <c r="D139" s="321"/>
      <c r="E139" s="342"/>
      <c r="F139" s="342"/>
      <c r="G139" s="342"/>
      <c r="H139" s="44" t="s">
        <v>170</v>
      </c>
      <c r="I139" s="346"/>
      <c r="J139" s="352"/>
      <c r="K139" s="352"/>
      <c r="L139" s="352"/>
      <c r="M139" s="352"/>
      <c r="N139" s="352"/>
      <c r="O139" s="430"/>
      <c r="P139" s="352"/>
      <c r="Q139" s="352"/>
      <c r="R139" s="352"/>
      <c r="S139" s="370"/>
      <c r="T139" s="354"/>
      <c r="U139" s="350"/>
      <c r="V139" s="374"/>
      <c r="W139" s="323"/>
      <c r="X139" s="323"/>
      <c r="Y139" s="320"/>
      <c r="Z139" s="350"/>
      <c r="AA139" s="350"/>
      <c r="AB139" s="310"/>
      <c r="AC139" s="323"/>
      <c r="AD139" s="323"/>
      <c r="AE139" s="320"/>
      <c r="AF139" s="350"/>
      <c r="AG139" s="350"/>
      <c r="AH139" s="310"/>
      <c r="AI139" s="323"/>
      <c r="AJ139" s="323"/>
      <c r="AK139" s="320"/>
      <c r="AL139" s="350"/>
      <c r="AM139" s="350"/>
      <c r="AN139" s="310"/>
      <c r="AO139" s="323"/>
      <c r="AP139" s="323"/>
      <c r="AQ139" s="325"/>
      <c r="AR139" s="350"/>
      <c r="AS139" s="350"/>
      <c r="AT139" s="310"/>
      <c r="AU139" s="323"/>
      <c r="AV139" s="323"/>
      <c r="AW139" s="325"/>
      <c r="AX139" s="350"/>
      <c r="AY139" s="350"/>
      <c r="AZ139" s="310"/>
      <c r="BA139" s="323"/>
      <c r="BB139" s="323"/>
      <c r="BC139" s="325"/>
      <c r="BD139" s="429"/>
      <c r="BE139" s="429"/>
      <c r="BF139" s="310"/>
      <c r="BG139" s="54">
        <v>0</v>
      </c>
      <c r="BH139" s="54">
        <v>0</v>
      </c>
      <c r="BI139" s="56" t="s">
        <v>878</v>
      </c>
      <c r="BJ139" s="350"/>
      <c r="BK139" s="460"/>
      <c r="BL139" s="310"/>
      <c r="BM139" s="54">
        <v>0</v>
      </c>
      <c r="BN139" s="54">
        <v>0</v>
      </c>
      <c r="BO139" s="56" t="s">
        <v>177</v>
      </c>
      <c r="BP139" s="350"/>
      <c r="BQ139" s="350"/>
      <c r="BR139" s="310"/>
      <c r="BS139" s="168">
        <v>0</v>
      </c>
      <c r="BT139" s="168">
        <v>0</v>
      </c>
      <c r="BU139" s="154">
        <v>0</v>
      </c>
      <c r="BV139" s="40" t="s">
        <v>1058</v>
      </c>
      <c r="BW139" s="350"/>
      <c r="BX139" s="350"/>
      <c r="BY139" s="360"/>
      <c r="BZ139" s="222">
        <v>0</v>
      </c>
      <c r="CA139" s="222">
        <v>0</v>
      </c>
      <c r="CB139" s="233" t="e">
        <f t="shared" si="68"/>
        <v>#DIV/0!</v>
      </c>
      <c r="CC139" s="273" t="s">
        <v>1226</v>
      </c>
      <c r="CD139" s="350"/>
      <c r="CE139" s="350"/>
      <c r="CF139" s="313"/>
      <c r="CG139" s="58"/>
      <c r="CH139" s="58"/>
      <c r="CI139" s="40"/>
      <c r="CJ139" s="350"/>
      <c r="CK139" s="446"/>
      <c r="CL139" s="388"/>
      <c r="CM139" s="485"/>
    </row>
    <row r="140" spans="1:91" ht="174.65" customHeight="1">
      <c r="A140" s="418"/>
      <c r="B140" s="40" t="s">
        <v>879</v>
      </c>
      <c r="C140" s="42">
        <v>112</v>
      </c>
      <c r="D140" s="40" t="s">
        <v>880</v>
      </c>
      <c r="E140" s="43"/>
      <c r="F140" s="43" t="s">
        <v>26</v>
      </c>
      <c r="G140" s="43" t="s">
        <v>26</v>
      </c>
      <c r="H140" s="44" t="s">
        <v>756</v>
      </c>
      <c r="I140" s="45">
        <v>1</v>
      </c>
      <c r="J140" s="46">
        <v>1</v>
      </c>
      <c r="K140" s="46">
        <v>1</v>
      </c>
      <c r="L140" s="46">
        <v>1</v>
      </c>
      <c r="M140" s="108">
        <v>1</v>
      </c>
      <c r="N140" s="46">
        <v>1</v>
      </c>
      <c r="O140" s="104">
        <v>1</v>
      </c>
      <c r="P140" s="46">
        <v>1</v>
      </c>
      <c r="Q140" s="46">
        <v>1</v>
      </c>
      <c r="R140" s="46">
        <v>1</v>
      </c>
      <c r="S140" s="47">
        <v>1</v>
      </c>
      <c r="T140" s="48">
        <v>1</v>
      </c>
      <c r="U140" s="49">
        <v>1</v>
      </c>
      <c r="V140" s="53">
        <f t="shared" si="40"/>
        <v>100</v>
      </c>
      <c r="W140" s="324"/>
      <c r="X140" s="324"/>
      <c r="Y140" s="321"/>
      <c r="Z140" s="49">
        <v>1</v>
      </c>
      <c r="AA140" s="49">
        <v>1</v>
      </c>
      <c r="AB140" s="51">
        <f t="shared" si="41"/>
        <v>100</v>
      </c>
      <c r="AC140" s="324"/>
      <c r="AD140" s="324"/>
      <c r="AE140" s="321"/>
      <c r="AF140" s="49">
        <v>1</v>
      </c>
      <c r="AG140" s="49">
        <v>1</v>
      </c>
      <c r="AH140" s="51">
        <f t="shared" si="42"/>
        <v>100</v>
      </c>
      <c r="AI140" s="324"/>
      <c r="AJ140" s="324"/>
      <c r="AK140" s="321"/>
      <c r="AL140" s="49">
        <v>1</v>
      </c>
      <c r="AM140" s="49">
        <v>1</v>
      </c>
      <c r="AN140" s="51">
        <f t="shared" si="43"/>
        <v>100</v>
      </c>
      <c r="AO140" s="324">
        <v>123000000</v>
      </c>
      <c r="AP140" s="324">
        <v>11920000</v>
      </c>
      <c r="AQ140" s="326"/>
      <c r="AR140" s="60">
        <v>1</v>
      </c>
      <c r="AS140" s="60">
        <v>1</v>
      </c>
      <c r="AT140" s="51">
        <f t="shared" si="44"/>
        <v>100</v>
      </c>
      <c r="AU140" s="324"/>
      <c r="AV140" s="324"/>
      <c r="AW140" s="326"/>
      <c r="AX140" s="49">
        <v>1</v>
      </c>
      <c r="AY140" s="49">
        <v>1</v>
      </c>
      <c r="AZ140" s="51">
        <f t="shared" si="45"/>
        <v>100</v>
      </c>
      <c r="BA140" s="324"/>
      <c r="BB140" s="324"/>
      <c r="BC140" s="326"/>
      <c r="BD140" s="83">
        <v>1</v>
      </c>
      <c r="BE140" s="83">
        <v>1</v>
      </c>
      <c r="BF140" s="51">
        <f t="shared" si="46"/>
        <v>100</v>
      </c>
      <c r="BG140" s="54" t="s">
        <v>445</v>
      </c>
      <c r="BH140" s="54" t="s">
        <v>445</v>
      </c>
      <c r="BI140" s="71" t="s">
        <v>856</v>
      </c>
      <c r="BJ140" s="49">
        <v>1</v>
      </c>
      <c r="BK140" s="93">
        <v>0.6</v>
      </c>
      <c r="BL140" s="51">
        <f t="shared" si="49"/>
        <v>60</v>
      </c>
      <c r="BM140" s="54" t="s">
        <v>445</v>
      </c>
      <c r="BN140" s="54" t="s">
        <v>761</v>
      </c>
      <c r="BO140" s="71" t="s">
        <v>881</v>
      </c>
      <c r="BP140" s="49">
        <v>1</v>
      </c>
      <c r="BQ140" s="49">
        <v>1</v>
      </c>
      <c r="BR140" s="51">
        <f t="shared" si="52"/>
        <v>100</v>
      </c>
      <c r="BS140" s="168">
        <v>0</v>
      </c>
      <c r="BT140" s="168">
        <v>0</v>
      </c>
      <c r="BU140" s="154">
        <v>0</v>
      </c>
      <c r="BV140" s="71" t="s">
        <v>959</v>
      </c>
      <c r="BW140" s="57">
        <v>1</v>
      </c>
      <c r="BX140" s="57">
        <v>0</v>
      </c>
      <c r="BY140" s="234">
        <f t="shared" si="50"/>
        <v>0</v>
      </c>
      <c r="BZ140" s="222">
        <v>0</v>
      </c>
      <c r="CA140" s="222">
        <v>0</v>
      </c>
      <c r="CB140" s="233" t="e">
        <f t="shared" si="68"/>
        <v>#DIV/0!</v>
      </c>
      <c r="CC140" s="272" t="s">
        <v>1225</v>
      </c>
      <c r="CD140" s="248">
        <v>1</v>
      </c>
      <c r="CE140" s="248"/>
      <c r="CF140" s="249">
        <f t="shared" ref="CF140" si="69">(CE140/CD140)*100</f>
        <v>0</v>
      </c>
      <c r="CG140" s="250"/>
      <c r="CH140" s="250"/>
      <c r="CI140" s="246"/>
      <c r="CJ140" s="247">
        <v>1</v>
      </c>
      <c r="CK140" s="263">
        <f t="shared" ref="CK140" si="70">(U140+AA140+AG140+AM140+AS140+AY140+BE140+BK140+BQ140+BX140+CE140)/10</f>
        <v>0.86</v>
      </c>
      <c r="CL140" s="254">
        <f>CK140/CJ140*100/100</f>
        <v>0.86</v>
      </c>
      <c r="CM140" s="490" t="s">
        <v>960</v>
      </c>
    </row>
    <row r="141" spans="1:91" ht="141" customHeight="1">
      <c r="A141" s="418"/>
      <c r="B141" s="319" t="s">
        <v>882</v>
      </c>
      <c r="C141" s="366">
        <v>113</v>
      </c>
      <c r="D141" s="319" t="s">
        <v>883</v>
      </c>
      <c r="E141" s="340" t="s">
        <v>26</v>
      </c>
      <c r="F141" s="340" t="s">
        <v>26</v>
      </c>
      <c r="G141" s="340" t="s">
        <v>26</v>
      </c>
      <c r="H141" s="44" t="s">
        <v>170</v>
      </c>
      <c r="I141" s="457">
        <v>1</v>
      </c>
      <c r="J141" s="351">
        <v>1</v>
      </c>
      <c r="K141" s="46">
        <v>1</v>
      </c>
      <c r="L141" s="351">
        <v>1</v>
      </c>
      <c r="M141" s="351">
        <v>1</v>
      </c>
      <c r="N141" s="351">
        <v>1</v>
      </c>
      <c r="O141" s="351">
        <v>4</v>
      </c>
      <c r="P141" s="351">
        <v>4</v>
      </c>
      <c r="Q141" s="351">
        <v>1</v>
      </c>
      <c r="R141" s="351">
        <v>1</v>
      </c>
      <c r="S141" s="369">
        <v>1</v>
      </c>
      <c r="T141" s="461">
        <v>1</v>
      </c>
      <c r="U141" s="349">
        <v>1</v>
      </c>
      <c r="V141" s="373">
        <v>100</v>
      </c>
      <c r="W141" s="55">
        <v>21930000</v>
      </c>
      <c r="X141" s="55">
        <v>21930000</v>
      </c>
      <c r="Y141" s="40" t="s">
        <v>884</v>
      </c>
      <c r="Z141" s="349">
        <v>1</v>
      </c>
      <c r="AA141" s="349">
        <v>1</v>
      </c>
      <c r="AB141" s="309">
        <f t="shared" si="41"/>
        <v>100</v>
      </c>
      <c r="AC141" s="55">
        <v>850891659</v>
      </c>
      <c r="AD141" s="55">
        <v>565597585</v>
      </c>
      <c r="AE141" s="40" t="s">
        <v>885</v>
      </c>
      <c r="AF141" s="349">
        <v>1</v>
      </c>
      <c r="AG141" s="349">
        <v>1</v>
      </c>
      <c r="AH141" s="51">
        <f t="shared" si="42"/>
        <v>100</v>
      </c>
      <c r="AI141" s="55"/>
      <c r="AJ141" s="55"/>
      <c r="AK141" s="40" t="s">
        <v>886</v>
      </c>
      <c r="AL141" s="349">
        <v>1</v>
      </c>
      <c r="AM141" s="349">
        <v>0</v>
      </c>
      <c r="AN141" s="309">
        <f t="shared" si="43"/>
        <v>0</v>
      </c>
      <c r="AO141" s="55">
        <v>0</v>
      </c>
      <c r="AP141" s="55">
        <v>0</v>
      </c>
      <c r="AQ141" s="40" t="s">
        <v>173</v>
      </c>
      <c r="AR141" s="349">
        <v>1</v>
      </c>
      <c r="AS141" s="349">
        <v>1</v>
      </c>
      <c r="AT141" s="309">
        <f t="shared" si="44"/>
        <v>100</v>
      </c>
      <c r="AU141" s="55">
        <v>0</v>
      </c>
      <c r="AV141" s="55">
        <v>0</v>
      </c>
      <c r="AW141" s="40" t="s">
        <v>887</v>
      </c>
      <c r="AX141" s="349">
        <v>1</v>
      </c>
      <c r="AY141" s="349">
        <v>1</v>
      </c>
      <c r="AZ141" s="309">
        <f t="shared" si="45"/>
        <v>100</v>
      </c>
      <c r="BA141" s="55">
        <v>0</v>
      </c>
      <c r="BB141" s="55">
        <v>0</v>
      </c>
      <c r="BC141" s="40" t="s">
        <v>888</v>
      </c>
      <c r="BD141" s="349">
        <v>4</v>
      </c>
      <c r="BE141" s="349">
        <v>4</v>
      </c>
      <c r="BF141" s="309">
        <f t="shared" si="46"/>
        <v>100</v>
      </c>
      <c r="BG141" s="54">
        <v>0</v>
      </c>
      <c r="BH141" s="54">
        <v>0</v>
      </c>
      <c r="BI141" s="56" t="s">
        <v>889</v>
      </c>
      <c r="BJ141" s="349">
        <v>4</v>
      </c>
      <c r="BK141" s="349">
        <v>4</v>
      </c>
      <c r="BL141" s="309">
        <f t="shared" si="49"/>
        <v>100</v>
      </c>
      <c r="BM141" s="54">
        <v>0</v>
      </c>
      <c r="BN141" s="54">
        <v>0</v>
      </c>
      <c r="BO141" s="56" t="s">
        <v>177</v>
      </c>
      <c r="BP141" s="349">
        <v>1</v>
      </c>
      <c r="BQ141" s="349">
        <v>0</v>
      </c>
      <c r="BR141" s="309">
        <f t="shared" si="52"/>
        <v>0</v>
      </c>
      <c r="BS141" s="168">
        <v>0</v>
      </c>
      <c r="BT141" s="168">
        <v>0</v>
      </c>
      <c r="BU141" s="154">
        <v>0</v>
      </c>
      <c r="BV141" s="40" t="s">
        <v>1059</v>
      </c>
      <c r="BW141" s="349">
        <v>1</v>
      </c>
      <c r="BX141" s="445">
        <v>1</v>
      </c>
      <c r="BY141" s="359">
        <f t="shared" si="50"/>
        <v>100</v>
      </c>
      <c r="BZ141" s="222">
        <v>0</v>
      </c>
      <c r="CA141" s="222">
        <v>0</v>
      </c>
      <c r="CB141" s="233" t="e">
        <f t="shared" si="68"/>
        <v>#DIV/0!</v>
      </c>
      <c r="CC141" s="273" t="s">
        <v>1064</v>
      </c>
      <c r="CD141" s="349">
        <v>1</v>
      </c>
      <c r="CE141" s="349"/>
      <c r="CF141" s="311">
        <f t="shared" si="51"/>
        <v>0</v>
      </c>
      <c r="CG141" s="58"/>
      <c r="CH141" s="58"/>
      <c r="CI141" s="40"/>
      <c r="CJ141" s="373">
        <v>1</v>
      </c>
      <c r="CK141" s="373">
        <f>(U141+AA141+AG141+AM141+AS141+AY141+BE141+BK141+BQ141+BX141+CE141)/10</f>
        <v>1.4</v>
      </c>
      <c r="CL141" s="466">
        <v>1</v>
      </c>
      <c r="CM141" s="484" t="s">
        <v>1296</v>
      </c>
    </row>
    <row r="142" spans="1:91" ht="247.5" customHeight="1">
      <c r="A142" s="418"/>
      <c r="B142" s="321"/>
      <c r="C142" s="341"/>
      <c r="D142" s="321"/>
      <c r="E142" s="342"/>
      <c r="F142" s="342"/>
      <c r="G142" s="342"/>
      <c r="H142" s="44" t="s">
        <v>160</v>
      </c>
      <c r="I142" s="458"/>
      <c r="J142" s="352"/>
      <c r="K142" s="46">
        <v>1</v>
      </c>
      <c r="L142" s="352"/>
      <c r="M142" s="352"/>
      <c r="N142" s="352"/>
      <c r="O142" s="352"/>
      <c r="P142" s="352"/>
      <c r="Q142" s="352"/>
      <c r="R142" s="352"/>
      <c r="S142" s="370"/>
      <c r="T142" s="462"/>
      <c r="U142" s="350"/>
      <c r="V142" s="374"/>
      <c r="W142" s="55">
        <v>26163333</v>
      </c>
      <c r="X142" s="55">
        <v>26163333</v>
      </c>
      <c r="Y142" s="40" t="s">
        <v>890</v>
      </c>
      <c r="Z142" s="350"/>
      <c r="AA142" s="350"/>
      <c r="AB142" s="310"/>
      <c r="AC142" s="322">
        <v>27500000</v>
      </c>
      <c r="AD142" s="322">
        <v>11320747</v>
      </c>
      <c r="AE142" s="40" t="s">
        <v>891</v>
      </c>
      <c r="AF142" s="350"/>
      <c r="AG142" s="350"/>
      <c r="AH142" s="51" t="e">
        <f t="shared" si="42"/>
        <v>#DIV/0!</v>
      </c>
      <c r="AI142" s="55">
        <v>245942593</v>
      </c>
      <c r="AJ142" s="55">
        <v>245942593</v>
      </c>
      <c r="AK142" s="40" t="s">
        <v>892</v>
      </c>
      <c r="AL142" s="350"/>
      <c r="AM142" s="350"/>
      <c r="AN142" s="310"/>
      <c r="AO142" s="55">
        <v>0</v>
      </c>
      <c r="AP142" s="55">
        <v>0</v>
      </c>
      <c r="AQ142" s="40" t="s">
        <v>173</v>
      </c>
      <c r="AR142" s="350"/>
      <c r="AS142" s="350"/>
      <c r="AT142" s="310"/>
      <c r="AU142" s="55"/>
      <c r="AV142" s="55"/>
      <c r="AW142" s="40"/>
      <c r="AX142" s="350"/>
      <c r="AY142" s="350"/>
      <c r="AZ142" s="310"/>
      <c r="BA142" s="55"/>
      <c r="BB142" s="55"/>
      <c r="BC142" s="40"/>
      <c r="BD142" s="350"/>
      <c r="BE142" s="350"/>
      <c r="BF142" s="310"/>
      <c r="BG142" s="55"/>
      <c r="BH142" s="55"/>
      <c r="BI142" s="40"/>
      <c r="BJ142" s="350"/>
      <c r="BK142" s="350"/>
      <c r="BL142" s="310"/>
      <c r="BM142" s="54">
        <v>0</v>
      </c>
      <c r="BN142" s="54">
        <v>0</v>
      </c>
      <c r="BO142" s="40" t="s">
        <v>893</v>
      </c>
      <c r="BP142" s="350"/>
      <c r="BQ142" s="350"/>
      <c r="BR142" s="310"/>
      <c r="BS142" s="168">
        <v>0</v>
      </c>
      <c r="BT142" s="168">
        <v>0</v>
      </c>
      <c r="BU142" s="154">
        <v>0</v>
      </c>
      <c r="BV142" s="40" t="s">
        <v>1016</v>
      </c>
      <c r="BW142" s="350"/>
      <c r="BX142" s="446"/>
      <c r="BY142" s="360"/>
      <c r="BZ142" s="222">
        <v>0</v>
      </c>
      <c r="CA142" s="222">
        <v>0</v>
      </c>
      <c r="CB142" s="233" t="e">
        <f t="shared" si="68"/>
        <v>#DIV/0!</v>
      </c>
      <c r="CC142" s="272" t="s">
        <v>1227</v>
      </c>
      <c r="CD142" s="350"/>
      <c r="CE142" s="350"/>
      <c r="CF142" s="313"/>
      <c r="CG142" s="58"/>
      <c r="CH142" s="58"/>
      <c r="CI142" s="40"/>
      <c r="CJ142" s="374"/>
      <c r="CK142" s="374"/>
      <c r="CL142" s="467"/>
      <c r="CM142" s="485"/>
    </row>
    <row r="143" spans="1:91" ht="108" customHeight="1">
      <c r="A143" s="418"/>
      <c r="B143" s="40" t="s">
        <v>894</v>
      </c>
      <c r="C143" s="42">
        <v>114</v>
      </c>
      <c r="D143" s="40" t="s">
        <v>895</v>
      </c>
      <c r="E143" s="43" t="s">
        <v>26</v>
      </c>
      <c r="F143" s="43" t="s">
        <v>26</v>
      </c>
      <c r="G143" s="43" t="s">
        <v>26</v>
      </c>
      <c r="H143" s="44" t="s">
        <v>160</v>
      </c>
      <c r="I143" s="107">
        <v>1</v>
      </c>
      <c r="J143" s="108">
        <v>1</v>
      </c>
      <c r="K143" s="108">
        <v>1</v>
      </c>
      <c r="L143" s="46">
        <v>1</v>
      </c>
      <c r="M143" s="108">
        <v>1</v>
      </c>
      <c r="N143" s="108">
        <v>1</v>
      </c>
      <c r="O143" s="109">
        <v>1</v>
      </c>
      <c r="P143" s="108">
        <v>1</v>
      </c>
      <c r="Q143" s="108">
        <v>1</v>
      </c>
      <c r="R143" s="108">
        <v>1</v>
      </c>
      <c r="S143" s="114">
        <v>1</v>
      </c>
      <c r="T143" s="111">
        <v>1</v>
      </c>
      <c r="U143" s="60">
        <v>1</v>
      </c>
      <c r="V143" s="53">
        <f t="shared" si="40"/>
        <v>100</v>
      </c>
      <c r="W143" s="55">
        <v>26163333</v>
      </c>
      <c r="X143" s="55">
        <v>26163333</v>
      </c>
      <c r="Y143" s="40" t="s">
        <v>896</v>
      </c>
      <c r="Z143" s="60">
        <v>1</v>
      </c>
      <c r="AA143" s="60">
        <v>1</v>
      </c>
      <c r="AB143" s="51">
        <f t="shared" si="41"/>
        <v>100</v>
      </c>
      <c r="AC143" s="324"/>
      <c r="AD143" s="324"/>
      <c r="AE143" s="40" t="s">
        <v>897</v>
      </c>
      <c r="AF143" s="60">
        <v>1</v>
      </c>
      <c r="AG143" s="60">
        <v>1</v>
      </c>
      <c r="AH143" s="51">
        <f t="shared" si="42"/>
        <v>100</v>
      </c>
      <c r="AI143" s="55">
        <v>245942593</v>
      </c>
      <c r="AJ143" s="55">
        <v>245942593</v>
      </c>
      <c r="AK143" s="40" t="s">
        <v>892</v>
      </c>
      <c r="AL143" s="49">
        <v>1</v>
      </c>
      <c r="AM143" s="60">
        <v>1</v>
      </c>
      <c r="AN143" s="51">
        <f t="shared" si="43"/>
        <v>100</v>
      </c>
      <c r="AO143" s="55">
        <v>123000000</v>
      </c>
      <c r="AP143" s="55">
        <v>11920000</v>
      </c>
      <c r="AQ143" s="40" t="s">
        <v>898</v>
      </c>
      <c r="AR143" s="60">
        <v>1</v>
      </c>
      <c r="AS143" s="60">
        <v>1</v>
      </c>
      <c r="AT143" s="51">
        <f t="shared" si="44"/>
        <v>100</v>
      </c>
      <c r="AU143" s="55">
        <v>440000000</v>
      </c>
      <c r="AV143" s="55">
        <v>438921995</v>
      </c>
      <c r="AW143" s="40" t="s">
        <v>671</v>
      </c>
      <c r="AX143" s="60">
        <v>1</v>
      </c>
      <c r="AY143" s="60">
        <v>1</v>
      </c>
      <c r="AZ143" s="51">
        <f t="shared" si="45"/>
        <v>100</v>
      </c>
      <c r="BA143" s="55">
        <v>89400000</v>
      </c>
      <c r="BB143" s="55">
        <v>38285000</v>
      </c>
      <c r="BC143" s="40" t="s">
        <v>672</v>
      </c>
      <c r="BD143" s="112">
        <v>1</v>
      </c>
      <c r="BE143" s="112">
        <v>1</v>
      </c>
      <c r="BF143" s="51">
        <f t="shared" si="46"/>
        <v>100</v>
      </c>
      <c r="BG143" s="54">
        <v>25333334</v>
      </c>
      <c r="BH143" s="54">
        <v>25333334</v>
      </c>
      <c r="BI143" s="56" t="s">
        <v>899</v>
      </c>
      <c r="BJ143" s="60">
        <v>1</v>
      </c>
      <c r="BK143" s="60">
        <v>0.01</v>
      </c>
      <c r="BL143" s="51">
        <v>100</v>
      </c>
      <c r="BM143" s="54">
        <v>2250000</v>
      </c>
      <c r="BN143" s="54">
        <v>2250000</v>
      </c>
      <c r="BO143" s="56" t="s">
        <v>900</v>
      </c>
      <c r="BP143" s="60">
        <v>1</v>
      </c>
      <c r="BQ143" s="60">
        <v>1</v>
      </c>
      <c r="BR143" s="51">
        <f t="shared" si="52"/>
        <v>100</v>
      </c>
      <c r="BS143" s="185">
        <v>0</v>
      </c>
      <c r="BT143" s="185">
        <v>0</v>
      </c>
      <c r="BU143" s="154">
        <v>0</v>
      </c>
      <c r="BV143" s="40" t="s">
        <v>954</v>
      </c>
      <c r="BW143" s="60">
        <v>1</v>
      </c>
      <c r="BX143" s="57">
        <v>100</v>
      </c>
      <c r="BY143" s="234">
        <f t="shared" si="50"/>
        <v>10000</v>
      </c>
      <c r="BZ143" s="222">
        <v>0</v>
      </c>
      <c r="CA143" s="222">
        <v>0</v>
      </c>
      <c r="CB143" s="233">
        <v>0</v>
      </c>
      <c r="CC143" s="272" t="s">
        <v>1228</v>
      </c>
      <c r="CD143" s="262">
        <v>1</v>
      </c>
      <c r="CE143" s="248"/>
      <c r="CF143" s="249">
        <f t="shared" ref="CF143:CF144" si="71">(CE143/CD143)*100</f>
        <v>0</v>
      </c>
      <c r="CG143" s="250"/>
      <c r="CH143" s="250"/>
      <c r="CI143" s="246"/>
      <c r="CJ143" s="262">
        <v>1</v>
      </c>
      <c r="CK143" s="262">
        <f>(U143+AA143+AG143+AM143+AS143+AY143+BE143+BK143+BQ143+BX143)/10</f>
        <v>10.801</v>
      </c>
      <c r="CL143" s="254">
        <v>1</v>
      </c>
      <c r="CM143" s="490" t="s">
        <v>1297</v>
      </c>
    </row>
    <row r="144" spans="1:91" ht="260.5" customHeight="1" thickBot="1">
      <c r="A144" s="419"/>
      <c r="B144" s="40" t="s">
        <v>901</v>
      </c>
      <c r="C144" s="42">
        <v>115</v>
      </c>
      <c r="D144" s="40" t="s">
        <v>885</v>
      </c>
      <c r="E144" s="43" t="s">
        <v>26</v>
      </c>
      <c r="F144" s="43" t="s">
        <v>26</v>
      </c>
      <c r="G144" s="43" t="s">
        <v>26</v>
      </c>
      <c r="H144" s="44" t="s">
        <v>170</v>
      </c>
      <c r="I144" s="115">
        <v>1</v>
      </c>
      <c r="J144" s="116">
        <v>1</v>
      </c>
      <c r="K144" s="117">
        <v>1</v>
      </c>
      <c r="L144" s="117">
        <v>1</v>
      </c>
      <c r="M144" s="117">
        <v>1</v>
      </c>
      <c r="N144" s="118">
        <v>1</v>
      </c>
      <c r="O144" s="119">
        <v>1</v>
      </c>
      <c r="P144" s="116">
        <v>1</v>
      </c>
      <c r="Q144" s="117">
        <v>1</v>
      </c>
      <c r="R144" s="117">
        <v>1</v>
      </c>
      <c r="S144" s="120">
        <v>1</v>
      </c>
      <c r="T144" s="111">
        <v>1</v>
      </c>
      <c r="U144" s="121">
        <v>1</v>
      </c>
      <c r="V144" s="53">
        <f t="shared" si="40"/>
        <v>100</v>
      </c>
      <c r="W144" s="55">
        <v>470829921834</v>
      </c>
      <c r="X144" s="55">
        <v>470829921834</v>
      </c>
      <c r="Y144" s="40" t="s">
        <v>902</v>
      </c>
      <c r="Z144" s="60">
        <v>1</v>
      </c>
      <c r="AA144" s="121">
        <v>1</v>
      </c>
      <c r="AB144" s="51">
        <f t="shared" si="41"/>
        <v>100</v>
      </c>
      <c r="AC144" s="55"/>
      <c r="AD144" s="55"/>
      <c r="AE144" s="40" t="s">
        <v>902</v>
      </c>
      <c r="AF144" s="49">
        <v>1</v>
      </c>
      <c r="AG144" s="49">
        <v>1</v>
      </c>
      <c r="AH144" s="51">
        <f t="shared" si="42"/>
        <v>100</v>
      </c>
      <c r="AI144" s="55">
        <v>0</v>
      </c>
      <c r="AJ144" s="55">
        <v>0</v>
      </c>
      <c r="AK144" s="40" t="s">
        <v>903</v>
      </c>
      <c r="AL144" s="49">
        <v>1</v>
      </c>
      <c r="AM144" s="49">
        <v>0</v>
      </c>
      <c r="AN144" s="51">
        <f t="shared" si="43"/>
        <v>0</v>
      </c>
      <c r="AO144" s="55">
        <v>0</v>
      </c>
      <c r="AP144" s="55">
        <v>0</v>
      </c>
      <c r="AQ144" s="40" t="s">
        <v>173</v>
      </c>
      <c r="AR144" s="49">
        <v>1</v>
      </c>
      <c r="AS144" s="49">
        <v>1</v>
      </c>
      <c r="AT144" s="51">
        <f t="shared" si="44"/>
        <v>100</v>
      </c>
      <c r="AU144" s="55">
        <v>0</v>
      </c>
      <c r="AV144" s="55">
        <v>0</v>
      </c>
      <c r="AW144" s="40" t="s">
        <v>904</v>
      </c>
      <c r="AX144" s="121">
        <v>1</v>
      </c>
      <c r="AY144" s="121">
        <v>1</v>
      </c>
      <c r="AZ144" s="51">
        <f t="shared" si="45"/>
        <v>100</v>
      </c>
      <c r="BA144" s="55">
        <v>0</v>
      </c>
      <c r="BB144" s="55">
        <v>0</v>
      </c>
      <c r="BC144" s="40" t="s">
        <v>905</v>
      </c>
      <c r="BD144" s="83">
        <v>1</v>
      </c>
      <c r="BE144" s="83">
        <v>1</v>
      </c>
      <c r="BF144" s="51">
        <f t="shared" si="46"/>
        <v>100</v>
      </c>
      <c r="BG144" s="54">
        <v>0</v>
      </c>
      <c r="BH144" s="54">
        <v>0</v>
      </c>
      <c r="BI144" s="56" t="s">
        <v>906</v>
      </c>
      <c r="BJ144" s="60">
        <v>1</v>
      </c>
      <c r="BK144" s="49">
        <v>0</v>
      </c>
      <c r="BL144" s="51">
        <v>0</v>
      </c>
      <c r="BM144" s="54">
        <v>0</v>
      </c>
      <c r="BN144" s="54">
        <v>0</v>
      </c>
      <c r="BO144" s="56" t="s">
        <v>177</v>
      </c>
      <c r="BP144" s="49">
        <v>1</v>
      </c>
      <c r="BQ144" s="49">
        <v>0</v>
      </c>
      <c r="BR144" s="51">
        <f t="shared" si="52"/>
        <v>0</v>
      </c>
      <c r="BS144" s="168">
        <v>0</v>
      </c>
      <c r="BT144" s="168">
        <v>0</v>
      </c>
      <c r="BU144" s="154">
        <v>0</v>
      </c>
      <c r="BV144" s="40" t="s">
        <v>1017</v>
      </c>
      <c r="BW144" s="57">
        <v>1</v>
      </c>
      <c r="BX144" s="486">
        <v>1</v>
      </c>
      <c r="BY144" s="234">
        <f t="shared" si="50"/>
        <v>100</v>
      </c>
      <c r="BZ144" s="222">
        <v>0</v>
      </c>
      <c r="CA144" s="222">
        <v>0</v>
      </c>
      <c r="CB144" s="276"/>
      <c r="CC144" s="273" t="s">
        <v>1103</v>
      </c>
      <c r="CD144" s="248">
        <v>1</v>
      </c>
      <c r="CE144" s="248"/>
      <c r="CF144" s="249">
        <f t="shared" si="71"/>
        <v>0</v>
      </c>
      <c r="CG144" s="250"/>
      <c r="CH144" s="250"/>
      <c r="CI144" s="246"/>
      <c r="CJ144" s="247">
        <v>1</v>
      </c>
      <c r="CK144" s="247">
        <f>(U144+AA144+AG144+AM144+AS144+AY144+BE144+BK144+BQ144+BX144+CE144)/10</f>
        <v>0.7</v>
      </c>
      <c r="CL144" s="253">
        <v>1</v>
      </c>
      <c r="CM144" s="490" t="s">
        <v>1303</v>
      </c>
    </row>
    <row r="145" spans="74:74" ht="31.5" customHeight="1"/>
    <row r="146" spans="74:74">
      <c r="BV146" s="122"/>
    </row>
  </sheetData>
  <autoFilter ref="A7:CM144" xr:uid="{00000000-0009-0000-0000-000000000000}"/>
  <mergeCells count="1384">
    <mergeCell ref="BZ62:BZ63"/>
    <mergeCell ref="CA62:CA63"/>
    <mergeCell ref="CJ5:CM5"/>
    <mergeCell ref="CL141:CL142"/>
    <mergeCell ref="CM141:CM142"/>
    <mergeCell ref="AC142:AC143"/>
    <mergeCell ref="AD142:AD143"/>
    <mergeCell ref="BY141:BY142"/>
    <mergeCell ref="CD141:CD142"/>
    <mergeCell ref="CE141:CE142"/>
    <mergeCell ref="CF141:CF142"/>
    <mergeCell ref="CJ141:CJ142"/>
    <mergeCell ref="CK141:CK142"/>
    <mergeCell ref="BL141:BL142"/>
    <mergeCell ref="BP141:BP142"/>
    <mergeCell ref="BQ141:BQ142"/>
    <mergeCell ref="BR141:BR142"/>
    <mergeCell ref="BW141:BW142"/>
    <mergeCell ref="BX141:BX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 ref="CL138:CL139"/>
    <mergeCell ref="CM138:CM139"/>
    <mergeCell ref="CL136:CL137"/>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R138:R139"/>
    <mergeCell ref="S138:S139"/>
    <mergeCell ref="T138:T139"/>
    <mergeCell ref="CM136:CM137"/>
    <mergeCell ref="B141:B142"/>
    <mergeCell ref="C141:C142"/>
    <mergeCell ref="D141:D142"/>
    <mergeCell ref="E141:E142"/>
    <mergeCell ref="F141:F142"/>
    <mergeCell ref="G141:G142"/>
    <mergeCell ref="I141:I142"/>
    <mergeCell ref="J141:J142"/>
    <mergeCell ref="BY138:BY139"/>
    <mergeCell ref="CD138:CD139"/>
    <mergeCell ref="CE138:CE139"/>
    <mergeCell ref="CF138:CF139"/>
    <mergeCell ref="CJ138:CJ139"/>
    <mergeCell ref="CK138:CK139"/>
    <mergeCell ref="BL138:BL139"/>
    <mergeCell ref="BP138:BP139"/>
    <mergeCell ref="BQ138:BQ139"/>
    <mergeCell ref="BR138:BR139"/>
    <mergeCell ref="BW138:BW139"/>
    <mergeCell ref="BX138:BX139"/>
    <mergeCell ref="BC138:BC140"/>
    <mergeCell ref="BD138:BD139"/>
    <mergeCell ref="BE138:BE139"/>
    <mergeCell ref="BF138:BF139"/>
    <mergeCell ref="BJ138:BJ139"/>
    <mergeCell ref="BK138:BK139"/>
    <mergeCell ref="AW138:AW140"/>
    <mergeCell ref="AX138:AX139"/>
    <mergeCell ref="AY138:AY139"/>
    <mergeCell ref="AZ138:AZ139"/>
    <mergeCell ref="O138:O139"/>
    <mergeCell ref="P138:P139"/>
    <mergeCell ref="J138:J139"/>
    <mergeCell ref="K138:K139"/>
    <mergeCell ref="L138:L139"/>
    <mergeCell ref="M138:M139"/>
    <mergeCell ref="N138:N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B138:B139"/>
    <mergeCell ref="C138:C139"/>
    <mergeCell ref="D138:D139"/>
    <mergeCell ref="E138:E139"/>
    <mergeCell ref="F138:F139"/>
    <mergeCell ref="G138:G139"/>
    <mergeCell ref="BW136:BW137"/>
    <mergeCell ref="BX136:BX137"/>
    <mergeCell ref="BY136:BY137"/>
    <mergeCell ref="CD136:CD137"/>
    <mergeCell ref="CE136:CE137"/>
    <mergeCell ref="CF136:CF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U138:U139"/>
    <mergeCell ref="V138:V139"/>
    <mergeCell ref="Q138:Q139"/>
    <mergeCell ref="I138:I139"/>
    <mergeCell ref="CM134:CM135"/>
    <mergeCell ref="C136:C137"/>
    <mergeCell ref="D136:D137"/>
    <mergeCell ref="E136:E137"/>
    <mergeCell ref="F136:F137"/>
    <mergeCell ref="G136:G137"/>
    <mergeCell ref="M136:M137"/>
    <mergeCell ref="N136:N137"/>
    <mergeCell ref="O136:O137"/>
    <mergeCell ref="P136:P137"/>
    <mergeCell ref="CD134:CD135"/>
    <mergeCell ref="CE134:CE135"/>
    <mergeCell ref="CF134:CF135"/>
    <mergeCell ref="CJ134:CJ135"/>
    <mergeCell ref="CK134:CK135"/>
    <mergeCell ref="CL134:CL135"/>
    <mergeCell ref="BP134:BP135"/>
    <mergeCell ref="BQ134:BQ135"/>
    <mergeCell ref="BR134:BR135"/>
    <mergeCell ref="BW134:BW135"/>
    <mergeCell ref="BX134:BX135"/>
    <mergeCell ref="BY134:BY135"/>
    <mergeCell ref="BD134:BD135"/>
    <mergeCell ref="BE134:BE135"/>
    <mergeCell ref="BF134:BF135"/>
    <mergeCell ref="BJ134:BJ135"/>
    <mergeCell ref="BK134:BK135"/>
    <mergeCell ref="BL134:BL135"/>
    <mergeCell ref="AR134:AR135"/>
    <mergeCell ref="AS134:AS135"/>
    <mergeCell ref="CJ136:CJ137"/>
    <mergeCell ref="CK136:CK137"/>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AS136:AS137"/>
    <mergeCell ref="AT136:AT137"/>
    <mergeCell ref="W138:W140"/>
    <mergeCell ref="X138:X140"/>
    <mergeCell ref="Y138:Y140"/>
    <mergeCell ref="Z138:Z139"/>
    <mergeCell ref="P134:P135"/>
    <mergeCell ref="Q134:Q135"/>
    <mergeCell ref="R134:R135"/>
    <mergeCell ref="S134:S135"/>
    <mergeCell ref="T134:T135"/>
    <mergeCell ref="U134:U135"/>
    <mergeCell ref="J134:J135"/>
    <mergeCell ref="K134:K135"/>
    <mergeCell ref="L134:L135"/>
    <mergeCell ref="M134:M135"/>
    <mergeCell ref="N134:N135"/>
    <mergeCell ref="O134:O135"/>
    <mergeCell ref="CK132:CK133"/>
    <mergeCell ref="CL132:CL133"/>
    <mergeCell ref="CM132:CM133"/>
    <mergeCell ref="B134:B137"/>
    <mergeCell ref="C134:C135"/>
    <mergeCell ref="D134:D135"/>
    <mergeCell ref="E134:E135"/>
    <mergeCell ref="F134:F135"/>
    <mergeCell ref="G134:G135"/>
    <mergeCell ref="I134:I135"/>
    <mergeCell ref="BX132:BX133"/>
    <mergeCell ref="BY132:BY133"/>
    <mergeCell ref="CD132:CD133"/>
    <mergeCell ref="CE132:CE133"/>
    <mergeCell ref="CF132:CF133"/>
    <mergeCell ref="CJ132:CJ133"/>
    <mergeCell ref="BK132:BK133"/>
    <mergeCell ref="BL132:BL133"/>
    <mergeCell ref="BP132:BP133"/>
    <mergeCell ref="BQ132:BQ133"/>
    <mergeCell ref="L132:L133"/>
    <mergeCell ref="M132:M133"/>
    <mergeCell ref="N132:N133"/>
    <mergeCell ref="BR132:BR133"/>
    <mergeCell ref="BW132:BW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BA123:BA129"/>
    <mergeCell ref="BB123:BB129"/>
    <mergeCell ref="BC123:BC129"/>
    <mergeCell ref="AI123:AI124"/>
    <mergeCell ref="AJ123:AJ124"/>
    <mergeCell ref="AK123:AK124"/>
    <mergeCell ref="AO123:AO129"/>
    <mergeCell ref="AP123:AP129"/>
    <mergeCell ref="AQ123:AQ129"/>
    <mergeCell ref="CL117:CL118"/>
    <mergeCell ref="CM117:CM118"/>
    <mergeCell ref="B120:B121"/>
    <mergeCell ref="BG120:BG121"/>
    <mergeCell ref="BH120:BH121"/>
    <mergeCell ref="W123:W129"/>
    <mergeCell ref="X123:X129"/>
    <mergeCell ref="AC123:AC129"/>
    <mergeCell ref="AD123:AD129"/>
    <mergeCell ref="AE123:AE124"/>
    <mergeCell ref="BY117:BY118"/>
    <mergeCell ref="CD117:CD118"/>
    <mergeCell ref="CE117:CE118"/>
    <mergeCell ref="CF117:CF118"/>
    <mergeCell ref="CJ117:CJ118"/>
    <mergeCell ref="CK117:CK118"/>
    <mergeCell ref="BL117:BL118"/>
    <mergeCell ref="BP117:BP118"/>
    <mergeCell ref="BQ117:BQ118"/>
    <mergeCell ref="BR117:BR118"/>
    <mergeCell ref="BW117:BW118"/>
    <mergeCell ref="BX117:BX118"/>
    <mergeCell ref="BD117:BD118"/>
    <mergeCell ref="G117:G118"/>
    <mergeCell ref="I117:I118"/>
    <mergeCell ref="J117:J118"/>
    <mergeCell ref="K117:K118"/>
    <mergeCell ref="L117:L118"/>
    <mergeCell ref="M117:M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BD115:BD116"/>
    <mergeCell ref="BE115:BE116"/>
    <mergeCell ref="AH115:AH116"/>
    <mergeCell ref="AL115:AL116"/>
    <mergeCell ref="AM115:AM116"/>
    <mergeCell ref="AN115:AN116"/>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R115:R116"/>
    <mergeCell ref="S115:S116"/>
    <mergeCell ref="T115:T116"/>
    <mergeCell ref="U115:U116"/>
    <mergeCell ref="J115:J116"/>
    <mergeCell ref="K115:K116"/>
    <mergeCell ref="L115:L116"/>
    <mergeCell ref="M115:M116"/>
    <mergeCell ref="N115:N116"/>
    <mergeCell ref="O115:O116"/>
    <mergeCell ref="CF115:CF116"/>
    <mergeCell ref="CJ115:CJ116"/>
    <mergeCell ref="CK115:CK116"/>
    <mergeCell ref="CL115:CL116"/>
    <mergeCell ref="CM115:CM116"/>
    <mergeCell ref="B117:B118"/>
    <mergeCell ref="C117:C118"/>
    <mergeCell ref="D117:D118"/>
    <mergeCell ref="E117:E118"/>
    <mergeCell ref="F117:F118"/>
    <mergeCell ref="BR115:BR116"/>
    <mergeCell ref="BW115:BW116"/>
    <mergeCell ref="BX115:BX116"/>
    <mergeCell ref="BY115:BY116"/>
    <mergeCell ref="CD115:CD116"/>
    <mergeCell ref="CE115:CE116"/>
    <mergeCell ref="BF115:BF116"/>
    <mergeCell ref="BJ115:BJ116"/>
    <mergeCell ref="BK115:BK116"/>
    <mergeCell ref="BL115:BL116"/>
    <mergeCell ref="BP115:BP116"/>
    <mergeCell ref="BQ115:BQ116"/>
    <mergeCell ref="AT115:AT116"/>
    <mergeCell ref="AX115:AX116"/>
    <mergeCell ref="AY115:AY116"/>
    <mergeCell ref="AZ115:AZ116"/>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R115:AR116"/>
    <mergeCell ref="AS115:AS116"/>
    <mergeCell ref="V115:V116"/>
    <mergeCell ref="Z115:Z116"/>
    <mergeCell ref="AA115:AA116"/>
    <mergeCell ref="AB115:AB116"/>
    <mergeCell ref="AF115:AF116"/>
    <mergeCell ref="AG115:AG116"/>
    <mergeCell ref="P115:P116"/>
    <mergeCell ref="Q115:Q116"/>
    <mergeCell ref="AW111:AW112"/>
    <mergeCell ref="BA111:BA112"/>
    <mergeCell ref="BB111:BB112"/>
    <mergeCell ref="BC111:BC112"/>
    <mergeCell ref="B113:B114"/>
    <mergeCell ref="W113:W114"/>
    <mergeCell ref="X113:X114"/>
    <mergeCell ref="AC113:AC114"/>
    <mergeCell ref="AD113:AD114"/>
    <mergeCell ref="AI113:AI114"/>
    <mergeCell ref="CK107:CK108"/>
    <mergeCell ref="CL107:CL108"/>
    <mergeCell ref="CM107:CM108"/>
    <mergeCell ref="B110:B112"/>
    <mergeCell ref="AQ110:AQ112"/>
    <mergeCell ref="AI111:AI112"/>
    <mergeCell ref="AJ111:AJ112"/>
    <mergeCell ref="AK111:AK112"/>
    <mergeCell ref="AU111:AU112"/>
    <mergeCell ref="AV111:AV112"/>
    <mergeCell ref="BX107:BX108"/>
    <mergeCell ref="BY107:BY108"/>
    <mergeCell ref="CD107:CD108"/>
    <mergeCell ref="CE107:CE108"/>
    <mergeCell ref="CF107:CF108"/>
    <mergeCell ref="CJ107:CJ108"/>
    <mergeCell ref="BK107:BK108"/>
    <mergeCell ref="BL107:BL108"/>
    <mergeCell ref="BP107:BP108"/>
    <mergeCell ref="BQ107:BQ108"/>
    <mergeCell ref="BR107:BR108"/>
    <mergeCell ref="BW107:BW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CJ101:CJ102"/>
    <mergeCell ref="CK101:CK102"/>
    <mergeCell ref="CL101:CL102"/>
    <mergeCell ref="CM101:CM102"/>
    <mergeCell ref="B106:B109"/>
    <mergeCell ref="C107:C108"/>
    <mergeCell ref="D107:D108"/>
    <mergeCell ref="E107:E108"/>
    <mergeCell ref="F107:F108"/>
    <mergeCell ref="BR101:BR102"/>
    <mergeCell ref="BW101:BW102"/>
    <mergeCell ref="BX101:BX102"/>
    <mergeCell ref="BY101:BY102"/>
    <mergeCell ref="CD101:CD102"/>
    <mergeCell ref="CE101:CE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T107:T108"/>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CF101:CF102"/>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AR101:AR102"/>
    <mergeCell ref="AS101:AS102"/>
    <mergeCell ref="Y101:Y104"/>
    <mergeCell ref="Z101:Z102"/>
    <mergeCell ref="CE89:CE90"/>
    <mergeCell ref="CF89:CF90"/>
    <mergeCell ref="CJ89:CJ90"/>
    <mergeCell ref="CK89:CK90"/>
    <mergeCell ref="CL89:CL90"/>
    <mergeCell ref="CM89:CM90"/>
    <mergeCell ref="BQ89:BQ90"/>
    <mergeCell ref="BR89:BR90"/>
    <mergeCell ref="BW89:BW90"/>
    <mergeCell ref="BX89:BX90"/>
    <mergeCell ref="BY89:BY90"/>
    <mergeCell ref="CD89:CD90"/>
    <mergeCell ref="BE89:BE90"/>
    <mergeCell ref="BF89:BF90"/>
    <mergeCell ref="BJ89:BJ90"/>
    <mergeCell ref="BK89:BK90"/>
    <mergeCell ref="BL89:BL90"/>
    <mergeCell ref="BP89:BP90"/>
    <mergeCell ref="O89:O90"/>
    <mergeCell ref="P89:P90"/>
    <mergeCell ref="Q89:Q90"/>
    <mergeCell ref="R89:R90"/>
    <mergeCell ref="S89:S90"/>
    <mergeCell ref="T89:T90"/>
    <mergeCell ref="I89:I90"/>
    <mergeCell ref="J89:J90"/>
    <mergeCell ref="K89:K90"/>
    <mergeCell ref="L89:L90"/>
    <mergeCell ref="M89:M90"/>
    <mergeCell ref="N89:N90"/>
    <mergeCell ref="W91:W94"/>
    <mergeCell ref="X91:X94"/>
    <mergeCell ref="B93:B94"/>
    <mergeCell ref="B95:B96"/>
    <mergeCell ref="W95:W99"/>
    <mergeCell ref="X95:X99"/>
    <mergeCell ref="AT87:AT88"/>
    <mergeCell ref="AX87:AX88"/>
    <mergeCell ref="AY87:AY88"/>
    <mergeCell ref="AZ87:AZ88"/>
    <mergeCell ref="BD87:BD88"/>
    <mergeCell ref="BE87:BE88"/>
    <mergeCell ref="AH87:AH88"/>
    <mergeCell ref="AL87:AL88"/>
    <mergeCell ref="AM87:AM88"/>
    <mergeCell ref="AN87:AN88"/>
    <mergeCell ref="AL89:AL90"/>
    <mergeCell ref="AM89:AM90"/>
    <mergeCell ref="AN89:AN90"/>
    <mergeCell ref="AR89:AR90"/>
    <mergeCell ref="U89:U90"/>
    <mergeCell ref="V89:V90"/>
    <mergeCell ref="Z89:Z90"/>
    <mergeCell ref="AA89:AA90"/>
    <mergeCell ref="AB89:AB90"/>
    <mergeCell ref="AF89:AF90"/>
    <mergeCell ref="AS89:AS90"/>
    <mergeCell ref="AT89:AT90"/>
    <mergeCell ref="AX89:AX90"/>
    <mergeCell ref="AY89:AY90"/>
    <mergeCell ref="AZ89:AZ90"/>
    <mergeCell ref="BD89:BD90"/>
    <mergeCell ref="AG89:AG90"/>
    <mergeCell ref="AH89:AH90"/>
    <mergeCell ref="R87:R88"/>
    <mergeCell ref="S87:S88"/>
    <mergeCell ref="T87:T88"/>
    <mergeCell ref="U87:U88"/>
    <mergeCell ref="J87:J88"/>
    <mergeCell ref="K87:K88"/>
    <mergeCell ref="L87:L88"/>
    <mergeCell ref="M87:M88"/>
    <mergeCell ref="N87:N88"/>
    <mergeCell ref="O87:O88"/>
    <mergeCell ref="CF87:CF88"/>
    <mergeCell ref="CJ87:CJ88"/>
    <mergeCell ref="CK87:CK88"/>
    <mergeCell ref="CL87:CL88"/>
    <mergeCell ref="CM87:CM88"/>
    <mergeCell ref="C89:C90"/>
    <mergeCell ref="D89:D90"/>
    <mergeCell ref="E89:E90"/>
    <mergeCell ref="F89:F90"/>
    <mergeCell ref="G89:G90"/>
    <mergeCell ref="BR87:BR88"/>
    <mergeCell ref="BW87:BW88"/>
    <mergeCell ref="BX87:BX88"/>
    <mergeCell ref="BY87:BY88"/>
    <mergeCell ref="CD87:CD88"/>
    <mergeCell ref="CE87:CE88"/>
    <mergeCell ref="BF87:BF88"/>
    <mergeCell ref="BJ87:BJ88"/>
    <mergeCell ref="BK87:BK88"/>
    <mergeCell ref="BL87:BL88"/>
    <mergeCell ref="BP87:BP88"/>
    <mergeCell ref="BQ87:BQ88"/>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R87:AR88"/>
    <mergeCell ref="AS87:AS88"/>
    <mergeCell ref="V87:V88"/>
    <mergeCell ref="Z87:Z88"/>
    <mergeCell ref="AA87:AA88"/>
    <mergeCell ref="AB87:AB88"/>
    <mergeCell ref="AF87:AF88"/>
    <mergeCell ref="AG87:AG88"/>
    <mergeCell ref="P87:P88"/>
    <mergeCell ref="Q87:Q88"/>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I46:BI47"/>
    <mergeCell ref="B52:B53"/>
    <mergeCell ref="AI52:AI53"/>
    <mergeCell ref="AJ52:AJ53"/>
    <mergeCell ref="AK52:AK53"/>
    <mergeCell ref="AQ52:AQ53"/>
    <mergeCell ref="AU52:AU53"/>
    <mergeCell ref="AV52:AV53"/>
    <mergeCell ref="AW52:AW53"/>
    <mergeCell ref="BA52:BA53"/>
    <mergeCell ref="CJ40:CJ41"/>
    <mergeCell ref="CK40:CK41"/>
    <mergeCell ref="CL40:CL41"/>
    <mergeCell ref="CM40:CM41"/>
    <mergeCell ref="B43:B51"/>
    <mergeCell ref="BI43:BI44"/>
    <mergeCell ref="AC44:AC45"/>
    <mergeCell ref="AD44:AD45"/>
    <mergeCell ref="AC46:AC50"/>
    <mergeCell ref="AD46:AD50"/>
    <mergeCell ref="BW40:BW41"/>
    <mergeCell ref="BX40:BX41"/>
    <mergeCell ref="BY40:BY41"/>
    <mergeCell ref="CD40:CD41"/>
    <mergeCell ref="CE40:CE41"/>
    <mergeCell ref="CF40:CF41"/>
    <mergeCell ref="BJ40:BJ41"/>
    <mergeCell ref="BK40:BK41"/>
    <mergeCell ref="BL40:BL41"/>
    <mergeCell ref="BP40:BP41"/>
    <mergeCell ref="BQ40:BQ41"/>
    <mergeCell ref="BR40:BR41"/>
    <mergeCell ref="CM37:CM39"/>
    <mergeCell ref="A40:A99"/>
    <mergeCell ref="B40:B42"/>
    <mergeCell ref="C40:C41"/>
    <mergeCell ref="D40:D41"/>
    <mergeCell ref="E40:E41"/>
    <mergeCell ref="F40:F41"/>
    <mergeCell ref="G40:G41"/>
    <mergeCell ref="I40:I41"/>
    <mergeCell ref="J40:J41"/>
    <mergeCell ref="CD37:CD39"/>
    <mergeCell ref="CE37:CE39"/>
    <mergeCell ref="CF37:CF39"/>
    <mergeCell ref="CJ37:CJ39"/>
    <mergeCell ref="CK37:CK39"/>
    <mergeCell ref="CL37:CL39"/>
    <mergeCell ref="BP37:BP39"/>
    <mergeCell ref="BQ37:BQ39"/>
    <mergeCell ref="BR37:BR39"/>
    <mergeCell ref="BW37:BW39"/>
    <mergeCell ref="AX40:AX41"/>
    <mergeCell ref="AY40:AY41"/>
    <mergeCell ref="AZ40:AZ41"/>
    <mergeCell ref="BD40:BD41"/>
    <mergeCell ref="BE40:BE41"/>
    <mergeCell ref="BF40:BF41"/>
    <mergeCell ref="AL40:AL41"/>
    <mergeCell ref="AM40:AM41"/>
    <mergeCell ref="AN40:AN41"/>
    <mergeCell ref="AR40:AR41"/>
    <mergeCell ref="AS40:AS41"/>
    <mergeCell ref="AT40:AT41"/>
    <mergeCell ref="AY37:AY39"/>
    <mergeCell ref="AZ37:AZ39"/>
    <mergeCell ref="AF37:AF39"/>
    <mergeCell ref="AG37:AG39"/>
    <mergeCell ref="AH37:AH39"/>
    <mergeCell ref="AL37:AL39"/>
    <mergeCell ref="AM37:AM39"/>
    <mergeCell ref="AN37:AN39"/>
    <mergeCell ref="Q40:Q41"/>
    <mergeCell ref="R40:R41"/>
    <mergeCell ref="S40:S41"/>
    <mergeCell ref="T40:T41"/>
    <mergeCell ref="U40:U41"/>
    <mergeCell ref="V40:V41"/>
    <mergeCell ref="K40:K41"/>
    <mergeCell ref="L40:L41"/>
    <mergeCell ref="M40:M41"/>
    <mergeCell ref="N40:N41"/>
    <mergeCell ref="O40:O41"/>
    <mergeCell ref="P40:P41"/>
    <mergeCell ref="Z40:Z41"/>
    <mergeCell ref="AA40:AA41"/>
    <mergeCell ref="AB40:AB41"/>
    <mergeCell ref="AF40:AF41"/>
    <mergeCell ref="AG40:AG41"/>
    <mergeCell ref="AH40:AH41"/>
    <mergeCell ref="CM34:CM36"/>
    <mergeCell ref="C37:C39"/>
    <mergeCell ref="D37:D39"/>
    <mergeCell ref="E37:E39"/>
    <mergeCell ref="F37:F39"/>
    <mergeCell ref="G37:G39"/>
    <mergeCell ref="I37:I39"/>
    <mergeCell ref="J37:J39"/>
    <mergeCell ref="K37:K39"/>
    <mergeCell ref="L37:L39"/>
    <mergeCell ref="CD34:CD36"/>
    <mergeCell ref="CE34:CE36"/>
    <mergeCell ref="CF34:CF36"/>
    <mergeCell ref="CJ34:CJ36"/>
    <mergeCell ref="CK34:CK36"/>
    <mergeCell ref="CL34:CL36"/>
    <mergeCell ref="BP34:BP36"/>
    <mergeCell ref="BQ34:BQ36"/>
    <mergeCell ref="BR34:BR36"/>
    <mergeCell ref="BW34:BW36"/>
    <mergeCell ref="BX37:BX39"/>
    <mergeCell ref="BY37:BY39"/>
    <mergeCell ref="BD37:BD39"/>
    <mergeCell ref="BE37:BE39"/>
    <mergeCell ref="BF37:BF39"/>
    <mergeCell ref="BJ37:BJ39"/>
    <mergeCell ref="BK37:BK39"/>
    <mergeCell ref="BL37:BL39"/>
    <mergeCell ref="AR37:AR39"/>
    <mergeCell ref="AS37:AS39"/>
    <mergeCell ref="AT37:AT39"/>
    <mergeCell ref="AX37:AX39"/>
    <mergeCell ref="BX34:BX36"/>
    <mergeCell ref="BY34:BY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S37:S39"/>
    <mergeCell ref="T37:T39"/>
    <mergeCell ref="U37:U39"/>
    <mergeCell ref="V37:V39"/>
    <mergeCell ref="Z37:Z39"/>
    <mergeCell ref="AA37:AA39"/>
    <mergeCell ref="M37:M39"/>
    <mergeCell ref="N37:N39"/>
    <mergeCell ref="O37:O39"/>
    <mergeCell ref="P37:P39"/>
    <mergeCell ref="Q37:Q39"/>
    <mergeCell ref="R37:R39"/>
    <mergeCell ref="CK31:CK33"/>
    <mergeCell ref="CL31:CL33"/>
    <mergeCell ref="CM31:CM33"/>
    <mergeCell ref="B34:B39"/>
    <mergeCell ref="C34:C36"/>
    <mergeCell ref="D34:D36"/>
    <mergeCell ref="E34:E36"/>
    <mergeCell ref="F34:F36"/>
    <mergeCell ref="G34:G36"/>
    <mergeCell ref="I34:I36"/>
    <mergeCell ref="BX31:BX33"/>
    <mergeCell ref="BY31:BY33"/>
    <mergeCell ref="CD31:CD33"/>
    <mergeCell ref="CE31:CE33"/>
    <mergeCell ref="CF31:CF33"/>
    <mergeCell ref="CJ31:CJ33"/>
    <mergeCell ref="BK31:BK33"/>
    <mergeCell ref="BL31:BL33"/>
    <mergeCell ref="BP31:BP33"/>
    <mergeCell ref="BQ31:BQ33"/>
    <mergeCell ref="BR31:BR33"/>
    <mergeCell ref="BW31:BW33"/>
    <mergeCell ref="AY31:AY33"/>
    <mergeCell ref="AZ31:AZ33"/>
    <mergeCell ref="BD31:BD33"/>
    <mergeCell ref="BE31:BE33"/>
    <mergeCell ref="BF31:BF33"/>
    <mergeCell ref="BJ31:BJ33"/>
    <mergeCell ref="AM31:AM33"/>
    <mergeCell ref="AN31:AN33"/>
    <mergeCell ref="AR31:AR33"/>
    <mergeCell ref="AS31:AS33"/>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B31:B33"/>
    <mergeCell ref="C31:C33"/>
    <mergeCell ref="D31:D33"/>
    <mergeCell ref="I31:I33"/>
    <mergeCell ref="J31:J33"/>
    <mergeCell ref="K31:K33"/>
    <mergeCell ref="CJ26:CJ27"/>
    <mergeCell ref="CK26:CK27"/>
    <mergeCell ref="CL26:CL27"/>
    <mergeCell ref="CM26:CM27"/>
    <mergeCell ref="B29:B30"/>
    <mergeCell ref="Y29:Y30"/>
    <mergeCell ref="AE29:AE30"/>
    <mergeCell ref="CD26:CD27"/>
    <mergeCell ref="CE26:CE27"/>
    <mergeCell ref="CF26:CF27"/>
    <mergeCell ref="CG26:CG27"/>
    <mergeCell ref="CH26:CH27"/>
    <mergeCell ref="CI26:CI27"/>
    <mergeCell ref="BW26:BW27"/>
    <mergeCell ref="BX26:BX27"/>
    <mergeCell ref="BY26:BY27"/>
    <mergeCell ref="BZ26:BZ27"/>
    <mergeCell ref="CA26:CA27"/>
    <mergeCell ref="CC26:CC27"/>
    <mergeCell ref="BP26:BP27"/>
    <mergeCell ref="BQ26:BQ27"/>
    <mergeCell ref="BR26:BR27"/>
    <mergeCell ref="BS26:BS27"/>
    <mergeCell ref="BT26:BT27"/>
    <mergeCell ref="BV26:BV27"/>
    <mergeCell ref="BJ26:BJ27"/>
    <mergeCell ref="H26:H27"/>
    <mergeCell ref="I26:I27"/>
    <mergeCell ref="J26:J27"/>
    <mergeCell ref="K26:K27"/>
    <mergeCell ref="L26:L27"/>
    <mergeCell ref="M26:M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D22:AD30"/>
    <mergeCell ref="AE22:AE23"/>
    <mergeCell ref="Z26:Z27"/>
    <mergeCell ref="BN22:BN23"/>
    <mergeCell ref="BO22:BO23"/>
    <mergeCell ref="BD22:BD23"/>
    <mergeCell ref="BE22:BE23"/>
    <mergeCell ref="BF22:BF23"/>
    <mergeCell ref="BG22:BG23"/>
    <mergeCell ref="CJ22:CJ23"/>
    <mergeCell ref="CK22:CK23"/>
    <mergeCell ref="CL22:CL23"/>
    <mergeCell ref="CM22:CM23"/>
    <mergeCell ref="B26:B27"/>
    <mergeCell ref="C26:C27"/>
    <mergeCell ref="D26:D27"/>
    <mergeCell ref="E26:E27"/>
    <mergeCell ref="F26:F27"/>
    <mergeCell ref="G26:G27"/>
    <mergeCell ref="CD22:CD23"/>
    <mergeCell ref="CE22:CE23"/>
    <mergeCell ref="CF22:CF23"/>
    <mergeCell ref="CG22:CG23"/>
    <mergeCell ref="CH22:CH23"/>
    <mergeCell ref="CI22:CI23"/>
    <mergeCell ref="BW22:BW23"/>
    <mergeCell ref="BX22:BX23"/>
    <mergeCell ref="BY22:BY23"/>
    <mergeCell ref="BZ22:BZ23"/>
    <mergeCell ref="CA22:CA23"/>
    <mergeCell ref="CC22:CC23"/>
    <mergeCell ref="BP22:BP23"/>
    <mergeCell ref="BQ22:BQ23"/>
    <mergeCell ref="BR22:BR23"/>
    <mergeCell ref="BS22:BS23"/>
    <mergeCell ref="BT22:BT23"/>
    <mergeCell ref="BV22:BV23"/>
    <mergeCell ref="BJ22:BJ23"/>
    <mergeCell ref="BK22:BK23"/>
    <mergeCell ref="BL22:BL23"/>
    <mergeCell ref="BM22:BM23"/>
    <mergeCell ref="BH22:BH23"/>
    <mergeCell ref="BI22:BI23"/>
    <mergeCell ref="AX22:AX23"/>
    <mergeCell ref="AY22:AY23"/>
    <mergeCell ref="AZ22:AZ23"/>
    <mergeCell ref="BA22:BA30"/>
    <mergeCell ref="BB22:BB30"/>
    <mergeCell ref="BC22:BC25"/>
    <mergeCell ref="AX26:AX27"/>
    <mergeCell ref="AY26:AY27"/>
    <mergeCell ref="AZ26:AZ27"/>
    <mergeCell ref="BC26:BC30"/>
    <mergeCell ref="AV22:AV30"/>
    <mergeCell ref="AW22:AW30"/>
    <mergeCell ref="AR26:AR27"/>
    <mergeCell ref="AS26:AS27"/>
    <mergeCell ref="AT26:AT27"/>
    <mergeCell ref="AS22:AS23"/>
    <mergeCell ref="AT22:AT23"/>
    <mergeCell ref="AU22:AU30"/>
    <mergeCell ref="N26:N27"/>
    <mergeCell ref="O26:O27"/>
    <mergeCell ref="P26:P27"/>
    <mergeCell ref="Q26:Q27"/>
    <mergeCell ref="R26:R27"/>
    <mergeCell ref="S26:S27"/>
    <mergeCell ref="AL22:AL23"/>
    <mergeCell ref="AM22:AM23"/>
    <mergeCell ref="AN22:AN23"/>
    <mergeCell ref="AO22:AO25"/>
    <mergeCell ref="AP22:AP25"/>
    <mergeCell ref="AQ22:AQ23"/>
    <mergeCell ref="AF22:AF23"/>
    <mergeCell ref="AG22:AG23"/>
    <mergeCell ref="AH22:AH23"/>
    <mergeCell ref="AI22:AI25"/>
    <mergeCell ref="AJ22:AJ25"/>
    <mergeCell ref="AK22:AK25"/>
    <mergeCell ref="AF26:AF27"/>
    <mergeCell ref="AG26:AG27"/>
    <mergeCell ref="AH26:AH27"/>
    <mergeCell ref="AI26:AI30"/>
    <mergeCell ref="AJ26:AJ30"/>
    <mergeCell ref="AK26:AK30"/>
    <mergeCell ref="T22:T23"/>
    <mergeCell ref="U22:U23"/>
    <mergeCell ref="V22:V23"/>
    <mergeCell ref="W22:W30"/>
    <mergeCell ref="X22:X30"/>
    <mergeCell ref="Y22:Y25"/>
    <mergeCell ref="T26:T27"/>
    <mergeCell ref="U26:U27"/>
    <mergeCell ref="L22:L23"/>
    <mergeCell ref="M22:M23"/>
    <mergeCell ref="AW19:AW20"/>
    <mergeCell ref="BA19:BA20"/>
    <mergeCell ref="BB19:BB20"/>
    <mergeCell ref="BC19:BC20"/>
    <mergeCell ref="AW17:AW18"/>
    <mergeCell ref="AX17:AX18"/>
    <mergeCell ref="AY17:AY18"/>
    <mergeCell ref="AH17:AH18"/>
    <mergeCell ref="AI17:AI18"/>
    <mergeCell ref="AJ17:AJ18"/>
    <mergeCell ref="AK17:AK18"/>
    <mergeCell ref="AL17:AL18"/>
    <mergeCell ref="AM17:AM18"/>
    <mergeCell ref="AB17:AB18"/>
    <mergeCell ref="AQ17:AQ18"/>
    <mergeCell ref="AR17:AR18"/>
    <mergeCell ref="AS17:AS18"/>
    <mergeCell ref="U17:U18"/>
    <mergeCell ref="L17:L18"/>
    <mergeCell ref="M17:M18"/>
    <mergeCell ref="N17:N18"/>
    <mergeCell ref="O17:O18"/>
    <mergeCell ref="AN17:AN18"/>
    <mergeCell ref="AO17:AO18"/>
    <mergeCell ref="AP17:AP18"/>
    <mergeCell ref="AD17:AD18"/>
    <mergeCell ref="AE17:AE18"/>
    <mergeCell ref="AF17:AF18"/>
    <mergeCell ref="AG17:AG18"/>
    <mergeCell ref="S17:S18"/>
    <mergeCell ref="B22:B23"/>
    <mergeCell ref="C22:C23"/>
    <mergeCell ref="D22:D23"/>
    <mergeCell ref="E22:E23"/>
    <mergeCell ref="F22:F23"/>
    <mergeCell ref="G22:G23"/>
    <mergeCell ref="AJ19:AJ20"/>
    <mergeCell ref="AO19:AO20"/>
    <mergeCell ref="AP19:AP20"/>
    <mergeCell ref="AQ19:AQ20"/>
    <mergeCell ref="AU19:AU20"/>
    <mergeCell ref="AV19:AV20"/>
    <mergeCell ref="Z22:Z23"/>
    <mergeCell ref="AA22:AA23"/>
    <mergeCell ref="AB22:AB23"/>
    <mergeCell ref="AC22:AC30"/>
    <mergeCell ref="AA26:AA27"/>
    <mergeCell ref="AB26:AB27"/>
    <mergeCell ref="AE26:AE27"/>
    <mergeCell ref="V26:V27"/>
    <mergeCell ref="Y26:Y27"/>
    <mergeCell ref="AR22:AR23"/>
    <mergeCell ref="N22:N23"/>
    <mergeCell ref="O22:O23"/>
    <mergeCell ref="P22:P23"/>
    <mergeCell ref="Q22:Q23"/>
    <mergeCell ref="R22:R23"/>
    <mergeCell ref="S22:S23"/>
    <mergeCell ref="H22:H23"/>
    <mergeCell ref="I22:I23"/>
    <mergeCell ref="J22:J23"/>
    <mergeCell ref="K22:K23"/>
    <mergeCell ref="CL17:CL18"/>
    <mergeCell ref="CM17:CM18"/>
    <mergeCell ref="B19:B20"/>
    <mergeCell ref="W19:W20"/>
    <mergeCell ref="X19:X20"/>
    <mergeCell ref="Y19:Y20"/>
    <mergeCell ref="AC19:AC20"/>
    <mergeCell ref="AD19:AD20"/>
    <mergeCell ref="AE19:AE20"/>
    <mergeCell ref="AI19:AI20"/>
    <mergeCell ref="CF17:CF18"/>
    <mergeCell ref="CG17:CG18"/>
    <mergeCell ref="CH17:CH18"/>
    <mergeCell ref="CI17:CI18"/>
    <mergeCell ref="CJ17:CJ18"/>
    <mergeCell ref="CK17:CK18"/>
    <mergeCell ref="BY17:BY18"/>
    <mergeCell ref="BZ17:BZ18"/>
    <mergeCell ref="CA17:CA18"/>
    <mergeCell ref="CC17:CC18"/>
    <mergeCell ref="CD17:CD18"/>
    <mergeCell ref="CE17:CE18"/>
    <mergeCell ref="BR17:BR18"/>
    <mergeCell ref="BS17:BS18"/>
    <mergeCell ref="BT17:BT18"/>
    <mergeCell ref="BV17:BV18"/>
    <mergeCell ref="BW17:BW18"/>
    <mergeCell ref="BX17:BX18"/>
    <mergeCell ref="BL17:BL18"/>
    <mergeCell ref="J17:J18"/>
    <mergeCell ref="K17:K18"/>
    <mergeCell ref="AC17:AC18"/>
    <mergeCell ref="AA17:AA18"/>
    <mergeCell ref="P17:P18"/>
    <mergeCell ref="Q17:Q18"/>
    <mergeCell ref="R17:R18"/>
    <mergeCell ref="T17:T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BM17:BM18"/>
    <mergeCell ref="BN17:BN18"/>
    <mergeCell ref="BO17:BO18"/>
    <mergeCell ref="AF6:AK6"/>
    <mergeCell ref="AL6:AQ6"/>
    <mergeCell ref="AR6:AW6"/>
    <mergeCell ref="AU11:AU12"/>
    <mergeCell ref="AV11:AV12"/>
    <mergeCell ref="AW11:AW12"/>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V17:V18"/>
    <mergeCell ref="W17:W18"/>
    <mergeCell ref="X17:X18"/>
    <mergeCell ref="Y17:Y18"/>
    <mergeCell ref="Z17:Z18"/>
    <mergeCell ref="AK8:AK9"/>
    <mergeCell ref="AO8:AO9"/>
    <mergeCell ref="AP8:AP9"/>
    <mergeCell ref="AQ8:AQ9"/>
    <mergeCell ref="AU8:AU9"/>
    <mergeCell ref="AV8:AV9"/>
    <mergeCell ref="BB15:BB16"/>
    <mergeCell ref="A6:A7"/>
    <mergeCell ref="B6:B7"/>
    <mergeCell ref="C6:C7"/>
    <mergeCell ref="D6:D7"/>
    <mergeCell ref="E6:G6"/>
    <mergeCell ref="H6:H7"/>
    <mergeCell ref="CJ6:CM6"/>
    <mergeCell ref="A8:A39"/>
    <mergeCell ref="W8:W12"/>
    <mergeCell ref="X8:X12"/>
    <mergeCell ref="Y8:Y9"/>
    <mergeCell ref="AC8:AC9"/>
    <mergeCell ref="AD8:AD9"/>
    <mergeCell ref="AE8:AE9"/>
    <mergeCell ref="AI8:AI9"/>
    <mergeCell ref="AJ8:AJ9"/>
    <mergeCell ref="AX6:BC6"/>
    <mergeCell ref="BD6:BI6"/>
    <mergeCell ref="BJ6:BO6"/>
    <mergeCell ref="BP6:BV6"/>
    <mergeCell ref="BW6:CC6"/>
    <mergeCell ref="CD6:CI6"/>
    <mergeCell ref="I6:S6"/>
    <mergeCell ref="T6:Y6"/>
    <mergeCell ref="Z6:AE6"/>
    <mergeCell ref="CB17:CB18"/>
    <mergeCell ref="CB22:CB23"/>
    <mergeCell ref="CB26:CB27"/>
    <mergeCell ref="CB101:CB102"/>
    <mergeCell ref="CB120:CB121"/>
    <mergeCell ref="BZ120:BZ121"/>
    <mergeCell ref="CA120:CA121"/>
    <mergeCell ref="BU17:BU18"/>
    <mergeCell ref="BU22:BU23"/>
    <mergeCell ref="BU26:BU27"/>
    <mergeCell ref="BU37:BU39"/>
    <mergeCell ref="BS40:BS41"/>
    <mergeCell ref="BT40:BT41"/>
    <mergeCell ref="BU40:BU41"/>
    <mergeCell ref="B3:H3"/>
    <mergeCell ref="I5:Q5"/>
    <mergeCell ref="T5:BR5"/>
    <mergeCell ref="B13:B16"/>
    <mergeCell ref="AC14:AC16"/>
    <mergeCell ref="AD14:AD16"/>
    <mergeCell ref="W15:W16"/>
    <mergeCell ref="X15:X16"/>
    <mergeCell ref="AW8:AW9"/>
    <mergeCell ref="BA8:BA9"/>
    <mergeCell ref="BB8:BB9"/>
    <mergeCell ref="BC8:BC9"/>
    <mergeCell ref="B11:B12"/>
    <mergeCell ref="Y11:Y12"/>
    <mergeCell ref="AC11:AC12"/>
    <mergeCell ref="AD11:AD12"/>
    <mergeCell ref="AE11:AE12"/>
    <mergeCell ref="AK11:AK12"/>
  </mergeCells>
  <conditionalFormatting sqref="V8:V17 V19:V22 V24:V26 V28:V32 V34:V35 V37:V38 V40 V42:V87 V89 V91:V101 AB91:AB101 AH91:AH101 AN91:AN101 AT91:AT101 AZ91:AZ101 BF91:BF101 BL91:BL101 BR91:BR101 CF101 V103:V107 V109:V115 AB109:AB115 AH109:AH115 AN109:AN115 AT109:AT115 AZ109:AZ115 BF109:BF115 BL109:BL115 BR109:BR115 CF115 V117 V119:V132 V134 V136:V138 V140:V141 V143:V144">
    <cfRule type="cellIs" dxfId="389" priority="1815" operator="between">
      <formula>0</formula>
      <formula>39</formula>
    </cfRule>
    <cfRule type="cellIs" dxfId="388" priority="1814" operator="between">
      <formula>40</formula>
      <formula>59</formula>
    </cfRule>
    <cfRule type="cellIs" dxfId="387" priority="1813" operator="between">
      <formula>60</formula>
      <formula>69</formula>
    </cfRule>
    <cfRule type="cellIs" dxfId="386" priority="1812" operator="between">
      <formula>70</formula>
      <formula>79</formula>
    </cfRule>
    <cfRule type="cellIs" dxfId="385" priority="1811" operator="between">
      <formula>80</formula>
      <formula>100</formula>
    </cfRule>
  </conditionalFormatting>
  <conditionalFormatting sqref="AB8:AB17">
    <cfRule type="cellIs" dxfId="384" priority="1752" operator="between">
      <formula>70</formula>
      <formula>79</formula>
    </cfRule>
    <cfRule type="cellIs" dxfId="383" priority="1753" operator="between">
      <formula>60</formula>
      <formula>69</formula>
    </cfRule>
    <cfRule type="cellIs" dxfId="382" priority="1754" operator="between">
      <formula>40</formula>
      <formula>59</formula>
    </cfRule>
    <cfRule type="cellIs" dxfId="381" priority="1755" operator="between">
      <formula>0</formula>
      <formula>39</formula>
    </cfRule>
    <cfRule type="cellIs" dxfId="380" priority="1751" operator="between">
      <formula>80</formula>
      <formula>100</formula>
    </cfRule>
  </conditionalFormatting>
  <conditionalFormatting sqref="AB19:AB22 AB24:AB26 AB28:AB32 AB34:AB35 AB37:AB38 AB40 AB42:AB87 AB89 AB103:AB107 AB117 AB119:AB132 AB134 AB136:AB138 AB140:AB141 AB143:AB144">
    <cfRule type="cellIs" dxfId="379" priority="1807" operator="between">
      <formula>70</formula>
      <formula>79</formula>
    </cfRule>
    <cfRule type="cellIs" dxfId="378" priority="1810" operator="between">
      <formula>0</formula>
      <formula>39</formula>
    </cfRule>
    <cfRule type="cellIs" dxfId="377" priority="1809" operator="between">
      <formula>40</formula>
      <formula>59</formula>
    </cfRule>
    <cfRule type="cellIs" dxfId="376" priority="1808" operator="between">
      <formula>60</formula>
      <formula>69</formula>
    </cfRule>
    <cfRule type="cellIs" dxfId="375" priority="1806" operator="between">
      <formula>80</formula>
      <formula>100</formula>
    </cfRule>
  </conditionalFormatting>
  <conditionalFormatting sqref="AH8:AH17">
    <cfRule type="cellIs" dxfId="374" priority="1746" operator="between">
      <formula>80</formula>
      <formula>100</formula>
    </cfRule>
    <cfRule type="cellIs" dxfId="373" priority="1747" operator="between">
      <formula>70</formula>
      <formula>79</formula>
    </cfRule>
    <cfRule type="cellIs" dxfId="372" priority="1748" operator="between">
      <formula>60</formula>
      <formula>69</formula>
    </cfRule>
    <cfRule type="cellIs" dxfId="371" priority="1749" operator="between">
      <formula>40</formula>
      <formula>59</formula>
    </cfRule>
    <cfRule type="cellIs" dxfId="370" priority="1750" operator="between">
      <formula>0</formula>
      <formula>39</formula>
    </cfRule>
  </conditionalFormatting>
  <conditionalFormatting sqref="AH19:AH22 AH24:AH26 AH28:AH31 AH34:AH35 AH37:AH38 AH40 AH42:AH87 AH89 AH103:AH107 AH117 AH134 AH136:AH138 AH140:AH144">
    <cfRule type="cellIs" dxfId="369" priority="1802" operator="between">
      <formula>70</formula>
      <formula>79</formula>
    </cfRule>
    <cfRule type="cellIs" dxfId="368" priority="1805" operator="between">
      <formula>0</formula>
      <formula>39</formula>
    </cfRule>
    <cfRule type="cellIs" dxfId="367" priority="1804" operator="between">
      <formula>40</formula>
      <formula>59</formula>
    </cfRule>
    <cfRule type="cellIs" dxfId="366" priority="1803" operator="between">
      <formula>60</formula>
      <formula>69</formula>
    </cfRule>
    <cfRule type="cellIs" dxfId="365" priority="1801" operator="between">
      <formula>80</formula>
      <formula>100</formula>
    </cfRule>
  </conditionalFormatting>
  <conditionalFormatting sqref="AH119:AH132">
    <cfRule type="cellIs" dxfId="364" priority="1757" operator="between">
      <formula>70</formula>
      <formula>79</formula>
    </cfRule>
    <cfRule type="cellIs" dxfId="363" priority="1756" operator="between">
      <formula>80</formula>
      <formula>100</formula>
    </cfRule>
    <cfRule type="cellIs" dxfId="362" priority="1760" operator="between">
      <formula>0</formula>
      <formula>39</formula>
    </cfRule>
    <cfRule type="cellIs" dxfId="361" priority="1759" operator="between">
      <formula>40</formula>
      <formula>59</formula>
    </cfRule>
    <cfRule type="cellIs" dxfId="360" priority="1758" operator="between">
      <formula>60</formula>
      <formula>69</formula>
    </cfRule>
  </conditionalFormatting>
  <conditionalFormatting sqref="AN8:AN17">
    <cfRule type="cellIs" dxfId="359" priority="1741" operator="between">
      <formula>80</formula>
      <formula>100</formula>
    </cfRule>
    <cfRule type="cellIs" dxfId="358" priority="1742" operator="between">
      <formula>70</formula>
      <formula>79</formula>
    </cfRule>
    <cfRule type="cellIs" dxfId="357" priority="1743" operator="between">
      <formula>60</formula>
      <formula>69</formula>
    </cfRule>
    <cfRule type="cellIs" dxfId="356" priority="1744" operator="between">
      <formula>40</formula>
      <formula>59</formula>
    </cfRule>
    <cfRule type="cellIs" dxfId="355" priority="1745" operator="between">
      <formula>0</formula>
      <formula>39</formula>
    </cfRule>
  </conditionalFormatting>
  <conditionalFormatting sqref="AN19:AN22 AN24:AN26 AN28:AN31 AN34:AN35 AN37:AN38 AN40 AN42:AN87 AN89 AN103:AN107 AN117 AN119:AN132 AN134 AN136:AN138 AN140:AN141 AN143:AN144">
    <cfRule type="cellIs" dxfId="354" priority="1799" operator="between">
      <formula>40</formula>
      <formula>59</formula>
    </cfRule>
    <cfRule type="cellIs" dxfId="353" priority="1800" operator="between">
      <formula>0</formula>
      <formula>39</formula>
    </cfRule>
    <cfRule type="cellIs" dxfId="352" priority="1797" operator="between">
      <formula>70</formula>
      <formula>79</formula>
    </cfRule>
    <cfRule type="cellIs" dxfId="351" priority="1796" operator="between">
      <formula>80</formula>
      <formula>100</formula>
    </cfRule>
    <cfRule type="cellIs" dxfId="350" priority="1798" operator="between">
      <formula>60</formula>
      <formula>69</formula>
    </cfRule>
  </conditionalFormatting>
  <conditionalFormatting sqref="AT8:AT17">
    <cfRule type="cellIs" dxfId="349" priority="1740" operator="between">
      <formula>0</formula>
      <formula>39</formula>
    </cfRule>
    <cfRule type="cellIs" dxfId="348" priority="1739" operator="between">
      <formula>40</formula>
      <formula>59</formula>
    </cfRule>
    <cfRule type="cellIs" dxfId="347" priority="1738" operator="between">
      <formula>60</formula>
      <formula>69</formula>
    </cfRule>
    <cfRule type="cellIs" dxfId="346" priority="1737" operator="between">
      <formula>70</formula>
      <formula>79</formula>
    </cfRule>
    <cfRule type="cellIs" dxfId="345" priority="1736" operator="between">
      <formula>80</formula>
      <formula>100</formula>
    </cfRule>
  </conditionalFormatting>
  <conditionalFormatting sqref="AT19:AT22 AT24:AT26 AT28:AT31 AT34:AT35 AT37:AT38 AT40 AT42:AT87 AT89 AT103:AT107 AT117 AT119:AT132 AT134 AT136 AT138 AT140:AT141 AT143:AT144">
    <cfRule type="cellIs" dxfId="344" priority="1791" operator="between">
      <formula>80</formula>
      <formula>100</formula>
    </cfRule>
    <cfRule type="cellIs" dxfId="343" priority="1792" operator="between">
      <formula>70</formula>
      <formula>79</formula>
    </cfRule>
    <cfRule type="cellIs" dxfId="342" priority="1793" operator="between">
      <formula>60</formula>
      <formula>69</formula>
    </cfRule>
    <cfRule type="cellIs" dxfId="341" priority="1795" operator="between">
      <formula>0</formula>
      <formula>39</formula>
    </cfRule>
    <cfRule type="cellIs" dxfId="340" priority="1794" operator="between">
      <formula>40</formula>
      <formula>59</formula>
    </cfRule>
  </conditionalFormatting>
  <conditionalFormatting sqref="AZ8:AZ17">
    <cfRule type="cellIs" dxfId="339" priority="1735" operator="between">
      <formula>0</formula>
      <formula>39</formula>
    </cfRule>
    <cfRule type="cellIs" dxfId="338" priority="1734" operator="between">
      <formula>40</formula>
      <formula>59</formula>
    </cfRule>
    <cfRule type="cellIs" dxfId="337" priority="1732" operator="between">
      <formula>70</formula>
      <formula>79</formula>
    </cfRule>
    <cfRule type="cellIs" dxfId="336" priority="1733" operator="between">
      <formula>60</formula>
      <formula>69</formula>
    </cfRule>
    <cfRule type="cellIs" dxfId="335" priority="1731" operator="between">
      <formula>80</formula>
      <formula>100</formula>
    </cfRule>
  </conditionalFormatting>
  <conditionalFormatting sqref="AZ19:AZ22 AZ24:AZ26 AZ28:AZ31 AZ34:AZ35 AZ37:AZ38 AZ40 AZ42:AZ87 AZ89 AZ103:AZ107 AZ117 AZ119:AZ132 AZ134 AZ136 AZ138 AZ140:AZ141 AZ143:AZ144">
    <cfRule type="cellIs" dxfId="334" priority="1790" operator="between">
      <formula>0</formula>
      <formula>39</formula>
    </cfRule>
    <cfRule type="cellIs" dxfId="333" priority="1786" operator="between">
      <formula>80</formula>
      <formula>100</formula>
    </cfRule>
    <cfRule type="cellIs" dxfId="332" priority="1788" operator="between">
      <formula>60</formula>
      <formula>69</formula>
    </cfRule>
    <cfRule type="cellIs" dxfId="331" priority="1787" operator="between">
      <formula>70</formula>
      <formula>79</formula>
    </cfRule>
    <cfRule type="cellIs" dxfId="330" priority="1789" operator="between">
      <formula>40</formula>
      <formula>59</formula>
    </cfRule>
  </conditionalFormatting>
  <conditionalFormatting sqref="BF8:BF17">
    <cfRule type="cellIs" dxfId="329" priority="1729" operator="between">
      <formula>40</formula>
      <formula>59</formula>
    </cfRule>
    <cfRule type="cellIs" dxfId="328" priority="1726" operator="between">
      <formula>80</formula>
      <formula>100</formula>
    </cfRule>
    <cfRule type="cellIs" dxfId="327" priority="1727" operator="between">
      <formula>70</formula>
      <formula>79</formula>
    </cfRule>
    <cfRule type="cellIs" dxfId="326" priority="1728" operator="between">
      <formula>60</formula>
      <formula>69</formula>
    </cfRule>
    <cfRule type="cellIs" dxfId="325" priority="1730" operator="between">
      <formula>0</formula>
      <formula>39</formula>
    </cfRule>
  </conditionalFormatting>
  <conditionalFormatting sqref="BF19:BF22 BF24:BF26 BF28:BF31 BF34:BF35 BF37:BF38 BF40 BF42:BF87 BF89 BF103:BF107 BF117 BF119:BF132 BF134 BF136 BF138 BF140:BF141 BF143:BF144">
    <cfRule type="cellIs" dxfId="324" priority="1783" operator="between">
      <formula>60</formula>
      <formula>69</formula>
    </cfRule>
    <cfRule type="cellIs" dxfId="323" priority="1782" operator="between">
      <formula>70</formula>
      <formula>79</formula>
    </cfRule>
    <cfRule type="cellIs" dxfId="322" priority="1781" operator="between">
      <formula>80</formula>
      <formula>100</formula>
    </cfRule>
    <cfRule type="cellIs" dxfId="321" priority="1785" operator="between">
      <formula>0</formula>
      <formula>39</formula>
    </cfRule>
    <cfRule type="cellIs" dxfId="320" priority="1784" operator="between">
      <formula>40</formula>
      <formula>59</formula>
    </cfRule>
  </conditionalFormatting>
  <conditionalFormatting sqref="BL8:BL17">
    <cfRule type="cellIs" dxfId="319" priority="1724" operator="between">
      <formula>40</formula>
      <formula>59</formula>
    </cfRule>
    <cfRule type="cellIs" dxfId="318" priority="1721" operator="between">
      <formula>80</formula>
      <formula>100</formula>
    </cfRule>
    <cfRule type="cellIs" dxfId="317" priority="1722" operator="between">
      <formula>70</formula>
      <formula>79</formula>
    </cfRule>
    <cfRule type="cellIs" dxfId="316" priority="1723" operator="between">
      <formula>60</formula>
      <formula>69</formula>
    </cfRule>
    <cfRule type="cellIs" dxfId="315" priority="1725" operator="between">
      <formula>0</formula>
      <formula>39</formula>
    </cfRule>
  </conditionalFormatting>
  <conditionalFormatting sqref="BL19:BL22 BL24:BL26 BL28:BL31 BL34 BL37 BL40 BL42:BL87 BL89 BL103:BL107 BL117 BL119:BL132 BL134 BL136 BL138 BL140:BL141 BL143:BL144">
    <cfRule type="cellIs" dxfId="314" priority="1780" operator="between">
      <formula>0</formula>
      <formula>39</formula>
    </cfRule>
    <cfRule type="cellIs" dxfId="313" priority="1776" operator="between">
      <formula>80</formula>
      <formula>100</formula>
    </cfRule>
    <cfRule type="cellIs" dxfId="312" priority="1778" operator="between">
      <formula>60</formula>
      <formula>69</formula>
    </cfRule>
    <cfRule type="cellIs" dxfId="311" priority="1779" operator="between">
      <formula>40</formula>
      <formula>59</formula>
    </cfRule>
    <cfRule type="cellIs" dxfId="310" priority="1777" operator="between">
      <formula>70</formula>
      <formula>79</formula>
    </cfRule>
  </conditionalFormatting>
  <conditionalFormatting sqref="BR8:BR17 BR19:BR22 BR24:BR26 BR28:BR31 BR34 BR37 BR40 BR42:BR87 BR89 BR103:BR107 BR117 BR119:BR132 BR134 BR136 BR138 BR140:BR141 BR143:BR144">
    <cfRule type="cellIs" dxfId="309" priority="1771" operator="between">
      <formula>80</formula>
      <formula>100</formula>
    </cfRule>
    <cfRule type="cellIs" dxfId="308" priority="1775" operator="between">
      <formula>0</formula>
      <formula>39</formula>
    </cfRule>
    <cfRule type="cellIs" dxfId="307" priority="1772" operator="between">
      <formula>70</formula>
      <formula>79</formula>
    </cfRule>
    <cfRule type="cellIs" dxfId="306" priority="1773" operator="between">
      <formula>60</formula>
      <formula>69</formula>
    </cfRule>
    <cfRule type="cellIs" dxfId="305" priority="1774" operator="between">
      <formula>40</formula>
      <formula>59</formula>
    </cfRule>
  </conditionalFormatting>
  <conditionalFormatting sqref="BU8:BU17">
    <cfRule type="cellIs" dxfId="304" priority="1218" operator="between">
      <formula>60</formula>
      <formula>69</formula>
    </cfRule>
    <cfRule type="cellIs" dxfId="303" priority="1217" operator="between">
      <formula>70</formula>
      <formula>79</formula>
    </cfRule>
    <cfRule type="cellIs" dxfId="302" priority="1216" operator="between">
      <formula>80</formula>
      <formula>100</formula>
    </cfRule>
    <cfRule type="cellIs" dxfId="301" priority="1220" operator="between">
      <formula>0</formula>
      <formula>39</formula>
    </cfRule>
    <cfRule type="cellIs" dxfId="300" priority="1219" operator="between">
      <formula>40</formula>
      <formula>59</formula>
    </cfRule>
  </conditionalFormatting>
  <conditionalFormatting sqref="BU19:BU22">
    <cfRule type="cellIs" dxfId="299" priority="1186" operator="between">
      <formula>80</formula>
      <formula>100</formula>
    </cfRule>
    <cfRule type="cellIs" dxfId="298" priority="1187" operator="between">
      <formula>70</formula>
      <formula>79</formula>
    </cfRule>
    <cfRule type="cellIs" dxfId="297" priority="1188" operator="between">
      <formula>60</formula>
      <formula>69</formula>
    </cfRule>
    <cfRule type="cellIs" dxfId="296" priority="1189" operator="between">
      <formula>40</formula>
      <formula>59</formula>
    </cfRule>
    <cfRule type="cellIs" dxfId="295" priority="1190" operator="between">
      <formula>0</formula>
      <formula>39</formula>
    </cfRule>
  </conditionalFormatting>
  <conditionalFormatting sqref="BU24:BU26">
    <cfRule type="cellIs" dxfId="294" priority="1176" operator="between">
      <formula>80</formula>
      <formula>100</formula>
    </cfRule>
    <cfRule type="cellIs" dxfId="293" priority="1179" operator="between">
      <formula>40</formula>
      <formula>59</formula>
    </cfRule>
    <cfRule type="cellIs" dxfId="292" priority="1177" operator="between">
      <formula>70</formula>
      <formula>79</formula>
    </cfRule>
    <cfRule type="cellIs" dxfId="291" priority="1178" operator="between">
      <formula>60</formula>
      <formula>69</formula>
    </cfRule>
    <cfRule type="cellIs" dxfId="290" priority="1180" operator="between">
      <formula>0</formula>
      <formula>39</formula>
    </cfRule>
  </conditionalFormatting>
  <conditionalFormatting sqref="BU28:BU37">
    <cfRule type="cellIs" dxfId="289" priority="1151" operator="between">
      <formula>80</formula>
      <formula>100</formula>
    </cfRule>
    <cfRule type="cellIs" dxfId="288" priority="1152" operator="between">
      <formula>70</formula>
      <formula>79</formula>
    </cfRule>
    <cfRule type="cellIs" dxfId="287" priority="1153" operator="between">
      <formula>60</formula>
      <formula>69</formula>
    </cfRule>
    <cfRule type="cellIs" dxfId="286" priority="1155" operator="between">
      <formula>0</formula>
      <formula>39</formula>
    </cfRule>
    <cfRule type="cellIs" dxfId="285" priority="1154" operator="between">
      <formula>40</formula>
      <formula>59</formula>
    </cfRule>
  </conditionalFormatting>
  <conditionalFormatting sqref="BU40">
    <cfRule type="cellIs" dxfId="284" priority="1150" operator="between">
      <formula>0</formula>
      <formula>39</formula>
    </cfRule>
    <cfRule type="cellIs" dxfId="283" priority="1147" operator="between">
      <formula>70</formula>
      <formula>79</formula>
    </cfRule>
    <cfRule type="cellIs" dxfId="282" priority="1149" operator="between">
      <formula>40</formula>
      <formula>59</formula>
    </cfRule>
    <cfRule type="cellIs" dxfId="281" priority="1148" operator="between">
      <formula>60</formula>
      <formula>69</formula>
    </cfRule>
    <cfRule type="cellIs" dxfId="280" priority="1146" operator="between">
      <formula>80</formula>
      <formula>100</formula>
    </cfRule>
  </conditionalFormatting>
  <conditionalFormatting sqref="BU42:BU144">
    <cfRule type="cellIs" dxfId="279" priority="1101" operator="between">
      <formula>80</formula>
      <formula>100</formula>
    </cfRule>
    <cfRule type="cellIs" dxfId="278" priority="1105" operator="between">
      <formula>0</formula>
      <formula>39</formula>
    </cfRule>
    <cfRule type="cellIs" dxfId="277" priority="1104" operator="between">
      <formula>40</formula>
      <formula>59</formula>
    </cfRule>
    <cfRule type="cellIs" dxfId="276" priority="1103" operator="between">
      <formula>60</formula>
      <formula>69</formula>
    </cfRule>
    <cfRule type="cellIs" dxfId="275" priority="1102" operator="between">
      <formula>70</formula>
      <formula>79</formula>
    </cfRule>
  </conditionalFormatting>
  <conditionalFormatting sqref="BY8:BY17">
    <cfRule type="cellIs" dxfId="274" priority="965" operator="between">
      <formula>0</formula>
      <formula>39</formula>
    </cfRule>
    <cfRule type="cellIs" dxfId="273" priority="964" operator="between">
      <formula>40</formula>
      <formula>59</formula>
    </cfRule>
    <cfRule type="cellIs" dxfId="272" priority="962" operator="between">
      <formula>70</formula>
      <formula>79</formula>
    </cfRule>
    <cfRule type="cellIs" dxfId="271" priority="963" operator="between">
      <formula>60</formula>
      <formula>69</formula>
    </cfRule>
    <cfRule type="cellIs" dxfId="270" priority="961" operator="between">
      <formula>80</formula>
      <formula>100</formula>
    </cfRule>
  </conditionalFormatting>
  <conditionalFormatting sqref="BY19:BY22">
    <cfRule type="cellIs" dxfId="269" priority="1068" operator="between">
      <formula>60</formula>
      <formula>69</formula>
    </cfRule>
    <cfRule type="cellIs" dxfId="268" priority="1067" operator="between">
      <formula>70</formula>
      <formula>79</formula>
    </cfRule>
    <cfRule type="cellIs" dxfId="267" priority="1066" operator="between">
      <formula>80</formula>
      <formula>100</formula>
    </cfRule>
    <cfRule type="cellIs" dxfId="266" priority="1070" operator="between">
      <formula>0</formula>
      <formula>39</formula>
    </cfRule>
    <cfRule type="cellIs" dxfId="265" priority="1069" operator="between">
      <formula>40</formula>
      <formula>59</formula>
    </cfRule>
  </conditionalFormatting>
  <conditionalFormatting sqref="BY24:BY26">
    <cfRule type="cellIs" dxfId="264" priority="1064" operator="between">
      <formula>40</formula>
      <formula>59</formula>
    </cfRule>
    <cfRule type="cellIs" dxfId="263" priority="1061" operator="between">
      <formula>80</formula>
      <formula>100</formula>
    </cfRule>
    <cfRule type="cellIs" dxfId="262" priority="1062" operator="between">
      <formula>70</formula>
      <formula>79</formula>
    </cfRule>
    <cfRule type="cellIs" dxfId="261" priority="1063" operator="between">
      <formula>60</formula>
      <formula>69</formula>
    </cfRule>
    <cfRule type="cellIs" dxfId="260" priority="1065" operator="between">
      <formula>0</formula>
      <formula>39</formula>
    </cfRule>
  </conditionalFormatting>
  <conditionalFormatting sqref="BY28">
    <cfRule type="cellIs" dxfId="259" priority="955" operator="between">
      <formula>0</formula>
      <formula>39</formula>
    </cfRule>
    <cfRule type="cellIs" dxfId="258" priority="951" operator="between">
      <formula>80</formula>
      <formula>100</formula>
    </cfRule>
    <cfRule type="cellIs" dxfId="257" priority="952" operator="between">
      <formula>70</formula>
      <formula>79</formula>
    </cfRule>
    <cfRule type="cellIs" dxfId="256" priority="953" operator="between">
      <formula>60</formula>
      <formula>69</formula>
    </cfRule>
    <cfRule type="cellIs" dxfId="255" priority="954" operator="between">
      <formula>40</formula>
      <formula>59</formula>
    </cfRule>
  </conditionalFormatting>
  <conditionalFormatting sqref="BY29:BY31 BY34 BY37 BY40 BY42 BY44:BY45 BY47:BY48 BY50:BY58 BY60:BY76 BY78:BY79 BY81:BY87 BY89 BY103:BY107 BY117 BY119:BY132 BY134 BY138 BY140:BY141 BY143:BY144">
    <cfRule type="cellIs" dxfId="254" priority="1072" operator="between">
      <formula>70</formula>
      <formula>79</formula>
    </cfRule>
    <cfRule type="cellIs" dxfId="253" priority="1071" operator="greaterThanOrEqual">
      <formula>0.8</formula>
    </cfRule>
    <cfRule type="cellIs" dxfId="252" priority="1075" operator="between">
      <formula>0</formula>
      <formula>39</formula>
    </cfRule>
    <cfRule type="cellIs" dxfId="251" priority="1074" operator="between">
      <formula>40</formula>
      <formula>59</formula>
    </cfRule>
    <cfRule type="cellIs" dxfId="250" priority="1073" operator="between">
      <formula>60</formula>
      <formula>69</formula>
    </cfRule>
  </conditionalFormatting>
  <conditionalFormatting sqref="BY43">
    <cfRule type="cellIs" dxfId="249" priority="945" operator="between">
      <formula>0</formula>
      <formula>39</formula>
    </cfRule>
    <cfRule type="cellIs" dxfId="248" priority="941" operator="between">
      <formula>80</formula>
      <formula>100</formula>
    </cfRule>
    <cfRule type="cellIs" dxfId="247" priority="942" operator="between">
      <formula>70</formula>
      <formula>79</formula>
    </cfRule>
    <cfRule type="cellIs" dxfId="246" priority="943" operator="between">
      <formula>60</formula>
      <formula>69</formula>
    </cfRule>
    <cfRule type="cellIs" dxfId="245" priority="944" operator="between">
      <formula>40</formula>
      <formula>59</formula>
    </cfRule>
  </conditionalFormatting>
  <conditionalFormatting sqref="BY46">
    <cfRule type="cellIs" dxfId="244" priority="947" operator="between">
      <formula>70</formula>
      <formula>79</formula>
    </cfRule>
    <cfRule type="cellIs" dxfId="243" priority="949" operator="between">
      <formula>40</formula>
      <formula>59</formula>
    </cfRule>
    <cfRule type="cellIs" dxfId="242" priority="950" operator="between">
      <formula>0</formula>
      <formula>39</formula>
    </cfRule>
    <cfRule type="cellIs" dxfId="241" priority="948" operator="between">
      <formula>60</formula>
      <formula>69</formula>
    </cfRule>
    <cfRule type="cellIs" dxfId="240" priority="946" operator="between">
      <formula>80</formula>
      <formula>100</formula>
    </cfRule>
  </conditionalFormatting>
  <conditionalFormatting sqref="BY49">
    <cfRule type="cellIs" dxfId="239" priority="937" operator="between">
      <formula>70</formula>
      <formula>79</formula>
    </cfRule>
    <cfRule type="cellIs" dxfId="238" priority="936" operator="between">
      <formula>80</formula>
      <formula>100</formula>
    </cfRule>
    <cfRule type="cellIs" dxfId="237" priority="938" operator="between">
      <formula>60</formula>
      <formula>69</formula>
    </cfRule>
    <cfRule type="cellIs" dxfId="236" priority="940" operator="between">
      <formula>0</formula>
      <formula>39</formula>
    </cfRule>
    <cfRule type="cellIs" dxfId="235" priority="939" operator="between">
      <formula>40</formula>
      <formula>59</formula>
    </cfRule>
  </conditionalFormatting>
  <conditionalFormatting sqref="BY77">
    <cfRule type="cellIs" dxfId="234" priority="931" operator="between">
      <formula>80</formula>
      <formula>100</formula>
    </cfRule>
    <cfRule type="cellIs" dxfId="233" priority="932" operator="between">
      <formula>70</formula>
      <formula>79</formula>
    </cfRule>
    <cfRule type="cellIs" dxfId="232" priority="933" operator="between">
      <formula>60</formula>
      <formula>69</formula>
    </cfRule>
    <cfRule type="cellIs" dxfId="231" priority="934" operator="between">
      <formula>40</formula>
      <formula>59</formula>
    </cfRule>
    <cfRule type="cellIs" dxfId="230" priority="935" operator="between">
      <formula>0</formula>
      <formula>39</formula>
    </cfRule>
  </conditionalFormatting>
  <conditionalFormatting sqref="BY91:BY101 BY109:BY115">
    <cfRule type="cellIs" dxfId="229" priority="1080" operator="between">
      <formula>0</formula>
      <formula>39</formula>
    </cfRule>
    <cfRule type="cellIs" dxfId="228" priority="1079" operator="between">
      <formula>40</formula>
      <formula>59</formula>
    </cfRule>
    <cfRule type="cellIs" dxfId="227" priority="1078" operator="between">
      <formula>60</formula>
      <formula>69</formula>
    </cfRule>
    <cfRule type="cellIs" dxfId="226" priority="1077" operator="between">
      <formula>70</formula>
      <formula>79</formula>
    </cfRule>
    <cfRule type="cellIs" dxfId="225" priority="1076" operator="between">
      <formula>80</formula>
      <formula>100</formula>
    </cfRule>
  </conditionalFormatting>
  <conditionalFormatting sqref="CB8:CB17 CB19:CB22 CB24:CB26 CB28:CB101 CB103:CB120 CB122:CB143">
    <cfRule type="cellIs" dxfId="224" priority="1" operator="between">
      <formula>80</formula>
      <formula>100</formula>
    </cfRule>
    <cfRule type="cellIs" dxfId="223" priority="5" operator="between">
      <formula>0</formula>
      <formula>39</formula>
    </cfRule>
    <cfRule type="cellIs" dxfId="222" priority="2" operator="between">
      <formula>70</formula>
      <formula>79</formula>
    </cfRule>
    <cfRule type="cellIs" dxfId="221" priority="4" operator="between">
      <formula>40</formula>
      <formula>59</formula>
    </cfRule>
    <cfRule type="cellIs" dxfId="220" priority="3" operator="between">
      <formula>60</formula>
      <formula>69</formula>
    </cfRule>
  </conditionalFormatting>
  <conditionalFormatting sqref="CF8:CF16">
    <cfRule type="cellIs" dxfId="219" priority="840" operator="between">
      <formula>0</formula>
      <formula>39</formula>
    </cfRule>
    <cfRule type="cellIs" dxfId="218" priority="839" operator="between">
      <formula>40</formula>
      <formula>59</formula>
    </cfRule>
    <cfRule type="cellIs" dxfId="217" priority="838" operator="between">
      <formula>60</formula>
      <formula>69</formula>
    </cfRule>
    <cfRule type="cellIs" dxfId="216" priority="837" operator="between">
      <formula>70</formula>
      <formula>79</formula>
    </cfRule>
    <cfRule type="cellIs" dxfId="215" priority="836" operator="between">
      <formula>80</formula>
      <formula>100</formula>
    </cfRule>
  </conditionalFormatting>
  <conditionalFormatting sqref="CF19:CF21">
    <cfRule type="cellIs" dxfId="214" priority="808" operator="between">
      <formula>60</formula>
      <formula>69</formula>
    </cfRule>
    <cfRule type="cellIs" dxfId="213" priority="807" operator="between">
      <formula>70</formula>
      <formula>79</formula>
    </cfRule>
    <cfRule type="cellIs" dxfId="212" priority="806" operator="between">
      <formula>80</formula>
      <formula>100</formula>
    </cfRule>
    <cfRule type="cellIs" dxfId="211" priority="810" operator="between">
      <formula>0</formula>
      <formula>39</formula>
    </cfRule>
    <cfRule type="cellIs" dxfId="210" priority="809" operator="between">
      <formula>40</formula>
      <formula>59</formula>
    </cfRule>
  </conditionalFormatting>
  <conditionalFormatting sqref="CF22">
    <cfRule type="cellIs" dxfId="209" priority="1711" operator="between">
      <formula>80</formula>
      <formula>100</formula>
    </cfRule>
    <cfRule type="cellIs" dxfId="208" priority="1712" operator="between">
      <formula>70</formula>
      <formula>79</formula>
    </cfRule>
    <cfRule type="cellIs" dxfId="207" priority="1713" operator="between">
      <formula>60</formula>
      <formula>69</formula>
    </cfRule>
    <cfRule type="cellIs" dxfId="206" priority="1714" operator="between">
      <formula>40</formula>
      <formula>59</formula>
    </cfRule>
    <cfRule type="cellIs" dxfId="205" priority="1715" operator="between">
      <formula>0</formula>
      <formula>39</formula>
    </cfRule>
  </conditionalFormatting>
  <conditionalFormatting sqref="CF24:CF25">
    <cfRule type="cellIs" dxfId="204" priority="787" operator="between">
      <formula>70</formula>
      <formula>79</formula>
    </cfRule>
    <cfRule type="cellIs" dxfId="203" priority="786" operator="between">
      <formula>80</formula>
      <formula>100</formula>
    </cfRule>
    <cfRule type="cellIs" dxfId="202" priority="788" operator="between">
      <formula>60</formula>
      <formula>69</formula>
    </cfRule>
    <cfRule type="cellIs" dxfId="201" priority="789" operator="between">
      <formula>40</formula>
      <formula>59</formula>
    </cfRule>
    <cfRule type="cellIs" dxfId="200" priority="790" operator="between">
      <formula>0</formula>
      <formula>39</formula>
    </cfRule>
  </conditionalFormatting>
  <conditionalFormatting sqref="CF26">
    <cfRule type="cellIs" dxfId="199" priority="1701" operator="between">
      <formula>80</formula>
      <formula>100</formula>
    </cfRule>
    <cfRule type="cellIs" dxfId="198" priority="1702" operator="between">
      <formula>70</formula>
      <formula>79</formula>
    </cfRule>
    <cfRule type="cellIs" dxfId="197" priority="1704" operator="between">
      <formula>40</formula>
      <formula>59</formula>
    </cfRule>
    <cfRule type="cellIs" dxfId="196" priority="1703" operator="between">
      <formula>60</formula>
      <formula>69</formula>
    </cfRule>
    <cfRule type="cellIs" dxfId="195" priority="1705" operator="between">
      <formula>0</formula>
      <formula>39</formula>
    </cfRule>
  </conditionalFormatting>
  <conditionalFormatting sqref="CF28:CF30">
    <cfRule type="cellIs" dxfId="194" priority="756" operator="between">
      <formula>80</formula>
      <formula>100</formula>
    </cfRule>
    <cfRule type="cellIs" dxfId="193" priority="760" operator="between">
      <formula>0</formula>
      <formula>39</formula>
    </cfRule>
    <cfRule type="cellIs" dxfId="192" priority="759" operator="between">
      <formula>40</formula>
      <formula>59</formula>
    </cfRule>
    <cfRule type="cellIs" dxfId="191" priority="758" operator="between">
      <formula>60</formula>
      <formula>69</formula>
    </cfRule>
    <cfRule type="cellIs" dxfId="190" priority="757" operator="between">
      <formula>70</formula>
      <formula>79</formula>
    </cfRule>
  </conditionalFormatting>
  <conditionalFormatting sqref="CF31 CF34 CF37 CF40 CF58 CF87 CF89 CF107 CF117 CF132 CF134 CF136 CF138 CF141">
    <cfRule type="cellIs" dxfId="189" priority="1762" operator="between">
      <formula>70</formula>
      <formula>79</formula>
    </cfRule>
    <cfRule type="cellIs" dxfId="188" priority="1763" operator="between">
      <formula>60</formula>
      <formula>69</formula>
    </cfRule>
    <cfRule type="cellIs" dxfId="187" priority="1764" operator="between">
      <formula>40</formula>
      <formula>59</formula>
    </cfRule>
    <cfRule type="cellIs" dxfId="186" priority="1765" operator="between">
      <formula>0</formula>
      <formula>39</formula>
    </cfRule>
    <cfRule type="cellIs" dxfId="185" priority="1761" operator="between">
      <formula>80</formula>
      <formula>100</formula>
    </cfRule>
  </conditionalFormatting>
  <conditionalFormatting sqref="CF42:CF57">
    <cfRule type="cellIs" dxfId="184" priority="546" operator="between">
      <formula>80</formula>
      <formula>100</formula>
    </cfRule>
    <cfRule type="cellIs" dxfId="183" priority="550" operator="between">
      <formula>0</formula>
      <formula>39</formula>
    </cfRule>
    <cfRule type="cellIs" dxfId="182" priority="547" operator="between">
      <formula>70</formula>
      <formula>79</formula>
    </cfRule>
    <cfRule type="cellIs" dxfId="181" priority="548" operator="between">
      <formula>60</formula>
      <formula>69</formula>
    </cfRule>
    <cfRule type="cellIs" dxfId="180" priority="549" operator="between">
      <formula>40</formula>
      <formula>59</formula>
    </cfRule>
  </conditionalFormatting>
  <conditionalFormatting sqref="CF59:CF86">
    <cfRule type="cellIs" dxfId="179" priority="259" operator="between">
      <formula>40</formula>
      <formula>59</formula>
    </cfRule>
    <cfRule type="cellIs" dxfId="178" priority="260" operator="between">
      <formula>0</formula>
      <formula>39</formula>
    </cfRule>
    <cfRule type="cellIs" dxfId="177" priority="256" operator="between">
      <formula>80</formula>
      <formula>100</formula>
    </cfRule>
    <cfRule type="cellIs" dxfId="176" priority="257" operator="between">
      <formula>70</formula>
      <formula>79</formula>
    </cfRule>
    <cfRule type="cellIs" dxfId="175" priority="258" operator="between">
      <formula>60</formula>
      <formula>69</formula>
    </cfRule>
  </conditionalFormatting>
  <conditionalFormatting sqref="CF91:CF100">
    <cfRule type="cellIs" dxfId="174" priority="159" operator="between">
      <formula>40</formula>
      <formula>59</formula>
    </cfRule>
    <cfRule type="cellIs" dxfId="173" priority="157" operator="between">
      <formula>70</formula>
      <formula>79</formula>
    </cfRule>
    <cfRule type="cellIs" dxfId="172" priority="156" operator="between">
      <formula>80</formula>
      <formula>100</formula>
    </cfRule>
    <cfRule type="cellIs" dxfId="171" priority="158" operator="between">
      <formula>60</formula>
      <formula>69</formula>
    </cfRule>
    <cfRule type="cellIs" dxfId="170" priority="160" operator="between">
      <formula>0</formula>
      <formula>39</formula>
    </cfRule>
  </conditionalFormatting>
  <conditionalFormatting sqref="CF103:CF106">
    <cfRule type="cellIs" dxfId="169" priority="136" operator="between">
      <formula>80</formula>
      <formula>100</formula>
    </cfRule>
    <cfRule type="cellIs" dxfId="168" priority="138" operator="between">
      <formula>60</formula>
      <formula>69</formula>
    </cfRule>
    <cfRule type="cellIs" dxfId="167" priority="140" operator="between">
      <formula>0</formula>
      <formula>39</formula>
    </cfRule>
    <cfRule type="cellIs" dxfId="166" priority="139" operator="between">
      <formula>40</formula>
      <formula>59</formula>
    </cfRule>
    <cfRule type="cellIs" dxfId="165" priority="137" operator="between">
      <formula>70</formula>
      <formula>79</formula>
    </cfRule>
  </conditionalFormatting>
  <conditionalFormatting sqref="CF109:CF114">
    <cfRule type="cellIs" dxfId="164" priority="110" operator="between">
      <formula>0</formula>
      <formula>39</formula>
    </cfRule>
    <cfRule type="cellIs" dxfId="163" priority="109" operator="between">
      <formula>40</formula>
      <formula>59</formula>
    </cfRule>
    <cfRule type="cellIs" dxfId="162" priority="108" operator="between">
      <formula>60</formula>
      <formula>69</formula>
    </cfRule>
    <cfRule type="cellIs" dxfId="161" priority="107" operator="between">
      <formula>70</formula>
      <formula>79</formula>
    </cfRule>
    <cfRule type="cellIs" dxfId="160" priority="106" operator="between">
      <formula>80</formula>
      <formula>100</formula>
    </cfRule>
  </conditionalFormatting>
  <conditionalFormatting sqref="CF119:CF131">
    <cfRule type="cellIs" dxfId="159" priority="36" operator="between">
      <formula>80</formula>
      <formula>100</formula>
    </cfRule>
    <cfRule type="cellIs" dxfId="158" priority="37" operator="between">
      <formula>70</formula>
      <formula>79</formula>
    </cfRule>
    <cfRule type="cellIs" dxfId="157" priority="38" operator="between">
      <formula>60</formula>
      <formula>69</formula>
    </cfRule>
    <cfRule type="cellIs" dxfId="156" priority="39" operator="between">
      <formula>40</formula>
      <formula>59</formula>
    </cfRule>
    <cfRule type="cellIs" dxfId="155" priority="40" operator="between">
      <formula>0</formula>
      <formula>39</formula>
    </cfRule>
  </conditionalFormatting>
  <conditionalFormatting sqref="CF140">
    <cfRule type="cellIs" dxfId="154" priority="26" operator="between">
      <formula>80</formula>
      <formula>100</formula>
    </cfRule>
    <cfRule type="cellIs" dxfId="153" priority="27" operator="between">
      <formula>70</formula>
      <formula>79</formula>
    </cfRule>
    <cfRule type="cellIs" dxfId="152" priority="28" operator="between">
      <formula>60</formula>
      <formula>69</formula>
    </cfRule>
    <cfRule type="cellIs" dxfId="151" priority="29" operator="between">
      <formula>40</formula>
      <formula>59</formula>
    </cfRule>
    <cfRule type="cellIs" dxfId="150" priority="30" operator="between">
      <formula>0</formula>
      <formula>39</formula>
    </cfRule>
  </conditionalFormatting>
  <conditionalFormatting sqref="CF143:CF144">
    <cfRule type="cellIs" dxfId="149" priority="10" operator="between">
      <formula>0</formula>
      <formula>39</formula>
    </cfRule>
    <cfRule type="cellIs" dxfId="148" priority="6" operator="between">
      <formula>80</formula>
      <formula>100</formula>
    </cfRule>
    <cfRule type="cellIs" dxfId="147" priority="9" operator="between">
      <formula>40</formula>
      <formula>59</formula>
    </cfRule>
    <cfRule type="cellIs" dxfId="146" priority="8" operator="between">
      <formula>60</formula>
      <formula>69</formula>
    </cfRule>
    <cfRule type="cellIs" dxfId="145" priority="7" operator="between">
      <formula>70</formula>
      <formula>79</formula>
    </cfRule>
  </conditionalFormatting>
  <conditionalFormatting sqref="CL8:CL16">
    <cfRule type="cellIs" dxfId="144" priority="843" operator="between">
      <formula>0.6</formula>
      <formula>0.69</formula>
    </cfRule>
    <cfRule type="cellIs" dxfId="143" priority="844" operator="between">
      <formula>0.4</formula>
      <formula>0.59</formula>
    </cfRule>
    <cfRule type="cellIs" dxfId="142" priority="845" operator="between">
      <formula>0</formula>
      <formula>0.39</formula>
    </cfRule>
    <cfRule type="cellIs" dxfId="141" priority="842" operator="between">
      <formula>0.7</formula>
      <formula>0.79</formula>
    </cfRule>
    <cfRule type="cellIs" dxfId="140" priority="841" operator="between">
      <formula>0.8</formula>
      <formula>1</formula>
    </cfRule>
  </conditionalFormatting>
  <conditionalFormatting sqref="CL17">
    <cfRule type="cellIs" dxfId="139" priority="1025" operator="between">
      <formula>0</formula>
      <formula>0.39</formula>
    </cfRule>
    <cfRule type="cellIs" dxfId="138" priority="1024" operator="between">
      <formula>0.4</formula>
      <formula>0.59</formula>
    </cfRule>
    <cfRule type="cellIs" dxfId="137" priority="1023" operator="between">
      <formula>0.6</formula>
      <formula>0.69</formula>
    </cfRule>
    <cfRule type="cellIs" dxfId="136" priority="1022" operator="between">
      <formula>0.7</formula>
      <formula>0.79</formula>
    </cfRule>
    <cfRule type="cellIs" dxfId="135" priority="1021" operator="between">
      <formula>0.8</formula>
      <formula>1</formula>
    </cfRule>
  </conditionalFormatting>
  <conditionalFormatting sqref="CL19:CL21">
    <cfRule type="cellIs" dxfId="134" priority="811" operator="between">
      <formula>0.8</formula>
      <formula>1</formula>
    </cfRule>
    <cfRule type="cellIs" dxfId="133" priority="813" operator="between">
      <formula>0.6</formula>
      <formula>0.69</formula>
    </cfRule>
    <cfRule type="cellIs" dxfId="132" priority="812" operator="between">
      <formula>0.7</formula>
      <formula>0.79</formula>
    </cfRule>
    <cfRule type="cellIs" dxfId="131" priority="814" operator="between">
      <formula>0.4</formula>
      <formula>0.59</formula>
    </cfRule>
    <cfRule type="cellIs" dxfId="130" priority="815" operator="between">
      <formula>0</formula>
      <formula>0.39</formula>
    </cfRule>
  </conditionalFormatting>
  <conditionalFormatting sqref="CL22">
    <cfRule type="cellIs" dxfId="129" priority="981" operator="between">
      <formula>0.8</formula>
      <formula>1</formula>
    </cfRule>
    <cfRule type="cellIs" dxfId="128" priority="985" operator="between">
      <formula>0</formula>
      <formula>0.39</formula>
    </cfRule>
    <cfRule type="cellIs" dxfId="127" priority="984" operator="between">
      <formula>0.4</formula>
      <formula>0.59</formula>
    </cfRule>
    <cfRule type="cellIs" dxfId="126" priority="983" operator="between">
      <formula>0.6</formula>
      <formula>0.69</formula>
    </cfRule>
    <cfRule type="cellIs" dxfId="125" priority="982" operator="between">
      <formula>0.7</formula>
      <formula>0.79</formula>
    </cfRule>
  </conditionalFormatting>
  <conditionalFormatting sqref="CL24:CL25">
    <cfRule type="cellIs" dxfId="124" priority="795" operator="between">
      <formula>0</formula>
      <formula>0.39</formula>
    </cfRule>
    <cfRule type="cellIs" dxfId="123" priority="791" operator="between">
      <formula>0.8</formula>
      <formula>1</formula>
    </cfRule>
    <cfRule type="cellIs" dxfId="122" priority="792" operator="between">
      <formula>0.7</formula>
      <formula>0.79</formula>
    </cfRule>
    <cfRule type="cellIs" dxfId="121" priority="793" operator="between">
      <formula>0.6</formula>
      <formula>0.69</formula>
    </cfRule>
    <cfRule type="cellIs" dxfId="120" priority="794" operator="between">
      <formula>0.4</formula>
      <formula>0.59</formula>
    </cfRule>
  </conditionalFormatting>
  <conditionalFormatting sqref="CL26">
    <cfRule type="cellIs" dxfId="119" priority="979" operator="between">
      <formula>0.4</formula>
      <formula>0.59</formula>
    </cfRule>
    <cfRule type="cellIs" dxfId="118" priority="980" operator="between">
      <formula>0</formula>
      <formula>0.39</formula>
    </cfRule>
    <cfRule type="cellIs" dxfId="117" priority="976" operator="between">
      <formula>0.8</formula>
      <formula>1</formula>
    </cfRule>
    <cfRule type="cellIs" dxfId="116" priority="977" operator="between">
      <formula>0.7</formula>
      <formula>0.79</formula>
    </cfRule>
    <cfRule type="cellIs" dxfId="115" priority="978" operator="between">
      <formula>0.6</formula>
      <formula>0.69</formula>
    </cfRule>
  </conditionalFormatting>
  <conditionalFormatting sqref="CL28:CL30">
    <cfRule type="cellIs" dxfId="114" priority="761" operator="between">
      <formula>0.8</formula>
      <formula>1</formula>
    </cfRule>
    <cfRule type="cellIs" dxfId="113" priority="765" operator="between">
      <formula>0</formula>
      <formula>0.39</formula>
    </cfRule>
    <cfRule type="cellIs" dxfId="112" priority="764" operator="between">
      <formula>0.4</formula>
      <formula>0.59</formula>
    </cfRule>
    <cfRule type="cellIs" dxfId="111" priority="763" operator="between">
      <formula>0.6</formula>
      <formula>0.69</formula>
    </cfRule>
    <cfRule type="cellIs" dxfId="110" priority="762" operator="between">
      <formula>0.7</formula>
      <formula>0.79</formula>
    </cfRule>
  </conditionalFormatting>
  <conditionalFormatting sqref="CL31">
    <cfRule type="cellIs" dxfId="109" priority="1017" operator="between">
      <formula>0.7</formula>
      <formula>0.79</formula>
    </cfRule>
    <cfRule type="cellIs" dxfId="108" priority="1018" operator="between">
      <formula>0.6</formula>
      <formula>0.69</formula>
    </cfRule>
    <cfRule type="cellIs" dxfId="107" priority="1019" operator="between">
      <formula>0.4</formula>
      <formula>0.59</formula>
    </cfRule>
    <cfRule type="cellIs" dxfId="106" priority="1020" operator="between">
      <formula>0</formula>
      <formula>0.39</formula>
    </cfRule>
    <cfRule type="cellIs" dxfId="105" priority="1016" operator="between">
      <formula>0.8</formula>
      <formula>1</formula>
    </cfRule>
  </conditionalFormatting>
  <conditionalFormatting sqref="CL34">
    <cfRule type="cellIs" dxfId="104" priority="1056" operator="between">
      <formula>0.8</formula>
      <formula>1</formula>
    </cfRule>
    <cfRule type="cellIs" dxfId="103" priority="1057" operator="between">
      <formula>0.7</formula>
      <formula>0.79</formula>
    </cfRule>
    <cfRule type="cellIs" dxfId="102" priority="1058" operator="between">
      <formula>0.6</formula>
      <formula>0.69</formula>
    </cfRule>
    <cfRule type="cellIs" dxfId="101" priority="1059" operator="between">
      <formula>0.4</formula>
      <formula>0.59</formula>
    </cfRule>
    <cfRule type="cellIs" dxfId="100" priority="1060" operator="between">
      <formula>0</formula>
      <formula>0.39</formula>
    </cfRule>
  </conditionalFormatting>
  <conditionalFormatting sqref="CL37">
    <cfRule type="cellIs" dxfId="99" priority="1051" operator="between">
      <formula>0.8</formula>
      <formula>1</formula>
    </cfRule>
    <cfRule type="cellIs" dxfId="98" priority="1052" operator="between">
      <formula>0.7</formula>
      <formula>0.79</formula>
    </cfRule>
    <cfRule type="cellIs" dxfId="97" priority="1053" operator="between">
      <formula>0.6</formula>
      <formula>0.69</formula>
    </cfRule>
    <cfRule type="cellIs" dxfId="96" priority="1055" operator="between">
      <formula>0</formula>
      <formula>0.39</formula>
    </cfRule>
    <cfRule type="cellIs" dxfId="95" priority="1054" operator="between">
      <formula>0.4</formula>
      <formula>0.59</formula>
    </cfRule>
  </conditionalFormatting>
  <conditionalFormatting sqref="CL40">
    <cfRule type="cellIs" dxfId="94" priority="1046" operator="between">
      <formula>0.8</formula>
      <formula>1</formula>
    </cfRule>
    <cfRule type="cellIs" dxfId="93" priority="1047" operator="between">
      <formula>0.7</formula>
      <formula>0.79</formula>
    </cfRule>
    <cfRule type="cellIs" dxfId="92" priority="1049" operator="between">
      <formula>0.4</formula>
      <formula>0.59</formula>
    </cfRule>
    <cfRule type="cellIs" dxfId="91" priority="1048" operator="between">
      <formula>0.6</formula>
      <formula>0.69</formula>
    </cfRule>
    <cfRule type="cellIs" dxfId="90" priority="1050" operator="between">
      <formula>0</formula>
      <formula>0.39</formula>
    </cfRule>
  </conditionalFormatting>
  <conditionalFormatting sqref="CL42:CL57">
    <cfRule type="cellIs" dxfId="89" priority="555" operator="between">
      <formula>0</formula>
      <formula>0.39</formula>
    </cfRule>
    <cfRule type="cellIs" dxfId="88" priority="554" operator="between">
      <formula>0.4</formula>
      <formula>0.59</formula>
    </cfRule>
    <cfRule type="cellIs" dxfId="87" priority="551" operator="between">
      <formula>0.8</formula>
      <formula>1</formula>
    </cfRule>
    <cfRule type="cellIs" dxfId="86" priority="552" operator="between">
      <formula>0.7</formula>
      <formula>0.79</formula>
    </cfRule>
    <cfRule type="cellIs" dxfId="85" priority="553" operator="between">
      <formula>0.6</formula>
      <formula>0.69</formula>
    </cfRule>
  </conditionalFormatting>
  <conditionalFormatting sqref="CL58 CL87">
    <cfRule type="cellIs" dxfId="84" priority="1009" operator="between">
      <formula>0.4</formula>
      <formula>0.59</formula>
    </cfRule>
    <cfRule type="cellIs" dxfId="83" priority="1010" operator="between">
      <formula>0</formula>
      <formula>0.39</formula>
    </cfRule>
    <cfRule type="cellIs" dxfId="82" priority="1007" operator="between">
      <formula>0.7</formula>
      <formula>0.79</formula>
    </cfRule>
    <cfRule type="cellIs" dxfId="81" priority="1006" operator="between">
      <formula>0.8</formula>
      <formula>1</formula>
    </cfRule>
    <cfRule type="cellIs" dxfId="80" priority="1008" operator="between">
      <formula>0.6</formula>
      <formula>0.69</formula>
    </cfRule>
  </conditionalFormatting>
  <conditionalFormatting sqref="CL59:CL86">
    <cfRule type="cellIs" dxfId="79" priority="263" operator="between">
      <formula>0.6</formula>
      <formula>0.69</formula>
    </cfRule>
    <cfRule type="cellIs" dxfId="78" priority="265" operator="between">
      <formula>0</formula>
      <formula>0.39</formula>
    </cfRule>
    <cfRule type="cellIs" dxfId="77" priority="264" operator="between">
      <formula>0.4</formula>
      <formula>0.59</formula>
    </cfRule>
    <cfRule type="cellIs" dxfId="76" priority="262" operator="between">
      <formula>0.7</formula>
      <formula>0.79</formula>
    </cfRule>
    <cfRule type="cellIs" dxfId="75" priority="261" operator="between">
      <formula>0.8</formula>
      <formula>1</formula>
    </cfRule>
  </conditionalFormatting>
  <conditionalFormatting sqref="CL89">
    <cfRule type="cellIs" dxfId="74" priority="1005" operator="between">
      <formula>0</formula>
      <formula>0.39</formula>
    </cfRule>
    <cfRule type="cellIs" dxfId="73" priority="1004" operator="between">
      <formula>0.4</formula>
      <formula>0.59</formula>
    </cfRule>
    <cfRule type="cellIs" dxfId="72" priority="1003" operator="between">
      <formula>0.6</formula>
      <formula>0.69</formula>
    </cfRule>
    <cfRule type="cellIs" dxfId="71" priority="1002" operator="between">
      <formula>0.7</formula>
      <formula>0.79</formula>
    </cfRule>
    <cfRule type="cellIs" dxfId="70" priority="1001" operator="between">
      <formula>0.8</formula>
      <formula>1</formula>
    </cfRule>
  </conditionalFormatting>
  <conditionalFormatting sqref="CL91:CL100">
    <cfRule type="cellIs" dxfId="69" priority="162" operator="between">
      <formula>0.7</formula>
      <formula>0.79</formula>
    </cfRule>
    <cfRule type="cellIs" dxfId="68" priority="164" operator="between">
      <formula>0.4</formula>
      <formula>0.59</formula>
    </cfRule>
    <cfRule type="cellIs" dxfId="67" priority="163" operator="between">
      <formula>0.6</formula>
      <formula>0.69</formula>
    </cfRule>
    <cfRule type="cellIs" dxfId="66" priority="165" operator="between">
      <formula>0</formula>
      <formula>0.39</formula>
    </cfRule>
    <cfRule type="cellIs" dxfId="65" priority="161" operator="between">
      <formula>0.8</formula>
      <formula>1</formula>
    </cfRule>
  </conditionalFormatting>
  <conditionalFormatting sqref="CL101">
    <cfRule type="cellIs" dxfId="64" priority="975" operator="between">
      <formula>0</formula>
      <formula>0.39</formula>
    </cfRule>
    <cfRule type="cellIs" dxfId="63" priority="971" operator="between">
      <formula>0.8</formula>
      <formula>1</formula>
    </cfRule>
    <cfRule type="cellIs" dxfId="62" priority="972" operator="between">
      <formula>0.7</formula>
      <formula>0.79</formula>
    </cfRule>
    <cfRule type="cellIs" dxfId="61" priority="973" operator="between">
      <formula>0.6</formula>
      <formula>0.69</formula>
    </cfRule>
    <cfRule type="cellIs" dxfId="60" priority="974" operator="between">
      <formula>0.4</formula>
      <formula>0.59</formula>
    </cfRule>
  </conditionalFormatting>
  <conditionalFormatting sqref="CL103:CL106">
    <cfRule type="cellIs" dxfId="59" priority="144" operator="between">
      <formula>0.4</formula>
      <formula>0.59</formula>
    </cfRule>
    <cfRule type="cellIs" dxfId="58" priority="143" operator="between">
      <formula>0.6</formula>
      <formula>0.69</formula>
    </cfRule>
    <cfRule type="cellIs" dxfId="57" priority="141" operator="between">
      <formula>0.8</formula>
      <formula>1</formula>
    </cfRule>
    <cfRule type="cellIs" dxfId="56" priority="142" operator="between">
      <formula>0.7</formula>
      <formula>0.79</formula>
    </cfRule>
    <cfRule type="cellIs" dxfId="55" priority="145" operator="between">
      <formula>0</formula>
      <formula>0.39</formula>
    </cfRule>
  </conditionalFormatting>
  <conditionalFormatting sqref="CL107">
    <cfRule type="cellIs" dxfId="54" priority="929" operator="between">
      <formula>0.4</formula>
      <formula>0.59</formula>
    </cfRule>
    <cfRule type="cellIs" dxfId="53" priority="927" operator="between">
      <formula>0.7</formula>
      <formula>0.79</formula>
    </cfRule>
    <cfRule type="cellIs" dxfId="52" priority="926" operator="between">
      <formula>0.8</formula>
      <formula>1</formula>
    </cfRule>
    <cfRule type="cellIs" dxfId="51" priority="930" operator="between">
      <formula>0</formula>
      <formula>0.39</formula>
    </cfRule>
    <cfRule type="cellIs" dxfId="50" priority="928" operator="between">
      <formula>0.6</formula>
      <formula>0.69</formula>
    </cfRule>
  </conditionalFormatting>
  <conditionalFormatting sqref="CL109:CL114">
    <cfRule type="cellIs" dxfId="49" priority="111" operator="between">
      <formula>0.8</formula>
      <formula>1</formula>
    </cfRule>
    <cfRule type="cellIs" dxfId="48" priority="112" operator="between">
      <formula>0.7</formula>
      <formula>0.79</formula>
    </cfRule>
    <cfRule type="cellIs" dxfId="47" priority="115" operator="between">
      <formula>0</formula>
      <formula>0.39</formula>
    </cfRule>
    <cfRule type="cellIs" dxfId="46" priority="114" operator="between">
      <formula>0.4</formula>
      <formula>0.59</formula>
    </cfRule>
    <cfRule type="cellIs" dxfId="45" priority="113" operator="between">
      <formula>0.6</formula>
      <formula>0.69</formula>
    </cfRule>
  </conditionalFormatting>
  <conditionalFormatting sqref="CL115">
    <cfRule type="cellIs" dxfId="44" priority="993" operator="between">
      <formula>0.6</formula>
      <formula>0.69</formula>
    </cfRule>
    <cfRule type="cellIs" dxfId="43" priority="992" operator="between">
      <formula>0.7</formula>
      <formula>0.79</formula>
    </cfRule>
    <cfRule type="cellIs" dxfId="42" priority="994" operator="between">
      <formula>0.4</formula>
      <formula>0.59</formula>
    </cfRule>
    <cfRule type="cellIs" dxfId="41" priority="991" operator="between">
      <formula>0.8</formula>
      <formula>1</formula>
    </cfRule>
    <cfRule type="cellIs" dxfId="40" priority="995" operator="between">
      <formula>0</formula>
      <formula>0.39</formula>
    </cfRule>
  </conditionalFormatting>
  <conditionalFormatting sqref="CL117">
    <cfRule type="cellIs" dxfId="39" priority="1045" operator="between">
      <formula>0</formula>
      <formula>0.39</formula>
    </cfRule>
    <cfRule type="cellIs" dxfId="38" priority="1044" operator="between">
      <formula>0.4</formula>
      <formula>0.59</formula>
    </cfRule>
    <cfRule type="cellIs" dxfId="37" priority="1043" operator="between">
      <formula>0.6</formula>
      <formula>0.69</formula>
    </cfRule>
    <cfRule type="cellIs" dxfId="36" priority="1042" operator="between">
      <formula>0.7</formula>
      <formula>0.79</formula>
    </cfRule>
    <cfRule type="cellIs" dxfId="35" priority="1041" operator="between">
      <formula>0.8</formula>
      <formula>1</formula>
    </cfRule>
  </conditionalFormatting>
  <conditionalFormatting sqref="CL119:CL131">
    <cfRule type="cellIs" dxfId="34" priority="41" operator="between">
      <formula>0.8</formula>
      <formula>1</formula>
    </cfRule>
    <cfRule type="cellIs" dxfId="33" priority="45" operator="between">
      <formula>0</formula>
      <formula>0.39</formula>
    </cfRule>
    <cfRule type="cellIs" dxfId="32" priority="44" operator="between">
      <formula>0.4</formula>
      <formula>0.59</formula>
    </cfRule>
    <cfRule type="cellIs" dxfId="31" priority="43" operator="between">
      <formula>0.6</formula>
      <formula>0.69</formula>
    </cfRule>
    <cfRule type="cellIs" dxfId="30" priority="42" operator="between">
      <formula>0.7</formula>
      <formula>0.79</formula>
    </cfRule>
  </conditionalFormatting>
  <conditionalFormatting sqref="CL132 CL134">
    <cfRule type="cellIs" dxfId="29" priority="1036" operator="between">
      <formula>0.8</formula>
      <formula>1</formula>
    </cfRule>
    <cfRule type="cellIs" dxfId="28" priority="1040" operator="between">
      <formula>0</formula>
      <formula>0.39</formula>
    </cfRule>
    <cfRule type="cellIs" dxfId="27" priority="1037" operator="between">
      <formula>0.7</formula>
      <formula>0.79</formula>
    </cfRule>
    <cfRule type="cellIs" dxfId="26" priority="1038" operator="between">
      <formula>0.6</formula>
      <formula>0.69</formula>
    </cfRule>
    <cfRule type="cellIs" dxfId="25" priority="1039" operator="between">
      <formula>0.4</formula>
      <formula>0.59</formula>
    </cfRule>
  </conditionalFormatting>
  <conditionalFormatting sqref="CL136">
    <cfRule type="cellIs" dxfId="24" priority="1032" operator="between">
      <formula>0.7</formula>
      <formula>0.79</formula>
    </cfRule>
    <cfRule type="cellIs" dxfId="23" priority="1031" operator="between">
      <formula>0.8</formula>
      <formula>1</formula>
    </cfRule>
    <cfRule type="cellIs" dxfId="22" priority="1035" operator="between">
      <formula>0</formula>
      <formula>0.39</formula>
    </cfRule>
    <cfRule type="cellIs" dxfId="21" priority="1034" operator="between">
      <formula>0.4</formula>
      <formula>0.59</formula>
    </cfRule>
    <cfRule type="cellIs" dxfId="20" priority="1033" operator="between">
      <formula>0.6</formula>
      <formula>0.69</formula>
    </cfRule>
  </conditionalFormatting>
  <conditionalFormatting sqref="CL138">
    <cfRule type="cellIs" dxfId="19" priority="1026" operator="between">
      <formula>0.8</formula>
      <formula>1</formula>
    </cfRule>
    <cfRule type="cellIs" dxfId="18" priority="1030" operator="between">
      <formula>0</formula>
      <formula>0.39</formula>
    </cfRule>
    <cfRule type="cellIs" dxfId="17" priority="1029" operator="between">
      <formula>0.4</formula>
      <formula>0.59</formula>
    </cfRule>
    <cfRule type="cellIs" dxfId="16" priority="1028" operator="between">
      <formula>0.6</formula>
      <formula>0.69</formula>
    </cfRule>
    <cfRule type="cellIs" dxfId="15" priority="1027" operator="between">
      <formula>0.7</formula>
      <formula>0.79</formula>
    </cfRule>
  </conditionalFormatting>
  <conditionalFormatting sqref="CL140">
    <cfRule type="cellIs" dxfId="14" priority="35" operator="between">
      <formula>0</formula>
      <formula>0.39</formula>
    </cfRule>
    <cfRule type="cellIs" dxfId="13" priority="34" operator="between">
      <formula>0.4</formula>
      <formula>0.59</formula>
    </cfRule>
    <cfRule type="cellIs" dxfId="12" priority="33" operator="between">
      <formula>0.6</formula>
      <formula>0.69</formula>
    </cfRule>
    <cfRule type="cellIs" dxfId="11" priority="32" operator="between">
      <formula>0.7</formula>
      <formula>0.79</formula>
    </cfRule>
    <cfRule type="cellIs" dxfId="10" priority="31" operator="between">
      <formula>0.8</formula>
      <formula>1</formula>
    </cfRule>
  </conditionalFormatting>
  <conditionalFormatting sqref="CL141">
    <cfRule type="cellIs" dxfId="9" priority="1014" operator="between">
      <formula>0.4</formula>
      <formula>0.59</formula>
    </cfRule>
    <cfRule type="cellIs" dxfId="8" priority="1015" operator="between">
      <formula>0</formula>
      <formula>0.39</formula>
    </cfRule>
    <cfRule type="cellIs" dxfId="7" priority="1011" operator="between">
      <formula>0.8</formula>
      <formula>1</formula>
    </cfRule>
    <cfRule type="cellIs" dxfId="6" priority="1012" operator="between">
      <formula>0.7</formula>
      <formula>0.79</formula>
    </cfRule>
    <cfRule type="cellIs" dxfId="5" priority="1013" operator="between">
      <formula>0.6</formula>
      <formula>0.69</formula>
    </cfRule>
  </conditionalFormatting>
  <conditionalFormatting sqref="CL143:CL144">
    <cfRule type="cellIs" dxfId="4" priority="11" operator="between">
      <formula>0.8</formula>
      <formula>1</formula>
    </cfRule>
    <cfRule type="cellIs" dxfId="3" priority="15" operator="between">
      <formula>0</formula>
      <formula>0.39</formula>
    </cfRule>
    <cfRule type="cellIs" dxfId="2" priority="14" operator="between">
      <formula>0.4</formula>
      <formula>0.59</formula>
    </cfRule>
    <cfRule type="cellIs" dxfId="1" priority="13" operator="between">
      <formula>0.6</formula>
      <formula>0.69</formula>
    </cfRule>
    <cfRule type="cellIs" dxfId="0" priority="12" operator="between">
      <formula>0.7</formula>
      <formula>0.79</formula>
    </cfRule>
  </conditionalFormatting>
  <pageMargins left="0.7" right="0.7" top="0.75" bottom="0.75" header="0.3" footer="0.3"/>
  <pageSetup paperSize="256" scale="18" fitToHeight="0" orientation="portrait" horizontalDpi="4294967294"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42"/>
  <sheetViews>
    <sheetView topLeftCell="A2" zoomScale="80" zoomScaleNormal="80" workbookViewId="0">
      <selection activeCell="F9" sqref="F9"/>
    </sheetView>
  </sheetViews>
  <sheetFormatPr baseColWidth="10" defaultRowHeight="14.5"/>
  <cols>
    <col min="2" max="2" width="13.453125" style="123" customWidth="1"/>
    <col min="3" max="3" width="12.1796875" style="123" customWidth="1"/>
    <col min="4" max="4" width="22.81640625" style="123" customWidth="1"/>
    <col min="5" max="9" width="9.54296875" customWidth="1"/>
    <col min="10" max="10" width="9.54296875" style="124" customWidth="1"/>
    <col min="22" max="23" width="34.26953125" customWidth="1"/>
  </cols>
  <sheetData>
    <row r="1" spans="2:10" ht="15" thickBot="1"/>
    <row r="2" spans="2:10" ht="56.15" customHeight="1" thickBot="1">
      <c r="B2" s="472" t="s">
        <v>907</v>
      </c>
      <c r="C2" s="473"/>
      <c r="D2" s="473"/>
      <c r="E2" s="473"/>
      <c r="F2" s="473"/>
      <c r="G2" s="473"/>
      <c r="H2" s="473"/>
      <c r="I2" s="473"/>
      <c r="J2" s="474"/>
    </row>
    <row r="3" spans="2:10" s="125" customFormat="1" ht="12.75" customHeight="1" thickBot="1">
      <c r="B3" s="475" t="s">
        <v>908</v>
      </c>
      <c r="C3" s="475" t="s">
        <v>909</v>
      </c>
      <c r="D3" s="477" t="s">
        <v>910</v>
      </c>
      <c r="E3" s="478" t="s">
        <v>1061</v>
      </c>
      <c r="F3" s="479"/>
      <c r="G3" s="479"/>
      <c r="H3" s="479"/>
      <c r="I3" s="479"/>
      <c r="J3" s="480"/>
    </row>
    <row r="4" spans="2:10" s="125" customFormat="1" ht="16.5" thickBot="1">
      <c r="B4" s="476"/>
      <c r="C4" s="476"/>
      <c r="D4" s="476"/>
      <c r="E4" s="199" t="s">
        <v>911</v>
      </c>
      <c r="F4" s="199" t="s">
        <v>912</v>
      </c>
      <c r="G4" s="199" t="s">
        <v>913</v>
      </c>
      <c r="H4" s="199" t="s">
        <v>914</v>
      </c>
      <c r="I4" s="199" t="s">
        <v>915</v>
      </c>
      <c r="J4" s="199" t="s">
        <v>916</v>
      </c>
    </row>
    <row r="5" spans="2:10" ht="48.5">
      <c r="B5" s="126" t="s">
        <v>23</v>
      </c>
      <c r="C5" s="127">
        <v>23</v>
      </c>
      <c r="D5" s="128" t="s">
        <v>917</v>
      </c>
      <c r="E5" s="198">
        <v>0</v>
      </c>
      <c r="F5" s="200">
        <v>2</v>
      </c>
      <c r="G5" s="201">
        <v>3</v>
      </c>
      <c r="H5" s="202">
        <v>7</v>
      </c>
      <c r="I5" s="203">
        <v>11</v>
      </c>
      <c r="J5" s="204">
        <f>SUM(E5:I5)</f>
        <v>23</v>
      </c>
    </row>
    <row r="6" spans="2:10" ht="65.25" customHeight="1">
      <c r="B6" s="135" t="s">
        <v>199</v>
      </c>
      <c r="C6" s="136">
        <v>57</v>
      </c>
      <c r="D6" s="137" t="s">
        <v>918</v>
      </c>
      <c r="E6" s="129">
        <v>2</v>
      </c>
      <c r="F6" s="130">
        <v>3</v>
      </c>
      <c r="G6" s="131">
        <v>1</v>
      </c>
      <c r="H6" s="132">
        <v>0</v>
      </c>
      <c r="I6" s="133">
        <v>51</v>
      </c>
      <c r="J6" s="134">
        <f>SUM(E6:I6)</f>
        <v>57</v>
      </c>
    </row>
    <row r="7" spans="2:10" ht="63.75" customHeight="1">
      <c r="B7" s="218" t="s">
        <v>632</v>
      </c>
      <c r="C7" s="136">
        <v>13</v>
      </c>
      <c r="D7" s="128" t="s">
        <v>919</v>
      </c>
      <c r="E7" s="129">
        <v>0</v>
      </c>
      <c r="F7" s="130">
        <v>1</v>
      </c>
      <c r="G7" s="131">
        <v>1</v>
      </c>
      <c r="H7" s="132">
        <v>0</v>
      </c>
      <c r="I7" s="133">
        <v>11</v>
      </c>
      <c r="J7" s="134">
        <f>SUM(E7:I7)</f>
        <v>13</v>
      </c>
    </row>
    <row r="8" spans="2:10" ht="51.5" thickBot="1">
      <c r="B8" s="138" t="s">
        <v>727</v>
      </c>
      <c r="C8" s="139">
        <v>23</v>
      </c>
      <c r="D8" s="140" t="s">
        <v>920</v>
      </c>
      <c r="E8" s="141">
        <v>2</v>
      </c>
      <c r="F8" s="142">
        <v>0</v>
      </c>
      <c r="G8" s="143">
        <v>0</v>
      </c>
      <c r="H8" s="144">
        <v>2</v>
      </c>
      <c r="I8" s="145">
        <v>19</v>
      </c>
      <c r="J8" s="146">
        <f>SUM(E8:I8)</f>
        <v>23</v>
      </c>
    </row>
    <row r="9" spans="2:10" ht="15" customHeight="1">
      <c r="B9" s="470" t="s">
        <v>921</v>
      </c>
      <c r="C9" s="471"/>
      <c r="D9" s="471"/>
      <c r="E9" s="215">
        <f t="shared" ref="E9:J9" si="0">SUM(E5:E8)</f>
        <v>4</v>
      </c>
      <c r="F9" s="205">
        <f t="shared" si="0"/>
        <v>6</v>
      </c>
      <c r="G9" s="206">
        <f t="shared" si="0"/>
        <v>5</v>
      </c>
      <c r="H9" s="207">
        <f t="shared" si="0"/>
        <v>9</v>
      </c>
      <c r="I9" s="208">
        <f t="shared" si="0"/>
        <v>92</v>
      </c>
      <c r="J9" s="209">
        <f t="shared" si="0"/>
        <v>116</v>
      </c>
    </row>
    <row r="10" spans="2:10" ht="15.75" customHeight="1" thickBot="1">
      <c r="B10" s="468" t="s">
        <v>938</v>
      </c>
      <c r="C10" s="469"/>
      <c r="D10" s="469"/>
      <c r="E10" s="216">
        <f>E9/$J$9*100</f>
        <v>3.4482758620689653</v>
      </c>
      <c r="F10" s="210">
        <f t="shared" ref="F10:J10" si="1">F9/$J$9*100</f>
        <v>5.1724137931034484</v>
      </c>
      <c r="G10" s="211">
        <f t="shared" si="1"/>
        <v>4.3103448275862073</v>
      </c>
      <c r="H10" s="212">
        <f t="shared" si="1"/>
        <v>7.7586206896551726</v>
      </c>
      <c r="I10" s="213">
        <f t="shared" si="1"/>
        <v>79.310344827586206</v>
      </c>
      <c r="J10" s="214">
        <f t="shared" si="1"/>
        <v>100</v>
      </c>
    </row>
    <row r="11" spans="2:10" ht="15.75" customHeight="1">
      <c r="B11" s="147"/>
      <c r="C11" s="147"/>
      <c r="D11" s="147"/>
      <c r="E11" s="147"/>
      <c r="F11" s="147"/>
      <c r="G11" s="147"/>
      <c r="H11" s="147"/>
      <c r="I11" s="147"/>
      <c r="J11" s="147"/>
    </row>
    <row r="12" spans="2:10" ht="15" customHeight="1">
      <c r="B12" s="147"/>
      <c r="C12" s="147"/>
      <c r="D12" s="147"/>
      <c r="E12" s="147"/>
      <c r="F12" s="147"/>
      <c r="G12" s="147"/>
      <c r="H12" s="147"/>
      <c r="I12" s="147"/>
      <c r="J12" s="147"/>
    </row>
    <row r="13" spans="2:10" ht="15.75" customHeight="1">
      <c r="B13" s="147"/>
      <c r="C13" s="147"/>
      <c r="D13" s="147"/>
      <c r="E13" s="147"/>
      <c r="F13" s="147"/>
      <c r="G13" s="147"/>
      <c r="H13" s="147"/>
      <c r="I13" s="147"/>
      <c r="J13" s="147"/>
    </row>
    <row r="14" spans="2:10" ht="15.75" customHeight="1">
      <c r="B14" s="147"/>
      <c r="C14" s="147"/>
      <c r="D14" s="147"/>
      <c r="E14" s="147"/>
      <c r="F14" s="147"/>
      <c r="G14" s="147"/>
      <c r="H14" s="147"/>
      <c r="I14" s="147"/>
      <c r="J14" s="147"/>
    </row>
    <row r="36" spans="22:23" ht="15" thickBot="1"/>
    <row r="37" spans="22:23" ht="16" thickBot="1">
      <c r="V37" s="225" t="s">
        <v>1065</v>
      </c>
      <c r="W37" s="226" t="s">
        <v>1066</v>
      </c>
    </row>
    <row r="38" spans="22:23" ht="16" thickBot="1">
      <c r="V38" s="300" t="s">
        <v>1067</v>
      </c>
      <c r="W38" s="227" t="s">
        <v>1068</v>
      </c>
    </row>
    <row r="39" spans="22:23" ht="16" thickBot="1">
      <c r="V39" s="300" t="s">
        <v>1069</v>
      </c>
      <c r="W39" s="228" t="s">
        <v>1070</v>
      </c>
    </row>
    <row r="40" spans="22:23" ht="16" thickBot="1">
      <c r="V40" s="300" t="s">
        <v>1071</v>
      </c>
      <c r="W40" s="229" t="s">
        <v>1072</v>
      </c>
    </row>
    <row r="41" spans="22:23" ht="16" thickBot="1">
      <c r="V41" s="300" t="s">
        <v>1073</v>
      </c>
      <c r="W41" s="230" t="s">
        <v>1074</v>
      </c>
    </row>
    <row r="42" spans="22:23" ht="16" thickBot="1">
      <c r="V42" s="300" t="s">
        <v>1075</v>
      </c>
      <c r="W42" s="231" t="s">
        <v>1076</v>
      </c>
    </row>
  </sheetData>
  <mergeCells count="7">
    <mergeCell ref="B10:D10"/>
    <mergeCell ref="B9:D9"/>
    <mergeCell ref="B2:J2"/>
    <mergeCell ref="B3:B4"/>
    <mergeCell ref="C3:C4"/>
    <mergeCell ref="D3:D4"/>
    <mergeCell ref="E3:J3"/>
  </mergeCell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Matriz_justificación Decenio</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analu corcuera</cp:lastModifiedBy>
  <cp:lastPrinted>2023-09-05T02:21:23Z</cp:lastPrinted>
  <dcterms:created xsi:type="dcterms:W3CDTF">2022-08-28T20:18:06Z</dcterms:created>
  <dcterms:modified xsi:type="dcterms:W3CDTF">2024-06-11T19:49:18Z</dcterms:modified>
</cp:coreProperties>
</file>