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384492B8-5DE9-48AF-B67B-CE2AFE6FE78F}" xr6:coauthVersionLast="47" xr6:coauthVersionMax="47" xr10:uidLastSave="{00000000-0000-0000-0000-000000000000}"/>
  <bookViews>
    <workbookView xWindow="-110" yWindow="-110" windowWidth="19420" windowHeight="10300" xr2:uid="{00000000-000D-0000-FFFF-FFFF00000000}"/>
  </bookViews>
  <sheets>
    <sheet name="Matriz_estratégica" sheetId="2" r:id="rId1"/>
    <sheet name="ANALISIS" sheetId="3" r:id="rId2"/>
  </sheets>
  <definedNames>
    <definedName name="_xlnm._FilterDatabase" localSheetId="0" hidden="1">Matriz_estratégica!$A$4:$AZ$50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6" i="2" l="1"/>
  <c r="AQ26" i="2" l="1"/>
  <c r="AW13" i="2" l="1"/>
  <c r="AW11" i="2"/>
  <c r="AW10" i="2"/>
  <c r="AT10" i="2"/>
  <c r="AQ13" i="2"/>
  <c r="AT29" i="2"/>
  <c r="AQ18" i="2" l="1"/>
  <c r="AT16" i="2" l="1"/>
  <c r="AT42" i="2" l="1"/>
  <c r="AW26" i="2" l="1"/>
  <c r="AV26" i="2"/>
  <c r="AW25" i="2"/>
  <c r="AX10" i="2" l="1"/>
  <c r="AT35" i="2"/>
  <c r="AT25" i="2" l="1"/>
  <c r="AW27" i="2" l="1"/>
  <c r="AX11" i="2"/>
  <c r="AQ27" i="2" l="1"/>
  <c r="AT21" i="2"/>
  <c r="AT38" i="2" l="1"/>
  <c r="AT32" i="2" l="1"/>
  <c r="AW12" i="2" l="1"/>
  <c r="AT41" i="2"/>
  <c r="AQ50" i="2"/>
  <c r="AQ47" i="2"/>
  <c r="AQ44" i="2"/>
  <c r="AQ43" i="2"/>
  <c r="AQ42" i="2"/>
  <c r="AQ40" i="2"/>
  <c r="AQ39" i="2"/>
  <c r="AQ38" i="2"/>
  <c r="AQ37" i="2"/>
  <c r="AQ36" i="2"/>
  <c r="AQ35" i="2"/>
  <c r="AQ34" i="2"/>
  <c r="AQ33" i="2"/>
  <c r="AQ32" i="2"/>
  <c r="AQ31" i="2"/>
  <c r="AQ29" i="2"/>
  <c r="AQ28" i="2"/>
  <c r="AQ25" i="2"/>
  <c r="AQ24" i="2"/>
  <c r="AQ23" i="2"/>
  <c r="AQ22" i="2"/>
  <c r="AQ21" i="2"/>
  <c r="AQ20" i="2"/>
  <c r="AQ17" i="2"/>
  <c r="AQ15" i="2"/>
  <c r="AQ14" i="2"/>
  <c r="AQ12" i="2"/>
  <c r="AQ11" i="2"/>
  <c r="AQ10" i="2"/>
  <c r="AW30" i="2"/>
  <c r="AC22" i="2" l="1"/>
  <c r="AC19" i="2"/>
  <c r="AC11" i="2"/>
  <c r="AW46" i="2"/>
  <c r="AW45" i="2"/>
  <c r="AW44" i="2"/>
  <c r="AW40" i="2"/>
  <c r="AW39" i="2"/>
  <c r="AX39" i="2" s="1"/>
  <c r="AW38" i="2"/>
  <c r="AW37" i="2"/>
  <c r="AW36" i="2"/>
  <c r="AW35" i="2"/>
  <c r="AW34" i="2"/>
  <c r="AW33" i="2"/>
  <c r="AW32" i="2"/>
  <c r="AW31" i="2"/>
  <c r="AW29" i="2"/>
  <c r="AW28" i="2"/>
  <c r="AW24" i="2"/>
  <c r="AW23" i="2"/>
  <c r="AW22" i="2"/>
  <c r="AW21" i="2"/>
  <c r="AX21" i="2" s="1"/>
  <c r="AW20" i="2"/>
  <c r="AW19" i="2"/>
  <c r="AW18" i="2"/>
  <c r="AW17" i="2"/>
  <c r="AW50" i="2"/>
  <c r="AW49" i="2"/>
  <c r="AW47" i="2"/>
  <c r="AW48" i="2"/>
  <c r="AW41" i="2"/>
  <c r="V18" i="2"/>
  <c r="AC20" i="2" l="1"/>
  <c r="Y19" i="2"/>
  <c r="AW14" i="2"/>
  <c r="AX13" i="2"/>
  <c r="J5" i="3" l="1"/>
  <c r="AX42" i="2"/>
  <c r="AX28" i="2"/>
  <c r="AT12" i="2" l="1"/>
  <c r="AX22" i="2" l="1"/>
  <c r="AT11" i="2" l="1"/>
  <c r="AT14" i="2"/>
  <c r="AT15" i="2"/>
  <c r="AT18" i="2"/>
  <c r="AT20" i="2"/>
  <c r="AT26" i="2"/>
  <c r="AT27" i="2"/>
  <c r="AT28" i="2"/>
  <c r="AT31" i="2"/>
  <c r="AT43" i="2"/>
  <c r="AT47" i="2"/>
  <c r="AT50" i="2"/>
  <c r="J7" i="3" l="1"/>
  <c r="J6" i="3"/>
  <c r="D8" i="3" l="1"/>
  <c r="AJ15" i="2"/>
  <c r="AX26" i="2"/>
  <c r="I8" i="3" l="1"/>
  <c r="H8" i="3"/>
  <c r="G8" i="3"/>
  <c r="F8" i="3"/>
  <c r="E8" i="3"/>
  <c r="AM15" i="2"/>
  <c r="J8" i="3" l="1"/>
  <c r="E9" i="3" l="1"/>
  <c r="D9" i="3"/>
  <c r="G9" i="3"/>
  <c r="H9" i="3"/>
  <c r="J9" i="3"/>
  <c r="I9" i="3"/>
  <c r="F9" i="3"/>
  <c r="AX14" i="2"/>
  <c r="AX15" i="2"/>
  <c r="AX17" i="2"/>
  <c r="AX18" i="2"/>
  <c r="AX20" i="2"/>
  <c r="AX23" i="2"/>
  <c r="AX24" i="2"/>
  <c r="AX25" i="2"/>
  <c r="AX29" i="2"/>
  <c r="AX31" i="2"/>
  <c r="AX32" i="2"/>
  <c r="AX33" i="2"/>
  <c r="AX34" i="2"/>
  <c r="AX35" i="2"/>
  <c r="AX37" i="2"/>
  <c r="AX38" i="2"/>
  <c r="AX40" i="2"/>
  <c r="AX41" i="2"/>
  <c r="AX43" i="2"/>
  <c r="AX44" i="2"/>
  <c r="AX47" i="2"/>
  <c r="AM12" i="2" l="1"/>
  <c r="AM14" i="2" l="1"/>
  <c r="AM25" i="2" l="1"/>
  <c r="AM11" i="2" l="1"/>
  <c r="AM13" i="2"/>
  <c r="AM17" i="2"/>
  <c r="AM18" i="2"/>
  <c r="AM24" i="2"/>
  <c r="AM26" i="2"/>
  <c r="AM27" i="2"/>
  <c r="AM28" i="2"/>
  <c r="AM35" i="2"/>
  <c r="AM36" i="2"/>
  <c r="AM37" i="2"/>
  <c r="AM38" i="2"/>
  <c r="AM40" i="2"/>
  <c r="AM41" i="2"/>
  <c r="AM43" i="2"/>
  <c r="AM44" i="2"/>
  <c r="AM45" i="2"/>
  <c r="AM47" i="2"/>
  <c r="AM50" i="2"/>
  <c r="AJ18" i="2" l="1"/>
  <c r="AJ35" i="2"/>
  <c r="AF10" i="2"/>
  <c r="AJ11" i="2" l="1"/>
  <c r="AJ13" i="2"/>
  <c r="AJ17" i="2"/>
  <c r="AJ20" i="2"/>
  <c r="AJ21" i="2"/>
  <c r="AJ23" i="2"/>
  <c r="AJ24" i="2"/>
  <c r="AJ25" i="2"/>
  <c r="AJ27" i="2"/>
  <c r="AJ29" i="2"/>
  <c r="AJ31" i="2"/>
  <c r="AJ32" i="2"/>
  <c r="AJ33" i="2"/>
  <c r="AJ34" i="2"/>
  <c r="AJ36" i="2"/>
  <c r="AJ37" i="2"/>
  <c r="AJ38" i="2"/>
  <c r="AJ40" i="2"/>
  <c r="AJ41" i="2"/>
  <c r="AJ43" i="2"/>
  <c r="AJ44" i="2"/>
  <c r="AJ47" i="2"/>
  <c r="AJ50" i="2"/>
  <c r="AJ10" i="2"/>
  <c r="V50" i="2" l="1"/>
  <c r="V47" i="2"/>
  <c r="V46" i="2"/>
  <c r="V39" i="2"/>
  <c r="X37" i="2" l="1"/>
  <c r="W37" i="2"/>
  <c r="V34" i="2"/>
  <c r="V29" i="2"/>
  <c r="V28" i="2"/>
  <c r="Y21" i="2"/>
  <c r="Y11" i="2"/>
  <c r="Y12" i="2"/>
  <c r="Y13" i="2"/>
  <c r="Y14" i="2"/>
  <c r="Y15" i="2"/>
  <c r="Y16" i="2"/>
  <c r="Y17" i="2"/>
  <c r="Y18" i="2"/>
  <c r="Y20" i="2"/>
  <c r="Y22" i="2"/>
  <c r="Y23" i="2"/>
  <c r="Y24" i="2"/>
  <c r="Y25" i="2"/>
  <c r="Y26" i="2"/>
  <c r="Y27" i="2"/>
  <c r="Y28" i="2"/>
  <c r="Y29" i="2"/>
  <c r="Y30" i="2"/>
  <c r="Y31" i="2"/>
  <c r="Y32" i="2"/>
  <c r="Y33" i="2"/>
  <c r="Y34" i="2"/>
  <c r="Y35" i="2"/>
  <c r="Y36" i="2"/>
  <c r="Y38" i="2"/>
  <c r="Y39" i="2"/>
  <c r="Y40" i="2"/>
  <c r="Y41" i="2"/>
  <c r="Y42" i="2"/>
  <c r="Y43" i="2"/>
  <c r="Y44" i="2"/>
  <c r="Y45" i="2"/>
  <c r="Y46" i="2"/>
  <c r="Y47" i="2"/>
  <c r="Y48" i="2"/>
  <c r="Y50" i="2"/>
  <c r="V11" i="2"/>
  <c r="Y10" i="2"/>
  <c r="V12" i="2"/>
  <c r="V14" i="2"/>
  <c r="V15" i="2"/>
  <c r="V17" i="2"/>
  <c r="V24" i="2"/>
  <c r="V25" i="2"/>
  <c r="V26" i="2"/>
  <c r="V27" i="2"/>
  <c r="V30" i="2"/>
  <c r="V31" i="2"/>
  <c r="V32" i="2"/>
  <c r="V33" i="2"/>
  <c r="V35" i="2"/>
  <c r="V36" i="2"/>
  <c r="V37" i="2"/>
  <c r="V38" i="2"/>
  <c r="V41" i="2"/>
  <c r="V42" i="2"/>
  <c r="V43" i="2"/>
  <c r="V44" i="2"/>
  <c r="V45" i="2"/>
  <c r="V49" i="2"/>
  <c r="V10" i="2"/>
  <c r="J16" i="2"/>
  <c r="Y37" i="2" l="1"/>
  <c r="AC45" i="2"/>
  <c r="AE43" i="2" l="1"/>
  <c r="AD43" i="2"/>
  <c r="AE40" i="2"/>
  <c r="AD40" i="2"/>
  <c r="AF40" i="2" s="1"/>
  <c r="AD37" i="2"/>
  <c r="AE37" i="2" s="1"/>
  <c r="AF37" i="2" s="1"/>
  <c r="AE36" i="2"/>
  <c r="AD36" i="2"/>
  <c r="AF33" i="2"/>
  <c r="AE32" i="2"/>
  <c r="AD32" i="2"/>
  <c r="AE31" i="2"/>
  <c r="AD31" i="2"/>
  <c r="AF31" i="2" s="1"/>
  <c r="AF19" i="2"/>
  <c r="AE18" i="2"/>
  <c r="AD18" i="2"/>
  <c r="AE17" i="2"/>
  <c r="AD17" i="2"/>
  <c r="AE11" i="2"/>
  <c r="AD11" i="2"/>
  <c r="AF12" i="2"/>
  <c r="AF13" i="2"/>
  <c r="AF14" i="2"/>
  <c r="AF15" i="2"/>
  <c r="AF16" i="2"/>
  <c r="AF20" i="2"/>
  <c r="AF21" i="2"/>
  <c r="AF22" i="2"/>
  <c r="AF23" i="2"/>
  <c r="AF24" i="2"/>
  <c r="AF25" i="2"/>
  <c r="AF26" i="2"/>
  <c r="AF27" i="2"/>
  <c r="AF28" i="2"/>
  <c r="AF29" i="2"/>
  <c r="AF30" i="2"/>
  <c r="AF34" i="2"/>
  <c r="AF35" i="2"/>
  <c r="AF38" i="2"/>
  <c r="AF39" i="2"/>
  <c r="AF41" i="2"/>
  <c r="AF42" i="2"/>
  <c r="AF44" i="2"/>
  <c r="AF45" i="2"/>
  <c r="AF46" i="2"/>
  <c r="AF47" i="2"/>
  <c r="AF48" i="2"/>
  <c r="AF49" i="2"/>
  <c r="AF50" i="2"/>
  <c r="AC50" i="2"/>
  <c r="AC47" i="2"/>
  <c r="AC46" i="2"/>
  <c r="AC44" i="2"/>
  <c r="AC43" i="2"/>
  <c r="AC42" i="2"/>
  <c r="AC41" i="2"/>
  <c r="AC40" i="2"/>
  <c r="AC39" i="2"/>
  <c r="AC38" i="2"/>
  <c r="AC37" i="2"/>
  <c r="AC36" i="2"/>
  <c r="AC35" i="2"/>
  <c r="AC34" i="2"/>
  <c r="AC33" i="2"/>
  <c r="AC32" i="2"/>
  <c r="AC31" i="2"/>
  <c r="AC30" i="2"/>
  <c r="AC29" i="2"/>
  <c r="AC28" i="2"/>
  <c r="AC27" i="2"/>
  <c r="AC26" i="2"/>
  <c r="AC25" i="2"/>
  <c r="AC24" i="2"/>
  <c r="AC23" i="2"/>
  <c r="AC21" i="2"/>
  <c r="AC18" i="2"/>
  <c r="AC17" i="2"/>
  <c r="AC16" i="2"/>
  <c r="AC15" i="2"/>
  <c r="AC13" i="2"/>
  <c r="AC12" i="2"/>
  <c r="AC10" i="2"/>
  <c r="AF11" i="2" l="1"/>
  <c r="AF36" i="2"/>
  <c r="AF18" i="2"/>
  <c r="AF43" i="2"/>
  <c r="AF17" i="2"/>
  <c r="AF32" i="2"/>
  <c r="H16" i="2"/>
  <c r="H14" i="2"/>
  <c r="Y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U11" authorId="0" shapeId="0" xr:uid="{00000000-0006-0000-0000-000001000000}">
      <text>
        <r>
          <rPr>
            <b/>
            <sz val="16"/>
            <color indexed="81"/>
            <rFont val="Tahoma"/>
            <family val="2"/>
          </rPr>
          <t>Autor:</t>
        </r>
        <r>
          <rPr>
            <sz val="16"/>
            <color indexed="81"/>
            <rFont val="Tahoma"/>
            <family val="2"/>
          </rPr>
          <t xml:space="preserve">
Se enuncia un cumplimiento del 100% del indicador. Por favor enunciar el codigo y fecha de formalizacion de la estrategia a traves de MIPG, ademas de las acciones de implementacion </t>
        </r>
      </text>
    </comment>
    <comment ref="AY11" authorId="0" shapeId="0" xr:uid="{00000000-0006-0000-0000-000002000000}">
      <text>
        <r>
          <rPr>
            <b/>
            <sz val="20"/>
            <color indexed="81"/>
            <rFont val="Tahoma"/>
            <family val="2"/>
          </rPr>
          <t>Autor:</t>
        </r>
        <r>
          <rPr>
            <sz val="20"/>
            <color indexed="81"/>
            <rFont val="Tahoma"/>
            <family val="2"/>
          </rPr>
          <t xml:space="preserve">
en la vigencia 2023 se enuncia 100% de cumplimiento. Por favor  revisar y ajustar </t>
        </r>
      </text>
    </comment>
    <comment ref="AR12" authorId="0" shapeId="0" xr:uid="{00000000-0006-0000-0000-000003000000}">
      <text>
        <r>
          <rPr>
            <b/>
            <sz val="18"/>
            <color indexed="81"/>
            <rFont val="Tahoma"/>
            <family val="2"/>
          </rPr>
          <t xml:space="preserve">Laura: </t>
        </r>
        <r>
          <rPr>
            <sz val="18"/>
            <color indexed="81"/>
            <rFont val="Tahoma"/>
            <family val="2"/>
          </rPr>
          <t xml:space="preserve">por favor revisar , no es logico que se ejecute mas de los programado </t>
        </r>
        <r>
          <rPr>
            <sz val="9"/>
            <color indexed="81"/>
            <rFont val="Tahoma"/>
            <family val="2"/>
          </rPr>
          <t xml:space="preserve">
</t>
        </r>
      </text>
    </comment>
    <comment ref="AS12" authorId="0" shapeId="0" xr:uid="{00000000-0006-0000-0000-000004000000}">
      <text>
        <r>
          <rPr>
            <b/>
            <sz val="18"/>
            <color indexed="81"/>
            <rFont val="Tahoma"/>
            <family val="2"/>
          </rPr>
          <t xml:space="preserve">Laura: </t>
        </r>
        <r>
          <rPr>
            <sz val="18"/>
            <color indexed="81"/>
            <rFont val="Tahoma"/>
            <family val="2"/>
          </rPr>
          <t xml:space="preserve">por favor revisar , no es logico que se ejecute mas de los programado </t>
        </r>
        <r>
          <rPr>
            <sz val="9"/>
            <color indexed="81"/>
            <rFont val="Tahoma"/>
            <family val="2"/>
          </rPr>
          <t xml:space="preserve">
</t>
        </r>
      </text>
    </comment>
    <comment ref="AP14" authorId="0" shapeId="0" xr:uid="{00000000-0006-0000-0000-000005000000}">
      <text>
        <r>
          <rPr>
            <b/>
            <sz val="22"/>
            <color indexed="81"/>
            <rFont val="Tahoma"/>
            <family val="2"/>
          </rPr>
          <t>Autor:</t>
        </r>
        <r>
          <rPr>
            <sz val="22"/>
            <color indexed="81"/>
            <rFont val="Tahoma"/>
            <family val="2"/>
          </rPr>
          <t xml:space="preserve">
Cuales 2</t>
        </r>
      </text>
    </comment>
    <comment ref="AY14" authorId="0" shapeId="0" xr:uid="{00000000-0006-0000-0000-000006000000}">
      <text>
        <r>
          <rPr>
            <b/>
            <sz val="14"/>
            <color indexed="81"/>
            <rFont val="Tahoma"/>
            <family val="2"/>
          </rPr>
          <t>Autor:</t>
        </r>
        <r>
          <rPr>
            <sz val="14"/>
            <color indexed="81"/>
            <rFont val="Tahoma"/>
            <family val="2"/>
          </rPr>
          <t xml:space="preserve">
por favor relacionar  los 15 proyectos </t>
        </r>
      </text>
    </comment>
    <comment ref="I15" authorId="0" shapeId="0" xr:uid="{00000000-0006-0000-0000-000007000000}">
      <text>
        <r>
          <rPr>
            <b/>
            <sz val="9"/>
            <color indexed="81"/>
            <rFont val="Tahoma"/>
            <family val="2"/>
          </rPr>
          <t>Autor:</t>
        </r>
        <r>
          <rPr>
            <sz val="9"/>
            <color indexed="81"/>
            <rFont val="Tahoma"/>
            <family val="2"/>
          </rPr>
          <t xml:space="preserve">
Mirar el CPIIAF</t>
        </r>
      </text>
    </comment>
    <comment ref="AP15" authorId="0" shapeId="0" xr:uid="{00000000-0006-0000-0000-000008000000}">
      <text>
        <r>
          <rPr>
            <b/>
            <sz val="14"/>
            <color indexed="81"/>
            <rFont val="Tahoma"/>
            <family val="2"/>
          </rPr>
          <t>Autor:</t>
        </r>
        <r>
          <rPr>
            <sz val="14"/>
            <color indexed="81"/>
            <rFont val="Tahoma"/>
            <family val="2"/>
          </rPr>
          <t xml:space="preserve">
Según lo descrito en las observaciones la Red esta creada pero NO IMPLEMENTADA ,  consIderar el reporte de avance del 100%</t>
        </r>
      </text>
    </comment>
    <comment ref="AY15" authorId="0" shapeId="0" xr:uid="{00000000-0006-0000-0000-000009000000}">
      <text>
        <r>
          <rPr>
            <b/>
            <sz val="16"/>
            <color indexed="81"/>
            <rFont val="Tahoma"/>
            <family val="2"/>
          </rPr>
          <t>Autor:</t>
        </r>
        <r>
          <rPr>
            <sz val="16"/>
            <color indexed="81"/>
            <rFont val="Tahoma"/>
            <family val="2"/>
          </rPr>
          <t xml:space="preserve">
En la vigencia 2023 se reporta 100% de avanc. Revisar y ajustar </t>
        </r>
      </text>
    </comment>
    <comment ref="AP16" authorId="0" shapeId="0" xr:uid="{00000000-0006-0000-0000-00000A000000}">
      <text>
        <r>
          <rPr>
            <b/>
            <sz val="22"/>
            <color indexed="81"/>
            <rFont val="Tahoma"/>
            <family val="2"/>
          </rPr>
          <t>Autor:</t>
        </r>
        <r>
          <rPr>
            <sz val="22"/>
            <color indexed="81"/>
            <rFont val="Tahoma"/>
            <family val="2"/>
          </rPr>
          <t xml:space="preserve">
las observaciones descritas no soportan el % de avance </t>
        </r>
      </text>
    </comment>
    <comment ref="AU16" authorId="0" shapeId="0" xr:uid="{00000000-0006-0000-0000-00000B000000}">
      <text>
        <r>
          <rPr>
            <b/>
            <sz val="18"/>
            <color indexed="81"/>
            <rFont val="Tahoma"/>
            <family val="2"/>
          </rPr>
          <t>Autor:</t>
        </r>
        <r>
          <rPr>
            <sz val="18"/>
            <color indexed="81"/>
            <rFont val="Tahoma"/>
            <family val="2"/>
          </rPr>
          <t xml:space="preserve">
Revisar: no es claro el comentario de la S. Interior "
Dio cumplimiento la meta programada del  30%",  </t>
        </r>
      </text>
    </comment>
    <comment ref="AW16" authorId="0" shapeId="0" xr:uid="{00000000-0006-0000-0000-00000C000000}">
      <text>
        <r>
          <rPr>
            <b/>
            <sz val="20"/>
            <color indexed="81"/>
            <rFont val="Tahoma"/>
            <family val="2"/>
          </rPr>
          <t>Autor:</t>
        </r>
        <r>
          <rPr>
            <sz val="20"/>
            <color indexed="81"/>
            <rFont val="Tahoma"/>
            <family val="2"/>
          </rPr>
          <t xml:space="preserve">
revisar calculo de meta ejecutada, toda vez que es una meta de incremento </t>
        </r>
      </text>
    </comment>
    <comment ref="AU17" authorId="0" shapeId="0" xr:uid="{00000000-0006-0000-0000-00000D000000}">
      <text>
        <r>
          <rPr>
            <b/>
            <sz val="18"/>
            <color indexed="81"/>
            <rFont val="Tahoma"/>
            <family val="2"/>
          </rPr>
          <t>Autor:</t>
        </r>
        <r>
          <rPr>
            <sz val="18"/>
            <color indexed="81"/>
            <rFont val="Tahoma"/>
            <family val="2"/>
          </rPr>
          <t xml:space="preserve">
y el aporte de la Administracion Departamental?</t>
        </r>
      </text>
    </comment>
    <comment ref="AS20" authorId="0" shapeId="0" xr:uid="{00000000-0006-0000-0000-00000E000000}">
      <text>
        <r>
          <rPr>
            <b/>
            <sz val="20"/>
            <color indexed="81"/>
            <rFont val="Tahoma"/>
            <family val="2"/>
          </rPr>
          <t>Autor:</t>
        </r>
        <r>
          <rPr>
            <sz val="20"/>
            <color indexed="81"/>
            <rFont val="Tahoma"/>
            <family val="2"/>
          </rPr>
          <t xml:space="preserve">
no es claro que se relacione avance en la meta financiera sin avance en la meta fisica.  Ajustar </t>
        </r>
      </text>
    </comment>
    <comment ref="AY20" authorId="0" shapeId="0" xr:uid="{00000000-0006-0000-0000-00000F000000}">
      <text>
        <r>
          <rPr>
            <b/>
            <sz val="22"/>
            <color indexed="81"/>
            <rFont val="Tahoma"/>
            <family val="2"/>
          </rPr>
          <t>Autor:</t>
        </r>
        <r>
          <rPr>
            <sz val="22"/>
            <color indexed="81"/>
            <rFont val="Tahoma"/>
            <family val="2"/>
          </rPr>
          <t xml:space="preserve">
El ministerio , la Secretarìa de turismo, en coordinacion con la S. Familia deben implementar el programa</t>
        </r>
      </text>
    </comment>
    <comment ref="AY22" authorId="0" shapeId="0" xr:uid="{00000000-0006-0000-0000-000010000000}">
      <text>
        <r>
          <rPr>
            <b/>
            <sz val="20"/>
            <color indexed="81"/>
            <rFont val="Tahoma"/>
            <family val="2"/>
          </rPr>
          <t>Autor:</t>
        </r>
        <r>
          <rPr>
            <sz val="20"/>
            <color indexed="81"/>
            <rFont val="Tahoma"/>
            <family val="2"/>
          </rPr>
          <t xml:space="preserve">
y cual fue el avance del indicador en el 2023….</t>
        </r>
      </text>
    </comment>
    <comment ref="AP26" authorId="0" shapeId="0" xr:uid="{00000000-0006-0000-0000-000011000000}">
      <text>
        <r>
          <rPr>
            <b/>
            <sz val="18"/>
            <color indexed="81"/>
            <rFont val="Tahoma"/>
            <family val="2"/>
          </rPr>
          <t>Autor:</t>
        </r>
        <r>
          <rPr>
            <sz val="18"/>
            <color indexed="81"/>
            <rFont val="Tahoma"/>
            <family val="2"/>
          </rPr>
          <t xml:space="preserve">
argumentar la meta ejecutada en  las acciones descritas en el campo de observaciones</t>
        </r>
      </text>
    </comment>
    <comment ref="AQ26" authorId="0" shapeId="0" xr:uid="{00000000-0006-0000-0000-000012000000}">
      <text>
        <r>
          <rPr>
            <b/>
            <sz val="9"/>
            <color indexed="81"/>
            <rFont val="Tahoma"/>
            <family val="2"/>
          </rPr>
          <t>Autor:</t>
        </r>
        <r>
          <rPr>
            <sz val="9"/>
            <color indexed="81"/>
            <rFont val="Tahoma"/>
            <family val="2"/>
          </rPr>
          <t xml:space="preserve">
41,45</t>
        </r>
      </text>
    </comment>
    <comment ref="AP28" authorId="0" shapeId="0" xr:uid="{00000000-0006-0000-0000-000013000000}">
      <text>
        <r>
          <rPr>
            <b/>
            <sz val="18"/>
            <color indexed="81"/>
            <rFont val="Tahoma"/>
            <family val="2"/>
          </rPr>
          <t>Autor:</t>
        </r>
        <r>
          <rPr>
            <sz val="18"/>
            <color indexed="81"/>
            <rFont val="Tahoma"/>
            <family val="2"/>
          </rPr>
          <t xml:space="preserve">
Según las acciones descritas en el campo de observaciones, la estrategia esta formulada, pero no implementada. Por favor revisar y ajustar </t>
        </r>
      </text>
    </comment>
    <comment ref="AY29" authorId="0" shapeId="0" xr:uid="{00000000-0006-0000-0000-000014000000}">
      <text>
        <r>
          <rPr>
            <b/>
            <sz val="24"/>
            <color indexed="81"/>
            <rFont val="Tahoma"/>
            <family val="2"/>
          </rPr>
          <t>Autor:</t>
        </r>
        <r>
          <rPr>
            <sz val="24"/>
            <color indexed="81"/>
            <rFont val="Tahoma"/>
            <family val="2"/>
          </rPr>
          <t xml:space="preserve">
no es clara la observacion, toda vez que la reunio se realizó hace mas de 1 año</t>
        </r>
      </text>
    </comment>
    <comment ref="AW31" authorId="0" shapeId="0" xr:uid="{00000000-0006-0000-0000-000015000000}">
      <text>
        <r>
          <rPr>
            <b/>
            <sz val="24"/>
            <color indexed="81"/>
            <rFont val="Tahoma"/>
            <family val="2"/>
          </rPr>
          <t>Autor:</t>
        </r>
        <r>
          <rPr>
            <sz val="24"/>
            <color indexed="81"/>
            <rFont val="Tahoma"/>
            <family val="2"/>
          </rPr>
          <t xml:space="preserve">
en III 2023 se da cumplimieto al 100%, garantizar trazabilidad en la informacion</t>
        </r>
      </text>
    </comment>
    <comment ref="AY32" authorId="0" shapeId="0" xr:uid="{00000000-0006-0000-0000-000016000000}">
      <text>
        <r>
          <rPr>
            <b/>
            <sz val="20"/>
            <color indexed="81"/>
            <rFont val="Tahoma"/>
            <family val="2"/>
          </rPr>
          <t>Autor:</t>
        </r>
        <r>
          <rPr>
            <sz val="20"/>
            <color indexed="81"/>
            <rFont val="Tahoma"/>
            <family val="2"/>
          </rPr>
          <t xml:space="preserve">
año de la estrategia </t>
        </r>
      </text>
    </comment>
  </commentList>
</comments>
</file>

<file path=xl/sharedStrings.xml><?xml version="1.0" encoding="utf-8"?>
<sst xmlns="http://schemas.openxmlformats.org/spreadsheetml/2006/main" count="559" uniqueCount="428">
  <si>
    <t>VISIÓN:</t>
  </si>
  <si>
    <t>MISIÓN:</t>
  </si>
  <si>
    <t>OBJETIVO GENERAL: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</si>
  <si>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</si>
  <si>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</si>
  <si>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</si>
  <si>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</si>
  <si>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</si>
  <si>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</si>
  <si>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1A1 Reconocimiento de la diversidad familiar, en el ejercicio de los derechos colectivos e individuales. </t>
  </si>
  <si>
    <t xml:space="preserve">1A2 Entornos protectores y pacíficos que propicien el desarrollo familiar y comunitario. </t>
  </si>
  <si>
    <t xml:space="preserve">1A Reconocimiento de la diversidad y pluralidad familiar. </t>
  </si>
  <si>
    <t>1B Protección social para la calidad de vida de las familias.</t>
  </si>
  <si>
    <t>1. Reconocimiento y protección social.</t>
  </si>
  <si>
    <t xml:space="preserve">2B Familias que protegen y previenen la vulneración de los derechos. </t>
  </si>
  <si>
    <t xml:space="preserve">2. Convivencia democrática en las familias. </t>
  </si>
  <si>
    <t xml:space="preserve">3A Promoción de la participación social. </t>
  </si>
  <si>
    <t xml:space="preserve">3B1 Articulación y coordinación nacional y territorial para la gestión de la política. </t>
  </si>
  <si>
    <t>3B Gestión intersectorial.</t>
  </si>
  <si>
    <t xml:space="preserve">3C2 Identificación y análisis de las realidades de las familias en contexto. </t>
  </si>
  <si>
    <t xml:space="preserve">3C Gestión del conocimiento, seguimiento y evaluación. </t>
  </si>
  <si>
    <t xml:space="preserve">3. Gobernanza. </t>
  </si>
  <si>
    <t>2C1 Estructuración y consolidación de redes de apoyo familiar y comunitario.</t>
  </si>
  <si>
    <t>Línea base</t>
  </si>
  <si>
    <t xml:space="preserve">Meta </t>
  </si>
  <si>
    <t>Indicador</t>
  </si>
  <si>
    <t>Responsable</t>
  </si>
  <si>
    <t xml:space="preserve">1B2 Estrategias para la conciliación de los tiempos laborales y familiares. </t>
  </si>
  <si>
    <t xml:space="preserve">1B4 Promoción y desarrollo de iniciativas de autogestión y de proyectos productivos para las familias. </t>
  </si>
  <si>
    <t xml:space="preserve">2A1 Construcción de imaginarios familiares y sociales fundados en relaciones democráticas. </t>
  </si>
  <si>
    <t xml:space="preserve">2B1 Programas y estrategias de prevención de la vulneración de derechos en las familias. </t>
  </si>
  <si>
    <t xml:space="preserve">2B2 Programas y estrategias para la protección de los derechos de las familias y de sus integrantes. </t>
  </si>
  <si>
    <t xml:space="preserve">2B3 Desarrollo de capacidades de las familias para la convivencia, la comunicación, la solidaridad intergeneracional y la resolución de conflictos. </t>
  </si>
  <si>
    <t xml:space="preserve">3A2 Estrategias de seguimiento de la gestión pública. </t>
  </si>
  <si>
    <t>Porcentaje (%) de hogares rurales del departamento  fortalecidos.</t>
  </si>
  <si>
    <t xml:space="preserve">Priorizar e implementar quince (15) proyectos recreativos, culturales y deportivos que propicien desarrollo familiar y comunitario en el departamento.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</si>
  <si>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</si>
  <si>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</si>
  <si>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un (1) programa de divulgación de la oferta de bienes y servicios institucionales en el departamento. </t>
  </si>
  <si>
    <t xml:space="preserve">Un (1) programa de divulgación implementado. </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</si>
  <si>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</si>
  <si>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</si>
  <si>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Porcentaje (%) de unidades de emprendimiento fortalecidas.</t>
  </si>
  <si>
    <t xml:space="preserve">Apoyar diecinueve (19) cabildos indígenas en la elaboración y/o puesta en marcha de los planes de vida desde sus cosmovisiones. </t>
  </si>
  <si>
    <t xml:space="preserve">Fortalecer el veinte (20%) de los hogares rurales del departamento, frente a sus capacidades de interlocución, cohesión y participación activa a través de las redes de apoyo para el reconocimiento de la diversidad familiar.  </t>
  </si>
  <si>
    <t xml:space="preserve">Sensibilizar los doce (12) municipios sobre la diversidad y pluralidad familiar, étnica, cultural y territorial como práctica del reconocimiento en el ejercicio de los derechos colectivos e individuales.   </t>
  </si>
  <si>
    <t xml:space="preserve">Fomentando las dinámicas intergeneracionales en el territorio. </t>
  </si>
  <si>
    <t>Promoviendo entornos protectores para un modelo de convivencia comunitario.</t>
  </si>
  <si>
    <t>Conociendo nuestra institucionalidad.</t>
  </si>
  <si>
    <t xml:space="preserve">Porcentaje (%) de familias rurales fortalecidas. </t>
  </si>
  <si>
    <t>Promoviendo la responsabilidad empresarial.</t>
  </si>
  <si>
    <t xml:space="preserve">Un (1) modelo pedagógico creado e implementado. </t>
  </si>
  <si>
    <t>Crear e implementar un (1) modelo pedagógico de sensibilización empresarial en la aplicación de horarios laborales flexibles desde una perspectiva de género.</t>
  </si>
  <si>
    <t>Sensibilizando en modelos laborales flexibles.</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</si>
  <si>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</si>
  <si>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</si>
  <si>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Una (1) estrategia para el fortalecimiento de la sana convivencia familiar y social implementada. </t>
  </si>
  <si>
    <t xml:space="preserve">Implementar una (1) estrategia para el fortalecimiento de la sana convivencia familiar y social en el departamento. </t>
  </si>
  <si>
    <t>Implementar un (1) programa de atención integral para las familias con personas en condición de discapacidad y sus cuidadores.</t>
  </si>
  <si>
    <t>Un (1) programa de atención integral implementado.</t>
  </si>
  <si>
    <t xml:space="preserve">Previniendo la vulneración de los derechos familiares. </t>
  </si>
  <si>
    <t xml:space="preserve">Un (1) programa de intervención a adultos mayores creado e implementado. </t>
  </si>
  <si>
    <t>Pactando por el buen trato.</t>
  </si>
  <si>
    <t>Apoyando y fortaleciendo nuestras redes de apoyo.</t>
  </si>
  <si>
    <t xml:space="preserve">Observando y monitoreando la realidad familiar desde el contexto territorial. </t>
  </si>
  <si>
    <t>Secretaría de Agricultura, Desarrollo Rural y Medio Ambiente
Secretaría de Familia</t>
  </si>
  <si>
    <t xml:space="preserve">Conociendo nuestros derechos familiares. </t>
  </si>
  <si>
    <t>Apropiando la implementación de las rutas de atención a la familia.</t>
  </si>
  <si>
    <t xml:space="preserve">Protegiendo la vulneración de los derechos familiares. </t>
  </si>
  <si>
    <t xml:space="preserve">2C Familias como sujetos colectivos autónomos y agentes de desarrollo social y comunitario. </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</si>
  <si>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</si>
  <si>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 xml:space="preserve">2A Reconocimiento de los derechos de las familias y de sus integrantes y desarrollo de relaciones democráticas a su interior. </t>
  </si>
  <si>
    <t xml:space="preserve">1A3 Oferta de bienes y servicios para las familias. </t>
  </si>
  <si>
    <t>1B1 Protección en entornos laborales de los integrantes de las  familias.</t>
  </si>
  <si>
    <t xml:space="preserve">1B3 Rutas de atención integral para el acceso a bienes y servicios de las familias y sus integrantes, garantizando oportunidad y humanización en la atención. </t>
  </si>
  <si>
    <t xml:space="preserve">3A1 Familias protagonistas en el desarrollo de la política pública. </t>
  </si>
  <si>
    <t xml:space="preserve">3C1 Seguimiento y evaluación al cumplimiento de los objetivos de la política pública. </t>
  </si>
  <si>
    <t>Fortaleciendo las unidades familiares desde el desarrollo de sus actividades productivas  y fomento de la atención empresarial.</t>
  </si>
  <si>
    <t>Promoviendo la convivencia familiar y fomento de las paces territoriales.</t>
  </si>
  <si>
    <t>Siguiendo una gestión transparente y oportuna</t>
  </si>
  <si>
    <t xml:space="preserve">Implementar una (1) estrategia de acompañamiento familiar en el marco del plan de acción de atención al migrante en el departamento. </t>
  </si>
  <si>
    <t xml:space="preserve">Crear e implementar un (1) programa de fortalecimiento de entornos protectores en el sector rural. </t>
  </si>
  <si>
    <t xml:space="preserve">Un (1) programa de fortalecimiento implementado. </t>
  </si>
  <si>
    <t xml:space="preserve">Tipo de meta </t>
  </si>
  <si>
    <t>N.D</t>
  </si>
  <si>
    <t xml:space="preserve">Incremento </t>
  </si>
  <si>
    <t>Mantenimiento</t>
  </si>
  <si>
    <t xml:space="preserve">Fortalecer doce (12) mercados campesinos desde la articulación interinstitucional en el departamento. </t>
  </si>
  <si>
    <t xml:space="preserve">Una (1) estrategia de promoción de nuevas masculinidades implementada.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</si>
  <si>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</si>
  <si>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</si>
  <si>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Dos (2) estrategias para el manejo del consumo de sustancias psicoactivas implementadas.</t>
  </si>
  <si>
    <t>Un (1) documento marco de la superación de la pobreza extrema elaborado e implementado.</t>
  </si>
  <si>
    <t xml:space="preserve">Un (1) modelo de atención integral a primera infancia fortalecido. </t>
  </si>
  <si>
    <t xml:space="preserve">Crear e implementar un (1) programa de intervención a los adultos mayores para promover el manejo de conflictos intergeneracionales y el fortalecimiento de vínculos afectivos. </t>
  </si>
  <si>
    <t xml:space="preserve">Un (1) proceso de asistencia técnica consolidado. </t>
  </si>
  <si>
    <t>Una (1) política pública revisada y ajustada.</t>
  </si>
  <si>
    <t>Implementar un (1) programa público privado de promoción y gestión de buenas prácticas empresariales para la protección de la familia.</t>
  </si>
  <si>
    <t xml:space="preserve">Implementar un (1) programa de sensibilización empresarial sobre la responsabilidad del sistema de seguridad social para los trabajadores. </t>
  </si>
  <si>
    <t xml:space="preserve">Apoyar el treinta (30%) de las familias rurales en el desarrollo de actividades productivas y aplicación adecuada de sus ingresos. </t>
  </si>
  <si>
    <t>Implementar dos (2) estrategias para el manejo de situaciones de consumo de sustancias psicoactivas en entornos escolares y universitarios.</t>
  </si>
  <si>
    <t xml:space="preserve">Realizar una (1) estrategia de percepción territorial y apropiación familiar del entorno rural para la sostenibilidad del Paisaje Cultural Cafetero. </t>
  </si>
  <si>
    <t>Crear e implementar una (1) estrategia de apropiación social de la Política Pública para la protección, el fortalecimiento y desarrollo integral de la familia quindiana 2019 - 2029.</t>
  </si>
  <si>
    <t>Revisar y promover la articulación  de la Política Departamental de familia con políticas nacionales y/o sectoriales frente a la familia y sus integrantes.</t>
  </si>
  <si>
    <t>Realizar un seguimiento y evaluación trimestral del  proceso de implementación de la Política Pública para la protección, el fortalecimiento y el desarrollo integral de familia Quindiana</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</si>
  <si>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</si>
  <si>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</si>
  <si>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</si>
  <si>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programa de sensibilización empresarial implementado. </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</si>
  <si>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</si>
  <si>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 xml:space="preserve">Fortalecer el 20% de las unidades de emprendimiento de grupos poblacionales vulnerables como práctica de autogestión productiva familiar. </t>
  </si>
  <si>
    <t>Secretaría de Salud
Secretaría de Familia
Secretaría del Interior
Secretaría de Educación
ICBF
Comfenalco
Departamento de Policía Quindío
Red PAPAZ</t>
  </si>
  <si>
    <t xml:space="preserve">Secretaría de Familia
ICBF </t>
  </si>
  <si>
    <t xml:space="preserve">Secretaría de Salud
Secretaría de Educación - Academia - Entes Territoriales Municipales </t>
  </si>
  <si>
    <t>Implementar un (1) programa de sensibilización empresarial sobre prácticas de Empresas Familiarmente Responsables - EFR, para los trabajadores vinculados</t>
  </si>
  <si>
    <t xml:space="preserve">Un (1) programa de sensibilización empresarial sobre responsabilidad del SSST implementado. </t>
  </si>
  <si>
    <t>Implementar un (1) programa de articulación con la Política de Diversidad Sexual e Identidad de Género, para el reconocimiento y aceptación de la diferencia y la diversidad sexual en los entornos familiares.</t>
  </si>
  <si>
    <t xml:space="preserve">Una (1) estrategia  en el marco del plan de acción de atención al migrante  implementada. </t>
  </si>
  <si>
    <t>Una (1) estrategia de fortalecimiento de capacidades familiares en prevención del riesgo psicosocial desarrollada.</t>
  </si>
  <si>
    <t xml:space="preserve">Una (1) estrategia de percepción territorial realizada. </t>
  </si>
  <si>
    <t xml:space="preserve">Una (1) estrategia de apropiación de la política pública creada e implementada. </t>
  </si>
  <si>
    <t>Un (1) seguimiento y evaluación trimestral Política de Familia realizado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</si>
  <si>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</si>
  <si>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</si>
  <si>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Un (1) programa de articulación con Política de Diversidad Sexual e Identidad de Género implementado</t>
  </si>
  <si>
    <t>Brindar acompañamiento a las acciones y/o actividades para la realización interinstitucional celebración día internacional de la familia.</t>
  </si>
  <si>
    <t>Una (1) celebración anual día de la familia</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</si>
  <si>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</si>
  <si>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MATRIZ ESTRATÉGICA DE LA POLÍTICA PÚBLICA PARA LAS FAMILIAS DEL DEPARTAMENTO DEL QUINDÍO 2019 - 2029</t>
  </si>
  <si>
    <t>Secretaría de Agricultura, Desarrollo Rural y Medio Ambiente
Secretaría de Familia
Entes Territoriales Municipales
Comité de Cafeteros.</t>
  </si>
  <si>
    <t xml:space="preserve">Una (1) estrategia de acompañamiento familiar implementada. </t>
  </si>
  <si>
    <t>Secretaría de Familia
Secretaría del Interior
Instituto Colombiano de Bienestar Familiar
Entes Territoriales Municipales</t>
  </si>
  <si>
    <t xml:space="preserve">Doce (12) municipios sensibilizados sobre la diversidad y pluralidad familiar. </t>
  </si>
  <si>
    <t>Secretaría de Familia
Secretaría del Interior 
Instituto Colombiano de Bienestar Familiar
Entes Territoriales Municipales</t>
  </si>
  <si>
    <t xml:space="preserve">Quince (15) proyectos recreativos, culturales y/o deportivos priorizados e implementados. </t>
  </si>
  <si>
    <t>Secretaría de Cultura
INDEPORTES
Entes Territoriales Municipales
Secretaría de Educación Departamental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</si>
  <si>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</si>
  <si>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</si>
  <si>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</si>
  <si>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</si>
  <si>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</si>
  <si>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</si>
  <si>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</si>
  <si>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</si>
  <si>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 xml:space="preserve">Doce (12) mercados campesinos fortalecidos. </t>
  </si>
  <si>
    <t>Secretaría de Agricultura, Desarrollo Rural y Medio Ambiente
Entes Territoriales Municipales</t>
  </si>
  <si>
    <t xml:space="preserve">Secretaría de Turismo, Industria y Comercio
Secretaria de Agricultura, Desarrollo Rural y Medio Ambiente
Entes Territoriales Municipales 
SENA </t>
  </si>
  <si>
    <t>Secretaría de Familia
Secretaría de Educación
Secretaría del Interior
Secretaría de Turismo, Industria y Comercio
Departamento Policía Quindío</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</si>
  <si>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</si>
  <si>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</si>
  <si>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Familia
ICBF
Entes Territoriales Municipales</t>
  </si>
  <si>
    <t>Desarrollar una estrategia que fortalezca las capacidades familiares en prevención del riesgo psicosocial en temas como (Salud mental, suicidio, consumo de sustancias psicoactivas, explotación sexual y demás factores de riesgo para las familias).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</si>
  <si>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</si>
  <si>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</si>
  <si>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Número de programas y/o actividades implementados desde el sector interreligioso a las familias y comunidades.</t>
  </si>
  <si>
    <t>Secretaría de Turismo, Industria y Comercio
Secretaría de Cultura
Secretaria de Agricultura, Desarrollo Rural y Medio Ambiente
Entes Territoriales Municipales</t>
  </si>
  <si>
    <t xml:space="preserve">Fortalecer la dinámica del Comité Departamental e Interinstitucional para la Primera Infancia, Infancia, Adolescencia y Familia con un (1) informe semestral de seguimiento y gestión en la aplicación de la política de familia.  </t>
  </si>
  <si>
    <t>Secretaría de Familia
Instituto Colombiano de Bienestar Familiar</t>
  </si>
  <si>
    <t>Diseño e implementación de una (1) estrategia para el empoderamiento de las familias y disminución de prácticas de dependencia institucional y asistencialismo.</t>
  </si>
  <si>
    <t xml:space="preserve">Un (1) informe semestral de la política de familia en el marco del Comité Departamental e Interinstitucional para la Primera Infancia, Infancia, Adolescencia y Familia. </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</si>
  <si>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</si>
  <si>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</si>
  <si>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</si>
  <si>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 xml:space="preserve">Realizar en los 12 municipios del departamento estudios sectoriales que permitan la caracterización de las familias mediante diversos modelos sociales de investigación (cuantitativos, cualitativo, cartografía social, entre otros).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</si>
  <si>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</si>
  <si>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</si>
  <si>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</si>
  <si>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</si>
  <si>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Diecinueve (19) cabildos indígenas apoyados. </t>
  </si>
  <si>
    <t>ICBF
Secretaría de Familia
Secretaría de Educación 
Secretaría de Salud
Entes Territoriales Municipales 
Secretaría del Interior
Universidades Públicas y Privadas</t>
  </si>
  <si>
    <t>Secretaría del Interior
Secretaría de Familia
INDEPORTES
Policía Nacional
Entes Territoriales Municipales
Instituto Colombiano de Bienestar Familiar
Ejército Nacional</t>
  </si>
  <si>
    <t>Implementar una (1) estrategia de promoción de nuevas masculinidades para fortalecer la dinámica familiar y disminuir las violencias de género.</t>
  </si>
  <si>
    <t>Secretaría de Familia
Secretaría de Salud
IBCF
Secretaría de Educación
Entes Territoriales Municipales</t>
  </si>
  <si>
    <t xml:space="preserve">Elaborar e implementar un (1) documento marco de superación de la pobreza extrema como herramienta de fortalecimiento de las familias en el departamento del Quindío. </t>
  </si>
  <si>
    <t>Secretaría de Planeación
Secretarías Sectoriales
Prosperidad Social
Entes Territoriales Municipales</t>
  </si>
  <si>
    <t>Secretaría de Familia
Secretaría del Interior
Sector Interreligioso
Entes Territoriales Municipales</t>
  </si>
  <si>
    <t>Secretaría de Familia
Secretaría de las TIC´s
Secretaría de Planeación
Entes Territoriales Municipales</t>
  </si>
  <si>
    <t>Empoderando a las familias en acciones democráticas y sociopolíticas</t>
  </si>
  <si>
    <t>Doce (12) municipios del departamento con estudios sectoriales de caracterización de las familias realizados.</t>
  </si>
  <si>
    <t xml:space="preserve">Garantizar la inclusión de variables e indicadores en el marco del observatorio económico y social del departamento,  que permitan monitorear las dinámicas de las familias Quindianas. </t>
  </si>
  <si>
    <t xml:space="preserve">Un (1) programa de buenas prácticas empresariales para la protección de la familia implementada. </t>
  </si>
  <si>
    <t xml:space="preserve">Acompañar la operación del modelo de atención integral a primera infancia (salud, educación, hogar y entorno) con enfoque familiar en el sector urbano y rural.  </t>
  </si>
  <si>
    <t>Implementar programas y/o actividades que desde el sector interreligioso y confesional promocionen y fortalezcan los valores, principios y prácticas para la sana convivencia y cohesión de las familias y comunidades.</t>
  </si>
  <si>
    <t xml:space="preserve">Una (1) estrategia de empoderamiento de las familias en disminución de prácticas de dependencia institucional y asistencialismo diseñada e  implementada. </t>
  </si>
  <si>
    <t>Número de variables e indicadores garantizados en observatorio económico y social del departamento.</t>
  </si>
  <si>
    <t>Secretaría de Familia - DIRECCIÓN ADULTO MAYOR 
Entes Territoriales Municipales</t>
  </si>
  <si>
    <t>Proyección Decenal</t>
  </si>
  <si>
    <t>Seguimiento 2021</t>
  </si>
  <si>
    <t>Programado meta año</t>
  </si>
  <si>
    <t>Ejecutado meta año</t>
  </si>
  <si>
    <t>Porcentaje avance meta año</t>
  </si>
  <si>
    <t xml:space="preserve">Programado presupuesto año </t>
  </si>
  <si>
    <t xml:space="preserve">Ejecutado presupuesto año </t>
  </si>
  <si>
    <t>Porcentaje avance presupuesto año</t>
  </si>
  <si>
    <t>Observaciones cumplimiento política</t>
  </si>
  <si>
    <t>Porcentaje avance total de PP en metas</t>
  </si>
  <si>
    <t>Seguimiento 2022</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</si>
  <si>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</si>
  <si>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Nota</t>
  </si>
  <si>
    <t xml:space="preserve">Según el Censo Nacional de Población y Vivienda de 2018 (CNPV-2018), departamento del Quindío cuenta con un total de 174.231 hogares, de los cuales 21.442 corresponden a la zona rural entre centros poblados y rural disperso. </t>
  </si>
  <si>
    <t>Observaciones</t>
  </si>
  <si>
    <t>Seguimiento 2020</t>
  </si>
  <si>
    <t xml:space="preserve">Seguimiento decenio </t>
  </si>
  <si>
    <t>Metas programadas</t>
  </si>
  <si>
    <t xml:space="preserve">Meta acumulada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</si>
  <si>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</si>
  <si>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 proyectó y elaboró el Plan de Atención a la población migrante y retornada de departamento del Quindío. </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</si>
  <si>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</si>
  <si>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</si>
  <si>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</si>
  <si>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</si>
  <si>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</si>
  <si>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</si>
  <si>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</si>
  <si>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</si>
  <si>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Durante la presente vigencia, no se realizó la priorización de esta meta.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</si>
  <si>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</si>
  <si>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</si>
  <si>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</si>
  <si>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</si>
  <si>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</si>
  <si>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</si>
  <si>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</si>
  <si>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</si>
  <si>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 actualizó e implementó el Plan Integral de Seguridad y Convivencia Ciudadana (PISCC).</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</si>
  <si>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</si>
  <si>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</si>
  <si>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</si>
  <si>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</si>
  <si>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</si>
  <si>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</si>
  <si>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</si>
  <si>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</si>
  <si>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</si>
  <si>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</si>
  <si>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</si>
  <si>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</si>
  <si>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</si>
  <si>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</si>
  <si>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</si>
  <si>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</si>
  <si>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</si>
  <si>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</si>
  <si>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</si>
  <si>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 Cultura no reportó acciones desarrolladas durante el cuarto trimestre de la vigencia 2021.
Alcaldia de Génova:  En el cumplimiento de esta meta interviene personal de apoyo que busca rescatar el Paisaje Cultural Cafetero.</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</si>
  <si>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</si>
  <si>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</si>
  <si>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Durante el trimestre informado no se realizaron acciones para esta estrategia propuesta.</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</si>
  <si>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</si>
  <si>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</si>
  <si>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</si>
  <si>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</si>
  <si>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</si>
  <si>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</si>
  <si>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</si>
  <si>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</si>
  <si>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</si>
  <si>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</si>
  <si>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</si>
  <si>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</si>
  <si>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</si>
  <si>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Secretaría de Familia: A través del Decreto 703 de 2014, en el departamento del Quindío, se viene implementando la estrategia RBC.</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</si>
  <si>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</si>
  <si>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</si>
  <si>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Secretaría de Familia: Durante la vigencia 2021 no se adelantaron acciones enmarcadas en esta meta de Política Pública. </t>
  </si>
  <si>
    <t xml:space="preserve">Se avanzó en la estructuración de una estrategia de articulación con la Política Pública de Diversidad Sexual e Identidad de Género. </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</si>
  <si>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</si>
  <si>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</si>
  <si>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</si>
  <si>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</si>
  <si>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</si>
  <si>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</si>
  <si>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</si>
  <si>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</si>
  <si>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</si>
  <si>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</si>
  <si>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</si>
  <si>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</si>
  <si>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</si>
  <si>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</si>
  <si>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</si>
  <si>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</si>
  <si>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 xml:space="preserve">Se realizó la conmemoración del mes de la familia en los municipios de Armenia, Quimbaya, La Tebaida, Calarcá y Circasia. </t>
  </si>
  <si>
    <t>Secretaría de Familia: Durante la vigencia 2021 no se realizaron acciones para esta estrategia propuesta.</t>
  </si>
  <si>
    <t xml:space="preserve">La Secretaría de Familia a través de la dirección de poblaciones elaboró y se encuentra implementando el plan de atención al migrante, pero no cuenta con una estrategia de acompañamiento familiar. </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</si>
  <si>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</si>
  <si>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t xml:space="preserve">El programa Tú y yo nos cuidamos se encuentra en implementación en los municipios del departamento </t>
  </si>
  <si>
    <t>Se presentó un informe de segimiento semestral de la gestión de la política pública ante el Consejo Departamental de Politica Social.</t>
  </si>
  <si>
    <t>Se ha realizado seguimientos trimestrales al proceso de implementación de la presente política pública.</t>
  </si>
  <si>
    <t>Actualmente la secretaría de Familia se encuentra revisando la estrategia concertada de acompañamiento familiar a las diferentes organizaciones étnicas en el Quindío.</t>
  </si>
  <si>
    <t>El 30% de los hogares rurales corresponde a 6432,6 hogares, según el censo Dane del 2018, con proyección al 2022.</t>
  </si>
  <si>
    <t>Los acumulados para metas de matenimiento se calculan como un promedio acumulado.</t>
  </si>
  <si>
    <t xml:space="preserve">A través de la circular No. S.A.60.07.01-01121 del 18 de octubre de 2022 se convocaron los actores responsables del cumplimiento de esta para establecer las acciones que permitan implementar satisfactoriamente la proyección anual de esta meta. 
</t>
  </si>
  <si>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</si>
  <si>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</si>
  <si>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 La alcaldía de La Tebaida, reportó que 33 Juntas de Acción comunal de los barrios del municipio cuentan con una red social de protección que promueve la seguridad.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</si>
  <si>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</si>
  <si>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</si>
  <si>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</si>
  <si>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</si>
  <si>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</si>
  <si>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</si>
  <si>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</si>
  <si>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</si>
  <si>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</si>
  <si>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</si>
  <si>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</si>
  <si>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</si>
  <si>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</si>
  <si>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</si>
  <si>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</si>
  <si>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 xml:space="preserve">INDEPORTES no es actor responsable de esta meta, sin embargo la ruta incluye a este Instituto en la implementación de la misma. </t>
  </si>
  <si>
    <t xml:space="preserve">La Secretaría de familia se encuentra en proceso de documentación de la estrategia de apropiación social de la Política Pública. Se espera iniciar el proceso de implementación durante la vigencia 2023. 
</t>
  </si>
  <si>
    <t xml:space="preserve">La Secretaría de Familia y las administraciones municipales han conmemorado el día de familia anualmente. </t>
  </si>
  <si>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</si>
  <si>
    <t>Se han apoyado las organizaciones que conforman los mercados campesionos en los 12 municipios del departamento. Esta articulacion interinstitucional ha permitido gestionar apoyo logistico con ADR, ademas de brindar capacitacion y asistencia tecnica a las organizaciones que participan de estos espacios en cada uno de los municipios.</t>
  </si>
  <si>
    <t xml:space="preserve"> La Secretaría de Familia, a través de la jefatura de Familia, ha implementano la estrategia Tú y yo nos cuidamos </t>
  </si>
  <si>
    <t>La Secretaría de Familia a través de la dirección de adulto mayor y discapacidad ejecuta la estrategia de Rehabilitación Basada en Comunidad, reglamentada en el Decreto 703 de 2015</t>
  </si>
  <si>
    <t>N/A</t>
  </si>
  <si>
    <t>NO APLICA</t>
  </si>
  <si>
    <t xml:space="preserve">PORCENTAJE DE METAS </t>
  </si>
  <si>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t>
  </si>
  <si>
    <t xml:space="preserve">Se fortalecieron cinco (5) hogares en sus capacidades de interlocución y participación activa en el municipio de Córdoba. </t>
  </si>
  <si>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</si>
  <si>
    <t xml:space="preserve">Esta meta se encuentra programada para iniciar su ejecución en la próxima vigencia. </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</si>
  <si>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cada año. El municipio de Tebaida cuenta con una infraestructura adecuada para la atención en primera infancia de 225 usuarios en el programa Centro de Desarrollo Comunitario Versalles en sus Modalidad Familiar.  </t>
  </si>
  <si>
    <t xml:space="preserve">La estrategia  de percepción territorial y apropiación familiar del entorno rural para la sostenibilidad del Paisaje Cultural Cafetero s encuentra en fase de documentación y cuenta con la participación de la Secretaría de Planeación, Secretaría de Cultura y Secretaría de Agricultura. </t>
  </si>
  <si>
    <t xml:space="preserve">Esta meta no se encuentra programada para iniciar su ejecución en la presente vigencia </t>
  </si>
  <si>
    <t>Esta meta no se encuentra programada para iniciar ejecución durante la presente vigencia. Además es importante resaltar que el departamento del Quindío no cuenta con observatorio económico y social activo</t>
  </si>
  <si>
    <t>Se encuentra en proceso de documentación la Estrategia de acompañamiento para la promoción de la sana convivencia familiar y social y la prevención del embarazo en la adolescencia, la cual incluye la creación de la red articuladora.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</si>
  <si>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</si>
  <si>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</si>
  <si>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</si>
  <si>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</si>
  <si>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</si>
  <si>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t>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t>
  </si>
  <si>
    <t>Según información aportada por la Secretaría del Interior, el departamento cuenta con un total de 343 Juntas de Acción comunal en la vigencia 2022, por lo tanto, el 30% puede aproximarse a 103 JAC</t>
  </si>
  <si>
    <t xml:space="preserve">La Secretaría Privada implementa el programa de divulgación de la oferta de bienes y servicios de la Gobernación formalizado bajo el código F-PLA-65 el día 18 de febrero de 2021, a través de los encuentros Ciudadanos. </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</si>
  <si>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</si>
  <si>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</si>
  <si>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t>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</si>
  <si>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</si>
  <si>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</si>
  <si>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 xml:space="preserve">La Secretaría de Familia ha realizado campañas  de divulgación y sensibilización de de las Rutas de Promoción, Prevención y Atención Integral para las familias y la población del departamento. </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</si>
  <si>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</si>
  <si>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</si>
  <si>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t xml:space="preserve">La secretaría de Agricultura ha fortalecido 7 unidades de emprendimiento de grupos vulnerables </t>
  </si>
  <si>
    <t>Desde la Jefatura de Familia no se tiene documentado el número de emprendimientos de grupos vulnerables que tiene el departamento del Quindío.</t>
  </si>
  <si>
    <t xml:space="preserve">La Secretaría de Familia se encuentra en proceso de documentación de la estrategia de fortalecimieto de la sana convivencia familiar y social Se espera iniciar el proceso de implementación durante la vigencia 2023. 
</t>
  </si>
  <si>
    <t xml:space="preserve">La Secretaría de Familia a través de la Jefatura de familia se encuentra diseñando la estrategia de prevención del embarazo en al adolescencia. Se espera entregar el documento técnico e iniciar implementación en el 2023. 
</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</si>
  <si>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</si>
  <si>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t>Se cuenta con el documento "TERRITORIAL DE LUCHA CONTRA LA POBREZA EXTREMA 2020-2023", debidamente aprobado en el Consejo de Política Social del Departamento. Actualmente se encuentra en proceso de implementación</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</si>
  <si>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</si>
  <si>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</si>
  <si>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</si>
  <si>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</si>
  <si>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</si>
  <si>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</si>
  <si>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 xml:space="preserve">La Secretaría de Familia, a través de la Jefatura de Familia, implementa el proceso de asistencia técnica dirigido a los doce municipios de departamento. </t>
  </si>
  <si>
    <t xml:space="preserve"> La Secretaría de Familia, a través de la Jefatura de Familia, implementa el proceso de asistencia técnica dirigido a los doce municipios de departamento. </t>
  </si>
  <si>
    <t>o</t>
  </si>
  <si>
    <t>CUMPLIMIENTO</t>
  </si>
  <si>
    <t>SEMAFORIZACIÓN</t>
  </si>
  <si>
    <t>Verde Oscuro (80% 100%)</t>
  </si>
  <si>
    <t>Sobresaliente</t>
  </si>
  <si>
    <t>Verde Claro (70% 79%)</t>
  </si>
  <si>
    <t>Satisfactorio</t>
  </si>
  <si>
    <t>Amarillo (60% 69%)</t>
  </si>
  <si>
    <t>Medio</t>
  </si>
  <si>
    <t>Naranja (40% 59%)</t>
  </si>
  <si>
    <t>Bajo</t>
  </si>
  <si>
    <t>Rojo (0% 39%)</t>
  </si>
  <si>
    <t>Critico</t>
  </si>
  <si>
    <t>Los actores responsables, no reportaron acciones en cumplimiento de esta meta.</t>
  </si>
  <si>
    <t>Esta meta no se encuentra programa para iniciar su ejecución en la presente vigencia</t>
  </si>
  <si>
    <t>Según el Plan Decenal la meta no se encuentra programada para la presente vigencia</t>
  </si>
  <si>
    <t xml:space="preserve">Según el Plan Decenal la meta se encuentra programada para iniciar su ejecucion en la vigencia 2024 </t>
  </si>
  <si>
    <t>Para este trimestre de la vigencia 2023, no se han realizado actividades que den avance al indicador</t>
  </si>
  <si>
    <t>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A través de la circular No. S.A.60.07.01-01121 del 18 de octubre de 2022 se convocaron los actores responsables del cumplimiento de esta meta para establecer las acciones que permitan implementar satisfactoriamente la proyección anual de esta. 
Córdoba
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</si>
  <si>
    <r>
      <t xml:space="preserve">Se fortalecieron 12 mercados campesinos con el desarrollo de las siguientes acciones: 
Apoyo técnico, apoyo adquisición de herramientas básicas, insumos y semillas para el fomento organizativo de la Agricultura campesina, familiar y comunitaria y actividades de Promoción y difusión de la cartilla de seguridad alimentaria.
</t>
    </r>
    <r>
      <rPr>
        <b/>
        <sz val="12"/>
        <color theme="1"/>
        <rFont val="Arial"/>
        <family val="2"/>
      </rPr>
      <t xml:space="preserve">Armenia: </t>
    </r>
    <r>
      <rPr>
        <sz val="12"/>
        <color theme="1"/>
        <rFont val="Arial"/>
        <family val="2"/>
      </rPr>
      <t xml:space="preserve">Se Fortalecieron 9 mercados campesinos
</t>
    </r>
    <r>
      <rPr>
        <b/>
        <sz val="12"/>
        <color theme="1"/>
        <rFont val="Arial"/>
        <family val="2"/>
      </rPr>
      <t>Córdoba:</t>
    </r>
    <r>
      <rPr>
        <sz val="12"/>
        <color theme="1"/>
        <rFont val="Arial"/>
        <family val="2"/>
      </rPr>
      <t xml:space="preserve"> Se Fortalecieron 9 mercados campesinos
</t>
    </r>
    <r>
      <rPr>
        <b/>
        <sz val="12"/>
        <color theme="1"/>
        <rFont val="Arial"/>
        <family val="2"/>
      </rPr>
      <t xml:space="preserve">La Tebaida: </t>
    </r>
    <r>
      <rPr>
        <sz val="12"/>
        <color theme="1"/>
        <rFont val="Arial"/>
        <family val="2"/>
      </rPr>
      <t xml:space="preserve">Se fortalecieron 6 mercados campesinos
</t>
    </r>
    <r>
      <rPr>
        <b/>
        <sz val="12"/>
        <color theme="1"/>
        <rFont val="Arial"/>
        <family val="2"/>
      </rPr>
      <t xml:space="preserve">Montenegro: </t>
    </r>
    <r>
      <rPr>
        <sz val="12"/>
        <color theme="1"/>
        <rFont val="Arial"/>
        <family val="2"/>
      </rPr>
      <t xml:space="preserve"> se realizaron 5 mercados campesinos en el segundo trimestre.
</t>
    </r>
    <r>
      <rPr>
        <b/>
        <sz val="12"/>
        <color theme="1"/>
        <rFont val="Arial"/>
        <family val="2"/>
      </rPr>
      <t>Pijao:</t>
    </r>
    <r>
      <rPr>
        <sz val="12"/>
        <color theme="1"/>
        <rFont val="Arial"/>
        <family val="2"/>
      </rPr>
      <t xml:space="preserve"> Se realizaron 3 mercados campesinos en el segundo trimestre
</t>
    </r>
    <r>
      <rPr>
        <b/>
        <sz val="12"/>
        <color theme="1"/>
        <rFont val="Arial"/>
        <family val="2"/>
      </rPr>
      <t xml:space="preserve">Quimbaya: </t>
    </r>
    <r>
      <rPr>
        <sz val="12"/>
        <color theme="1"/>
        <rFont val="Arial"/>
        <family val="2"/>
      </rPr>
      <t xml:space="preserve">El municipio realizó fortalecimiento a la asociación mercado campesino existente.
</t>
    </r>
    <r>
      <rPr>
        <b/>
        <sz val="12"/>
        <color theme="1"/>
        <rFont val="Arial"/>
        <family val="2"/>
      </rPr>
      <t>Desde la Secretaría de Agricultura:</t>
    </r>
    <r>
      <rPr>
        <sz val="12"/>
        <color theme="1"/>
        <rFont val="Arial"/>
        <family val="2"/>
      </rPr>
      <t xml:space="preserve"> se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1. ASOPROAGRO
2. MUJERES CAFETERAS 
3. AGRIQUIN
4. ASPROFIL
5. AMOR POR EL CAMPO 
6. ASOMERCAMFIL
7. MERCATE
8. MUJERES CAFETERAS DE CALARCA 
9. PROCORD 
10. MUJERES CAFETERAS DE LA TEBAIDA 
11. PROCORD 
12. ASOCIACION DE MUJERES CAFETERAS DE  CORDOBA 
13. ASOPORSAL 
14. PEQUEÑA EMPRESA JOVEN 
15. ASOPYCA
16. MERCASALENTO 
17. AGROSOLIDARIA 
18. MERCADO CAMPESINO GENOVA 
19. MUJERES CAFETERAS DE BUENAVISTA 
20. MUJERES CAFETERAS GENOVA 
21. ASOPRACIR
22. ASODECIR
23. AGROCUM
24. ASOPODERMQ
25. ACEPLAM 
26. COLECTIVO AFRODESCENDIENTES 
27. AGROPECOL 
28. ALIANZA PRODUCTIVA DE HUEVO AZUL, LIDERADA POR LA ASOCIACION DE MERCADO CAMPESINO DE QUIMBAYA 
29. AGROPECOL, ALIANZA DE MARACUYA 
30. ASODE, QUIMBAYA 
El apoyo y la asistencia técnica se realiza de forma constante. 
Así mismo, para apoyar a los productores en la participación de mercados campesinos, se realizó  proceso de compra virtual de mínima cuantía (órdenes de compra  116888 - 116889 – 116890), cuyo Objeto fue: "Compraventa de elementos de logística y/o comercialización de productos agropecuarios para la consolidación de las organizaciones rurales y los mercados campesinos en algunos de los municipios del departamento del Quindío”, con el fin de potenciar la capacidad de comercialización, garantizar mejor calidad de productos terminados y promover la participación en nuevos mercados de mayor valor agregado y sostenibilidad comercial.</t>
    </r>
  </si>
  <si>
    <t>Seguimiento 2023</t>
  </si>
  <si>
    <r>
      <rPr>
        <b/>
        <sz val="12"/>
        <color theme="1"/>
        <rFont val="Arial"/>
        <family val="2"/>
      </rPr>
      <t xml:space="preserve">Secretaría de Agricultura
</t>
    </r>
    <r>
      <rPr>
        <sz val="12"/>
        <color theme="1"/>
        <rFont val="Arial"/>
        <family val="2"/>
      </rPr>
      <t xml:space="preserve">
Se fortalecieron 30 asociaciones del sector rural,  realizando acompañamiento y/o asesoría técnica con un equipo multidisciplinario orientado a fortalecer aspectos técnicos (cumplimiento sanitario, desarrollo de productos, diseño y elaboración de formatos de registro, apoyo en trámites sanitarios, estandarización de procesos), aspectos comerciales (diseños creativos, asesoría en eventos, acompañamiento en comercialización), aspectos jurídicos (legalización y organización de temas jurídicos) y otros aspectos organizaciones como atender casos puntuales en el tema psicosocial, salud y seguridad en el trabajo, apoyo en procesos de compras públicas y asesoría en circuitos cortos de comercialización.
Las asociaciones fortalecidas corresponden a:
1. Asociación de desplazados de circasia- ASODECIR
2. Asociación de productores de alimentos frutos de Córdoba Quindío 
3. Asociación herencia cafetera del Quindío- ASOHERCA
4. Fundación centro agroempresarial del sur del Quindío-FUCAEMSUQUI
5. Asociación Agropecuaria de pijao- ASOAGROPIJAO 
6. Asociación de mercado campesino de circasia -AMERCACIR 
7. Fundación social JIAMPI 
8. Asociación de desplazados de Génova Quindío- ASDEGEQUIN 
9. Asociación Quimbaya Quindío Agropecuaria-QUIMQUINAGRO 
10. Asociación de cafés especiales TUMBAGO
11. Asociación paisaje mujer y café “PIJAO”
12. Asociación de mujeres cafeteras de Buena Vista  
13. ASOPROAGRO 
14. ASOCAMPO 
15. Asociación de productores de caña y procesadores de panela de Córdoba 
16. ASOCAPAPI
17. Asociación de productores agrícolas de circasia -ASOPRACIR
18. Asociación PORCIGENOVA 
19. Asociación ASOPODERMQ 
20. Asociación de productores agropecuarios de Génova Quindío -APRAGEM 
21. Asociación de queseros del Quindío QQ
22. Asociación mujeres cafeteras de Barcelona, MUCABAT
23. Asociación de relevo generacional, ASORGEC
24. Asociación Agrocum
25. Asociación Procord
26. Asociación Asochapogen
27. Asociación Asoagrocordillera
28. Asociación Asomergen
29.Asociacion mujeres cafeteras Génova
30.asociacion mujeres cafeteras Filandia.
</t>
    </r>
    <r>
      <rPr>
        <b/>
        <sz val="12"/>
        <color theme="1"/>
        <rFont val="Arial"/>
        <family val="2"/>
      </rPr>
      <t>La Tebaida:</t>
    </r>
    <r>
      <rPr>
        <sz val="12"/>
        <color theme="1"/>
        <rFont val="Arial"/>
        <family val="2"/>
      </rPr>
      <t xml:space="preserve"> 
Fortalecimiento de la asociación GRAN CABILDO VERDE  16 personas, 1 reunión de fortalecimiento con la asociación Asohofrucol para un curso corto de plátano y fortalecimiento de la asociación ASOPROHORTEB mediante reunión de diagnóstico para participación en Mercado Campesino.
</t>
    </r>
    <r>
      <rPr>
        <b/>
        <sz val="12"/>
        <color theme="1"/>
        <rFont val="Arial"/>
        <family val="2"/>
      </rPr>
      <t xml:space="preserve">Montenegro: </t>
    </r>
    <r>
      <rPr>
        <sz val="12"/>
        <color theme="1"/>
        <rFont val="Arial"/>
        <family val="2"/>
      </rPr>
      <t xml:space="preserve">
Apoyó la implementación de 11 huertas caceras beneficiando a 11 familias en seguridad alimentaria,  se brinda apoyo con sus respectivas visitas técnicas en el sector rural y urbano, con el adecuado seguimiento en el desarrollo y fortalecimiento de las mismas de BPA.
</t>
    </r>
    <r>
      <rPr>
        <b/>
        <sz val="12"/>
        <color theme="1"/>
        <rFont val="Arial"/>
        <family val="2"/>
      </rPr>
      <t xml:space="preserve">Quimbaya: </t>
    </r>
    <r>
      <rPr>
        <sz val="12"/>
        <color theme="1"/>
        <rFont val="Arial"/>
        <family val="2"/>
      </rPr>
      <t xml:space="preserve">
Se realizan acciones de fortalecimiento de emprendimientos de jóvenes, mujeres, campesinos y población afrocolombiana a través de capacitaciones y ferias de emprendimiento. 
</t>
    </r>
    <r>
      <rPr>
        <b/>
        <sz val="12"/>
        <color theme="1"/>
        <rFont val="Arial"/>
        <family val="2"/>
      </rPr>
      <t xml:space="preserve">Salento: </t>
    </r>
    <r>
      <rPr>
        <sz val="12"/>
        <color theme="1"/>
        <rFont val="Arial"/>
        <family val="2"/>
      </rPr>
      <t xml:space="preserve">
participaron más de 30 artesanos, parte de ellos pertenecen a la poblacion vulnerable del municipio (victimas, madres cabeza de hogar, desplazados) donde se vieron beneficiados nuestros Artesanos, quienes desarrollan actividades económicas y hacen parte del Recinto Gastronómico y Artesanal Villa Nueva de Salento.
Con el fin de  exaltar las diferentes muestras artesanales de nuestros empresarios, quienes engalanaron la jornada con artesanias exclusivas llenas de historia y tradición y así mismo fortalecer esta importante poblacion.
</t>
    </r>
    <r>
      <rPr>
        <b/>
        <sz val="12"/>
        <color theme="1"/>
        <rFont val="Arial"/>
        <family val="2"/>
      </rPr>
      <t>Secretaría de Turismo Industria y Comercio</t>
    </r>
    <r>
      <rPr>
        <sz val="12"/>
        <color theme="1"/>
        <rFont val="Arial"/>
        <family val="2"/>
      </rPr>
      <t xml:space="preserve">
El día 12 de mayo de 2023, se realizó la vitrina comercial donde participaron 4 grupos en población vulnerable, en el evento del día de la Madre de personas de 3ra edad realizada en el Centro de Convenciones. 
El día 13 de julio de 2023, se realiza taller virtual en el municipio de armenia  “Identificación de Ideas Viable para la formulación de proyectos”  en el cual participaron 12 personas.
El día 14 de julio de 2023, se realizó visita a un grupo de 8 personas  en la casa de la cultura, en el municipio de circasia  para ayudarlos en generación de la asociación de quesos madurados.
El día 24 de agosto de 2023, se realizó taller presencial “Ideas Viables para la formulación de proyectos” en el municipio de Calarcá con la Asociación Aserteq en el cual participaron 4 personas.
Los días 14 y 15 de septiembre de 2023, se realiza asistencia técnica de manera presencial en el municipio de armenia a las emprendedoras Jessica Tatiana Parra Mejía y Leidy Guzmán Aguirre donde se le asesoro en temas de marketing digital, ventas por Marketplace, Canva y Photoroom.</t>
    </r>
  </si>
  <si>
    <r>
      <t xml:space="preserve">La estrategia de percepción territorial y apropiación familiar del entorno rural para la sostenibilidad del Paisaje Cultural Cafetero se encuentra en fase de documentación y cuenta con la participación de la </t>
    </r>
    <r>
      <rPr>
        <b/>
        <sz val="12"/>
        <color theme="1"/>
        <rFont val="Arial"/>
        <family val="2"/>
      </rPr>
      <t xml:space="preserve">Secretaría de Planeación, Secretaría de Cultura y Secretaría de Agricultura. </t>
    </r>
    <r>
      <rPr>
        <sz val="12"/>
        <color theme="1"/>
        <rFont val="Arial"/>
        <family val="2"/>
      </rPr>
      <t xml:space="preserve">
Así mismo, desde la </t>
    </r>
    <r>
      <rPr>
        <b/>
        <sz val="12"/>
        <color theme="1"/>
        <rFont val="Arial"/>
        <family val="2"/>
      </rPr>
      <t xml:space="preserve">Secretaría de Cultura </t>
    </r>
    <r>
      <rPr>
        <sz val="12"/>
        <color theme="1"/>
        <rFont val="Arial"/>
        <family val="2"/>
      </rPr>
      <t xml:space="preserve">se desarrollaron actividades en donde se fortaleció el paisaje cultural cafetero del departamento a través de la promoción de lectura con una población atendida de 809; mediante la trova y la formación informal en danza, artes plásticas, música, teatro contando con una población atendida de 298.
</t>
    </r>
    <r>
      <rPr>
        <b/>
        <sz val="12"/>
        <color theme="1"/>
        <rFont val="Arial"/>
        <family val="2"/>
      </rPr>
      <t>Secretaría de Familia</t>
    </r>
    <r>
      <rPr>
        <sz val="12"/>
        <color theme="1"/>
        <rFont val="Arial"/>
        <family val="2"/>
      </rPr>
      <t xml:space="preserve">
Se pasará la propuesta a la secretaria de planeación con el fin de solicitar la estrategia de percepción territorial y apropiación familiar del entorno rural para la sostenibilidad del Paisaje Cultural Cafetero.</t>
    </r>
  </si>
  <si>
    <r>
      <rPr>
        <b/>
        <sz val="12"/>
        <color theme="1"/>
        <rFont val="Arial"/>
        <family val="2"/>
      </rPr>
      <t xml:space="preserve">Secretaría de Familia </t>
    </r>
    <r>
      <rPr>
        <sz val="12"/>
        <color theme="1"/>
        <rFont val="Arial"/>
        <family val="2"/>
      </rPr>
      <t xml:space="preserve">
Se documento la estrategia de fortalecimiento de la sana convivencia familiar y social. Se espera iniciar el proceso de implementación durante la vigencia 2024.
</t>
    </r>
    <r>
      <rPr>
        <b/>
        <sz val="12"/>
        <color theme="1"/>
        <rFont val="Arial"/>
        <family val="2"/>
      </rPr>
      <t>Secretaría del Interior</t>
    </r>
    <r>
      <rPr>
        <sz val="12"/>
        <color theme="1"/>
        <rFont val="Arial"/>
        <family val="2"/>
      </rPr>
      <t xml:space="preserve">
Continuo con la estrategia y realizaron talleres psicosociales en Instituciones Educativas con estudiantes, docentes y rectores, juntas de acción comunal, logrando impactar los 12 municipios
</t>
    </r>
    <r>
      <rPr>
        <b/>
        <sz val="12"/>
        <color theme="1"/>
        <rFont val="Arial"/>
        <family val="2"/>
      </rPr>
      <t>Comfenalco</t>
    </r>
    <r>
      <rPr>
        <sz val="12"/>
        <color theme="1"/>
        <rFont val="Arial"/>
        <family val="2"/>
      </rPr>
      <t xml:space="preserve">
Trabajó con las empresas enfocadas al bienestar laboral y oferta de Servicios disponibles en la Caja, se direccionaron las actividades programadas para los trabajadores y su núcleo familiar, gestionando su ejecución con diferentes temas ( Resolución de conflictos, fortalecimiento de vínculos, trabajo en equipo, autocontrol)  con metodologías que contribuyen en la calidad de vida, fomentando sus fortalezas y brindando herramientas que le permitan aportar valor en sus equipos de trabajo y a sus diferentes niveles de interacción.
Comunidad se promueven entornos de socialización e integración, con diferentes metodologías que fomentan las habilidades para la vida, valores, se brindan herramientas de prevención e identificación de factores de riesgo a los que pueden estar expuestos, trabajamos con adultos, niños, adolescentes, familias y comunidades.</t>
    </r>
  </si>
  <si>
    <t>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t>
  </si>
  <si>
    <r>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Se realiza procesos de seguimiento trimestral en coordinación con los actores involucrados.
</t>
    </r>
    <r>
      <rPr>
        <b/>
        <sz val="12"/>
        <color theme="1"/>
        <rFont val="Arial"/>
        <family val="2"/>
      </rPr>
      <t xml:space="preserve">Quimbaya
</t>
    </r>
    <r>
      <rPr>
        <sz val="12"/>
        <color theme="1"/>
        <rFont val="Arial"/>
        <family val="2"/>
      </rPr>
      <t xml:space="preserve">El municipio cuenta con documento marco para la superación de la pobreza extrema. 
</t>
    </r>
    <r>
      <rPr>
        <b/>
        <sz val="12"/>
        <color theme="1"/>
        <rFont val="Arial"/>
        <family val="2"/>
      </rPr>
      <t xml:space="preserve">La Tebaida
</t>
    </r>
    <r>
      <rPr>
        <sz val="12"/>
        <color theme="1"/>
        <rFont val="Arial"/>
        <family val="2"/>
      </rPr>
      <t>Documento Marco Territorial de Lucha Contra la Pobreza Extrema La Tebaida 2020-2023.</t>
    </r>
  </si>
  <si>
    <r>
      <rPr>
        <b/>
        <sz val="12"/>
        <color theme="1"/>
        <rFont val="Arial"/>
        <family val="2"/>
      </rPr>
      <t xml:space="preserve">Secretaría de Turismo, Industria y Comercio </t>
    </r>
    <r>
      <rPr>
        <sz val="12"/>
        <color theme="1"/>
        <rFont val="Arial"/>
        <family val="2"/>
      </rPr>
      <t xml:space="preserve">
El día 24 de julio de 2023 Se realiza taller a cargo de la ARL Positiva, sensibilizando a 10 comerciantes y/o empresarios, sobre la responsabilidad del sistema de seguridad social SST para los trabajadores, teniendo como tema "El manejo de herramientas e Higiene Postural", este taller es dictado y dirigido a los comerciantes de la plaza de mercado del municipio de Quimbaya.
El día 2 de agosto de 2023 Se realiza taller a cargo de la ARL Positiva, sensibilizando a 14 comerciantes y/o empresarios, sobre la responsabilidad del sistema de seguridad social SST para los trabajadores, teniendo como tema "El manejo de herramientas e Higiene Postural", este taller es dictado y dirigido a los comerciantes de la plaza de mercado del municipio de Montenegro.
El día 10 de agosto de 2023 Se realiza taller a cargo de la Cruz Roja Colombiana, sensibilizando a 24 comerciantes y/o empresarios, sobre la responsabilidad del sistema de seguridad social SST para los trabajadores, teniendo como capacitación un  "Curso básico de primeros auxilios", este taller es dictado y dirigido a los comerciantes de la plaza de mercado del municipio de Quimbaya.</t>
    </r>
  </si>
  <si>
    <r>
      <rPr>
        <b/>
        <sz val="12"/>
        <color theme="1"/>
        <rFont val="Arial"/>
        <family val="2"/>
      </rPr>
      <t>Secretaría de Turismo, Industria y Comercio</t>
    </r>
    <r>
      <rPr>
        <sz val="12"/>
        <color theme="1"/>
        <rFont val="Arial"/>
        <family val="2"/>
      </rPr>
      <t xml:space="preserve">
Para el primer trimestre se implementará un programa de buenas prácticas empresariales, para ello, se realizó un   acercamiento con tres (03) empresas familiares, a las cuales se les va a brindar taller de buenas prácticas empresariales.
Para el segundo trimestre se realizó 1 taller de competencias Blandas Emprendedoras a  8  beneficiarios del Recinto Gastronómico de Montenegro, en donde se brindó a los beneficiarios del Recinto gastronómico  conocimiento y herramientas  para desarrollar habilidades de interacción personal, formación de actitudes y valores que les faciliten su gestión de liderazgo.
Para el cuarto trimestre, por medio de la estrategia de fortalecimiento de habilidades dirigido a las mujeres que hacen parte de los recintos gastronómicos de los municipios Salento, Montenegro y la tebaida, se capacitaron en: Elaboración de empaques para Souvenir, taller de manejo de herramientas e higiene postural, Manipulación de Alimentos y taller de manejo de extintores y primeros auxilios, con un impacto de 58 mujeres.</t>
    </r>
  </si>
  <si>
    <r>
      <rPr>
        <b/>
        <sz val="12"/>
        <color theme="1"/>
        <rFont val="Arial"/>
        <family val="2"/>
      </rPr>
      <t>La Secretaría de Cultura</t>
    </r>
    <r>
      <rPr>
        <sz val="12"/>
        <color theme="1"/>
        <rFont val="Arial"/>
        <family val="2"/>
      </rPr>
      <t xml:space="preserve">
El desarrollo de los programas de concertación y estímulos a permito realizar un fortalecimiento a todo el sector artístico y cultural del departamento, generando a las familias Quindianas, afianzar espacios de esparcimiento e integración familiar y poder así ver como los integrantes de las familias de los diferentes grupos y/o artistas logran realizar y desarrollar sus habilidades y destreza en las diferentes áreas artísticas  
 De igual manera se desarrollaron diferentes actividades en donde se resaltó la unión familiar como las realizadas en el CAE la Primavera del municipio de Montenegro con el apoyo de la integración de los padres de familia y los jóvenes reside tes en la institución con la colaboración de los trovadores, caricaturas y las promotoras de lectura.
Contando con una población de 30 jóvenes.
</t>
    </r>
    <r>
      <rPr>
        <b/>
        <sz val="12"/>
        <color theme="1"/>
        <rFont val="Arial"/>
        <family val="2"/>
      </rPr>
      <t>Secretaría de Familia</t>
    </r>
    <r>
      <rPr>
        <sz val="12"/>
        <color theme="1"/>
        <rFont val="Arial"/>
        <family val="2"/>
      </rPr>
      <t xml:space="preserve">
Realización de taller embellecedor de medio ambiente en el municipio de armenia con el grupo familiar la Cecilia. 
Talleres de padres en el hogar infantil pilatunas del municipio de Montenegro con temas como crianza con amor.
</t>
    </r>
    <r>
      <rPr>
        <b/>
        <sz val="12"/>
        <color theme="1"/>
        <rFont val="Arial"/>
        <family val="2"/>
      </rPr>
      <t xml:space="preserve">INDEPORTES:  </t>
    </r>
    <r>
      <rPr>
        <sz val="12"/>
        <color theme="1"/>
        <rFont val="Arial"/>
        <family val="2"/>
      </rPr>
      <t xml:space="preserve">
Priorizó un Proyecto denominado "Fortalecimiento, hábitos y estilos de vida saludable como instrumento SALVAVIDAS en el departamento del Quindío", brindando desarrollo familiar y comunitario en el Departamento
</t>
    </r>
    <r>
      <rPr>
        <b/>
        <sz val="12"/>
        <color theme="1"/>
        <rFont val="Arial"/>
        <family val="2"/>
      </rPr>
      <t>La Tebaida</t>
    </r>
    <r>
      <rPr>
        <sz val="12"/>
        <color theme="1"/>
        <rFont val="Arial"/>
        <family val="2"/>
      </rPr>
      <t xml:space="preserve">
Se han desarrollado 3 actividades vías vas donde asisten cerca de 200 personas el último domingo de cada mes, de este modo se fomenta los hábitos y estilos de vida saludables en la población   
Se han realizado dos actividades el 01 agosto y el 24 de septiembre de 2023 de Vias Activas y Saludables donde el impacto es para niños, niñas, adolescentes, jovenes y familias en general.
</t>
    </r>
    <r>
      <rPr>
        <b/>
        <sz val="12"/>
        <color theme="1"/>
        <rFont val="Arial"/>
        <family val="2"/>
      </rPr>
      <t>Buenavista</t>
    </r>
    <r>
      <rPr>
        <sz val="12"/>
        <color theme="1"/>
        <rFont val="Arial"/>
        <family val="2"/>
      </rPr>
      <t xml:space="preserve">
Conto con 8 escuelas  de formacion deportiva y cultural   durante la vigencia 2023 
</t>
    </r>
    <r>
      <rPr>
        <b/>
        <sz val="12"/>
        <color theme="1"/>
        <rFont val="Arial"/>
        <family val="2"/>
      </rPr>
      <t>Quimbaya</t>
    </r>
    <r>
      <rPr>
        <sz val="12"/>
        <color theme="1"/>
        <rFont val="Arial"/>
        <family val="2"/>
      </rPr>
      <t xml:space="preserve">
El municipio implementa tres proyectos recreativos, culturales y deportivos que incluyen participación de las familias y comunidades
</t>
    </r>
  </si>
  <si>
    <r>
      <t xml:space="preserve">La Secretaría Privada implementa el programa de divulgación de la oferta de bienes y servicios de la Gobernación formalizado bajo el código F-PLA-65 el día 18 de febrero de 2021, a través de los encuentros Ciudadanos. 
Para este segundo trimestre la secretaría privada en el proyecto de Fortalecimiento de  las capacidades institucionales de la administración departamental del Quindío con el equipo de trabajo ha venido desarrollando el plan de trabajo para dar cumplimiento a la meta estratégica de la Secretaría Privada en cada uno de sus encuentros ciudadanos, teniendo como resultado tres encuentros para el primer trimestre y 12 más para el segundo trimestre, teniendo como resultado para el segundo semestre del año de 15 encuentros; a continuación se describen los 12 del segundo trimestre:
4. Toma corregimiento La India- Filandia. / 15 de abril
5. Amor y civismo por Barcelona. /15 de abril 
6. Obra de teatro sobre el Bullying "¿Quieres ser el villano?" centro de convenciones. /20 de abril
7. Feria de Empleo parque laureles Arm. /22 de abril
8. Celebración Día del niño, IE Simón Bolívar Quimbaya. / 21 de abril
9. Visita Empresarial predio La Bretaña. / 26 de abril 
10. Celebración día del niño, Barrio Nuevo Armenia, Quindío Corazón de la Felicidad. / 29 de abril
11. Feria de Emprendimiento Barrio Alfonso López Arm. / 06 de mayo
12. Caravana de Activación Económica, Sector la Estación Tebaida. / 13 de mayo
13. Feria artesanal y gastronómica Barrio Granada Arm. / 03 de junio 
14. Audiencia Pública de Rendición de Cuentas Vigencia 2022/ Centro de Convenciones
15.  Feria empresarial y de emprendimiento, B Bosques de Pinares/ 24 de junio 
Se han realizado 20 encuentros ciudadanos, en el proyecto de Fortalecimiento de las capacidades institucionales de la administración departamental del Quindío para el tercer trimestre de vigencia 2023:
1. Feria de mujeres grandiosas 11 de marzo.
2. Un día para el adulto mayor   31 de marzo. 
3. Feria A Empresarial de Mujeres TICS del 18 al 20 de marzo. 
4. Toma corregimiento La India- Filandia, el 15 de abril
5. Amor y civismo por Barcelona, el 15 de abril 
6. Obra de teatro sobre el Bullying “¿Quieres ser el villano?" centro de convenciones, el 20 de abril
7. Feria de Empleo parque laureles Armenia, el 22 de abril
8. Celebración Día del niño, IE Simón Bolívar Quimbaya, el 21 de abril
9. Visita Empresarial predio La Bretaña, el 26 de abril 
10. Celebración día del niño, Barrio Nuevo Armenia, Quindío Corazón de la Felicidad, el 29 de abril
11. Feria de Emprendimiento Barrio Alfonso López Armenia, el 06 de mayo
12. Caravana de Activación Económica, Sector la Estación Tebaida, el 13 de mayo
13. Feria artesanal y gastronómica Barrio Granada Armenia, el 03 de junio 
14. Audiencia Pública de Rendición de Cuentas Vigencia 2022/ Centro de Convenciones - Rendición de Cuentas Niños, Niñas y Adolescentes/20 de septiembre
15.  Feria empresarial y de emprendimiento, B Bosques de Pinares/ 24 de junio / Feria de emprendimiento Barrio La Gran Bretaña/ 29 de julio / Feria de emprendimiento B La Rivera/26 de agosto / Feria de emprendimiento de inclusión, Plaza de Bolívar/01 de septiembre / Feria de emprendimiento y servicios PIJAO/14 de septiembre / Feria de emprendimiento B La Unión / 12 de agosto  
16. Visita empresarial COLANTA, el 19 de julio
17. Visita empresarial Aguas Santa Bárbara, el 08 de agosto 
18. Caminata adulto mayor con facilísimo, cc Unicentro a plaza de Bolívar, el 11 de agosto 
19.  Festival del Maíz, Barcelona Quindío, los días 19 y 20 de agosto 
20.  Celebración mes de la virgen de las Mercedes, reclusión de mujeres "Villa Cristina", el 27 de septiembre
Dentro de otras actividades se han realizado:
a)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Dando cumplimiento a el proyecto de fortalecimiento de las capacidades institucionales de la administración departamental del Quindío para el cuarto trimestre de la vigencia 2023, se realizaron los 10 encuentros ciudadanos.
1. Feria de Emprendimiento Niños, semana de receso escolar - 12 de octubre Primer piso, Salón Antonio Valencia, Gobernación del Quindío
2. Celebración día del tendero - 08 de octubre Comfenalco, Soleden Quindío.
3. Celebración día de la familia – 24 de octubre Centro de Reclusión Para Mujeres, Villa Cristina, Armenia
4. Celebración día de la familia – 30 de octubre Centro de Atención Especializada (CAE) la primavera Municipio Montenegro.
5. expos jóvenes 2023 – 04 y 05 de noviembre del 2023 Plaza Principal, Municipio de Circasia
6. “Feria de Emprendimiento, Fundación Lazo Rosa” – 16 de noviembre Primer piso, Salón Antonio Valencia, Gobernación del Quindío.
7. “Primera versión del Cacao Fest” – 01 y 02 de diciembre - Parque Principal, Municipio de La Tebaida.
8. Audiencia Pública de Rendición de Cuentas, Vigencia 2023” – 15 de diciembre Centro Cultural Metropolitano de Convenciones
9. “Mercado Circular y Bazar Sustentable” 17 de diciembre - Centro Cultural Metropolitano de Convenciones, Pérgola
Igualmente se realizaron visitas adicionales a las MIPYMES Y PYMES de las diferentes comunas de la ciudad de Armenia; comuna 2, 6 y 7 con el propósito de conocer las diferentes actividades y fomentar gestión empresarial en el departamento.
</t>
    </r>
    <r>
      <rPr>
        <b/>
        <sz val="12"/>
        <color theme="1"/>
        <rFont val="Arial"/>
        <family val="2"/>
      </rPr>
      <t>Buenavista</t>
    </r>
    <r>
      <rPr>
        <sz val="12"/>
        <color theme="1"/>
        <rFont val="Arial"/>
        <family val="2"/>
      </rPr>
      <t xml:space="preserve">
La comisaria de familia realizo campaña insterinstitucional donde se ofertaron los servicios de a entidad, asi mismo en el mes de noviembre se realizo campaña con el comité de cafeteros donde participo la ESE SAN CAMILO, ALCALDIA MUNICIPAL, COMISARIA DE FAMILIA Y COMITE DE CAFETEROS </t>
    </r>
  </si>
  <si>
    <r>
      <rPr>
        <b/>
        <sz val="12"/>
        <color theme="1"/>
        <rFont val="Arial"/>
        <family val="2"/>
      </rPr>
      <t>Secretaría de Familia</t>
    </r>
    <r>
      <rPr>
        <sz val="12"/>
        <color theme="1"/>
        <rFont val="Arial"/>
        <family val="2"/>
      </rPr>
      <t xml:space="preserve"> 
Realizó campañas de divulgación y sensibilización de de las Rutas de Promoción, Prevención y Atención Integral para las familias y la población del departamento. Tú y yo comprometidos con los sueños.
</t>
    </r>
    <r>
      <rPr>
        <b/>
        <sz val="12"/>
        <color theme="1"/>
        <rFont val="Arial"/>
        <family val="2"/>
      </rPr>
      <t>Buenavista</t>
    </r>
    <r>
      <rPr>
        <sz val="12"/>
        <color theme="1"/>
        <rFont val="Arial"/>
        <family val="2"/>
      </rPr>
      <t xml:space="preserve">
La comisaria de familia realizo campañas de manera mensual sobre diversos temas de interes para las familias buenavisteñas, entre esas rutas de atencion en salud mental.
</t>
    </r>
    <r>
      <rPr>
        <b/>
        <sz val="12"/>
        <color theme="1"/>
        <rFont val="Arial"/>
        <family val="2"/>
      </rPr>
      <t>Córdoba</t>
    </r>
    <r>
      <rPr>
        <sz val="12"/>
        <color theme="1"/>
        <rFont val="Arial"/>
        <family val="2"/>
      </rPr>
      <t xml:space="preserve">
La administración municipal a través del despacho de la comisaria de familia el equipo psicosocial realizo cuatro (4) socializaciones de rutas de atención a la familia.
</t>
    </r>
    <r>
      <rPr>
        <b/>
        <sz val="12"/>
        <color theme="1"/>
        <rFont val="Arial"/>
        <family val="2"/>
      </rPr>
      <t xml:space="preserve">Montenegro </t>
    </r>
    <r>
      <rPr>
        <sz val="12"/>
        <color theme="1"/>
        <rFont val="Arial"/>
        <family val="2"/>
      </rPr>
      <t xml:space="preserve">
Campañas pedagógicas y preventivas a la comunidad sobre las los tipos de violencias, rutas de atención, y actuaciones de la Comisaría de Familia frente al tema.  Campañas realizadas en compañía de Policía de Infancia y adolescencia, sobre violencia intrafamiliar y sexual,  prevención de menores trabajadores y mendicdidad en el Municipio.
</t>
    </r>
    <r>
      <rPr>
        <b/>
        <sz val="12"/>
        <color theme="1"/>
        <rFont val="Arial"/>
        <family val="2"/>
      </rPr>
      <t>Quimbaya</t>
    </r>
    <r>
      <rPr>
        <sz val="12"/>
        <color theme="1"/>
        <rFont val="Arial"/>
        <family val="2"/>
      </rPr>
      <t xml:space="preserve">
Durante el trimestre se realizó campaña masiva de divulgación de rutas de atención en casos de discriminación y violencias.
</t>
    </r>
    <r>
      <rPr>
        <b/>
        <sz val="12"/>
        <color theme="1"/>
        <rFont val="Arial"/>
        <family val="2"/>
      </rPr>
      <t xml:space="preserve">Salento
</t>
    </r>
    <r>
      <rPr>
        <sz val="12"/>
        <color theme="1"/>
        <rFont val="Arial"/>
        <family val="2"/>
      </rPr>
      <t xml:space="preserve">Por parte de la comisaria de familia se ha realizado la socilizacion de las rutas de atención integral frente a violencia intrafamiliar y violencia sexual  a las escuelas de padres de las diferentes instituciones educativas del municipio de salento y publico en general.
</t>
    </r>
  </si>
  <si>
    <r>
      <rPr>
        <b/>
        <sz val="12"/>
        <color theme="1"/>
        <rFont val="Arial"/>
        <family val="2"/>
      </rPr>
      <t xml:space="preserve">Secretaría de Familia </t>
    </r>
    <r>
      <rPr>
        <sz val="12"/>
        <color theme="1"/>
        <rFont val="Arial"/>
        <family val="2"/>
      </rPr>
      <t xml:space="preserve">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t>
    </r>
    <r>
      <rPr>
        <b/>
        <sz val="12"/>
        <color theme="1"/>
        <rFont val="Arial"/>
        <family val="2"/>
      </rPr>
      <t>Secretaría de Educación</t>
    </r>
    <r>
      <rPr>
        <sz val="12"/>
        <color theme="1"/>
        <rFont val="Arial"/>
        <family val="2"/>
      </rPr>
      <t xml:space="preserve">
Capacitaciones a funcionarios de las administraciones municipales en ley 1620 de 2013 y Decreto reglamentario 1965 de 2013. (conformación del comité municipal de convivencia escolar, funciones, sesiones, activación de la ruta de atención integral a la convivencia escolar, articulación del comité con el sector educativo del municipio, acompañamiento a sesiones llevadas a cabo).                                                                                                        
11 entidades territoriales con estrategias para la prevención de riesgos sociales en los entornos escolares apoyadas a través de la articulación con el sector educativo a nivel del departamento buscando minimizar riesgos sociales a nivel territorial en cada uno de los 11 municipios No certificados en educación. Para esto se trabajó en:
* Activación y/o fortalecimiento de los Comité de Convivencia - Planes de Acción - Escolar a nivel departamental, municipal y de Instituciones Educativas.
* Activación y fortalecimiento de las Escuelas de Padres en las Instituciones Educativas Oficiales.
</t>
    </r>
    <r>
      <rPr>
        <b/>
        <sz val="12"/>
        <color theme="1"/>
        <rFont val="Arial"/>
        <family val="2"/>
      </rPr>
      <t xml:space="preserve">Secretaría de Salud
</t>
    </r>
    <r>
      <rPr>
        <sz val="12"/>
        <color theme="1"/>
        <rFont val="Arial"/>
        <family val="2"/>
      </rPr>
      <t xml:space="preserve">Durante este periodo se realizaron actividades de apoyo para el fortalecimiento de escuelas de padres. 
Se realizaron charlas, talleres y dinámicas en los grupos de secundaria de las IE promoviendo la salud mental y el componente socioemocional por medio de la actividad "el celu de la Salud Mental" en las que se logró la participación activa de los estudiantes, generando conciencia positiva en cuanto al cuidado de la salud mental y de las relaciones interpersonales.
Se realizó acompañamiento durante la semana andina, charlas sobre habilidades sociales y comunicación asertiva, donde durante el desarrollo de esta programación se atendieron las I.E con actividades lúdicas que buscan mitigar la deserción escolar y promover el componente socioemocional de los estudiantes.   
Durante el cuarto trimestre, se desarrollaron 11 campañas de gestión del riesgo en temas de consumo de sustancias psicoactivas para los 11 municipios del Departamento del Quindío, denominada “SI TU ESTAS LAS DROGAS NO” cuyo objetivo se centra en el involucramiento parental para prevención del consumo de sustancias psicoactivas licitas e ilícitas, la cual fue presentada a los Planes Locales y Subsecretarias de Salud en el Marco del Comité departamental de Drogas con énfasis en Reducción del Consumo de SPA.    Dicha socialización se efectuó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2"/>
        <color theme="1"/>
        <rFont val="Arial"/>
        <family val="2"/>
      </rPr>
      <t>Buenavista</t>
    </r>
    <r>
      <rPr>
        <sz val="12"/>
        <color theme="1"/>
        <rFont val="Arial"/>
        <family val="2"/>
      </rPr>
      <t xml:space="preserve">
Se realizaron talleres en instituciones educativas especialmente en el área rural del municipio de Buenavista
</t>
    </r>
    <r>
      <rPr>
        <b/>
        <sz val="12"/>
        <color theme="1"/>
        <rFont val="Arial"/>
        <family val="2"/>
      </rPr>
      <t>Córdoba</t>
    </r>
    <r>
      <rPr>
        <sz val="12"/>
        <color theme="1"/>
        <rFont val="Arial"/>
        <family val="2"/>
      </rPr>
      <t xml:space="preserve">
El municipio de Córdoba realizó acciones para la prevención del consumo y venta de sustancias psicoactivas en la institución José María Córdoba.
</t>
    </r>
    <r>
      <rPr>
        <b/>
        <sz val="12"/>
        <color theme="1"/>
        <rFont val="Arial"/>
        <family val="2"/>
      </rPr>
      <t>Quimbaya</t>
    </r>
    <r>
      <rPr>
        <sz val="12"/>
        <color theme="1"/>
        <rFont val="Arial"/>
        <family val="2"/>
      </rPr>
      <t xml:space="preserve">
El municipio se articula con la secretaría de familia para la implementación de la estrategia Tú y yo unidos por la vida. 
</t>
    </r>
    <r>
      <rPr>
        <b/>
        <sz val="12"/>
        <color theme="1"/>
        <rFont val="Arial"/>
        <family val="2"/>
      </rPr>
      <t>Universidad San Buenaventura</t>
    </r>
    <r>
      <rPr>
        <sz val="12"/>
        <color theme="1"/>
        <rFont val="Arial"/>
        <family val="2"/>
      </rPr>
      <t xml:space="preserve">
Se realizó diferentes actividades relacionadas con proyecto de vida,  control de emociones, comunicación asertiva, manejo de tiempo y también actividades en el área de salud integral, además de acompañamiento psicopedagógico individual y campañas de prevención y promoción.
</t>
    </r>
    <r>
      <rPr>
        <b/>
        <sz val="12"/>
        <color theme="1"/>
        <rFont val="Arial"/>
        <family val="2"/>
      </rPr>
      <t xml:space="preserve">Universidad EAM
</t>
    </r>
    <r>
      <rPr>
        <sz val="12"/>
        <color theme="1"/>
        <rFont val="Arial"/>
        <family val="2"/>
      </rPr>
      <t xml:space="preserve">*Se adelanta un programa de prevención del consumo de SPA mediante talleres grupales con estudiantes de todos los semestres y programas apoyados en piezas gráficas para redes y mailing.
*Fortalecimiento de proceso institucional en salud mental para atención de jóvenes con detección de consumo problemático o abusivo
*Promoción constante en redes sociales institucionales de piezas comunicativas enfocadas a la prevención del consumo de SPA
</t>
    </r>
    <r>
      <rPr>
        <b/>
        <sz val="12"/>
        <color theme="1"/>
        <rFont val="Arial"/>
        <family val="2"/>
      </rPr>
      <t>Universidad del Quindío.</t>
    </r>
    <r>
      <rPr>
        <sz val="12"/>
        <color theme="1"/>
        <rFont val="Arial"/>
        <family val="2"/>
      </rPr>
      <t xml:space="preserve">
Se programo con el área ZOUQ un conversatorio dirigido a padres de Familia, con Trabajadores Sociales, Psicólogo clínico y un Psicólogo en Formación, el conversatorio se denominó: "La Salud Mental no es cosa de Locos es cosa de todos" ¡NO LOS DEJEMOS SOLOS!   objetivo: la participación de padres y estudiantes en un diálogo de saberes, con orientaciones estratégicas que permiten fortalecer a los padres y sus familias, con algunas estrategias de manejo de situaciones sociales que tiene que afrontar en el entorno familiar con los jóvenes en la problemática de la salud mental, emocional y del abuso del consumo de sustancias Psicoactivas en adolescentes, con el fin de que la familia se consolide en un entorno protectores  Familiar.</t>
    </r>
  </si>
  <si>
    <r>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El municipio de </t>
    </r>
    <r>
      <rPr>
        <b/>
        <sz val="12"/>
        <color theme="1"/>
        <rFont val="Arial"/>
        <family val="2"/>
      </rPr>
      <t>Tebaida</t>
    </r>
    <r>
      <rPr>
        <sz val="12"/>
        <color theme="1"/>
        <rFont val="Arial"/>
        <family val="2"/>
      </rPr>
      <t xml:space="preserve"> cuenta con una infraestructura adecuada para la atención en primera infancia de 225 usuarios en el programa Centro de Desarrollo Comunitario Versalles en su Modalidad Familiar.    
</t>
    </r>
    <r>
      <rPr>
        <b/>
        <sz val="12"/>
        <color theme="1"/>
        <rFont val="Arial"/>
        <family val="2"/>
      </rPr>
      <t>Buenavista</t>
    </r>
    <r>
      <rPr>
        <sz val="12"/>
        <color theme="1"/>
        <rFont val="Arial"/>
        <family val="2"/>
      </rPr>
      <t xml:space="preserve">
Se realiza seguimiento a la ruta integral e atenciones  </t>
    </r>
  </si>
  <si>
    <r>
      <t xml:space="preserve"> La Secretaría de Familia, a través de la jefatura de Familia, ha implementado la estrategia Tú y yo nos cuidamos.  
</t>
    </r>
    <r>
      <rPr>
        <b/>
        <sz val="12"/>
        <color theme="1"/>
        <rFont val="Arial"/>
        <family val="2"/>
      </rPr>
      <t>Buenavista</t>
    </r>
    <r>
      <rPr>
        <sz val="12"/>
        <color theme="1"/>
        <rFont val="Arial"/>
        <family val="2"/>
      </rPr>
      <t xml:space="preserve">
Se cuenta con dos grupos de adulto mayor que realizaron 2 encuentros por semana donde realizan actividades enfocadas en sus hábitos saludables, uno de los grupos recibió taller en salud mental en el mes de diciembre. se cuenta con un CBA donde se beneficiaron 16 adultos mayores los cuales recibieron talleres 8 tallere mensuales en diversos temas incluidos resolución de conflictos, inteligencia emocional y fortalecimiento cognitivo</t>
    </r>
  </si>
  <si>
    <r>
      <rPr>
        <b/>
        <sz val="12"/>
        <color theme="1"/>
        <rFont val="Arial"/>
        <family val="2"/>
      </rPr>
      <t xml:space="preserve">La Secretaría de Familia 
</t>
    </r>
    <r>
      <rPr>
        <sz val="12"/>
        <color theme="1"/>
        <rFont val="Arial"/>
        <family val="2"/>
      </rPr>
      <t xml:space="preserve">Desde la Dirección de Desarrollo Humano y Familia, se encuentra implementanso el proyecto "Tu y yo unidos por la Vida", en el cual, se desarrolla el componente de prevención del consumo de sustancias pscicoactivas y prevención del suicidio.
</t>
    </r>
    <r>
      <rPr>
        <b/>
        <sz val="12"/>
        <color theme="1"/>
        <rFont val="Arial"/>
        <family val="2"/>
      </rPr>
      <t xml:space="preserve">
La Secretaría de Salud: </t>
    </r>
    <r>
      <rPr>
        <sz val="12"/>
        <color theme="1"/>
        <rFont val="Arial"/>
        <family val="2"/>
      </rPr>
      <t xml:space="preserve">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El programa Convivencia Social y Salud Mental dentro de su que 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el evento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Para el cuarto trimestre, desde el programa Convivencia Social y Salud Mental se orienta de manera permanente acompañamiento en términos de gestión del riesgo a las instituciones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tales como el seguimiento a la gestión del riesgo en eventos de interés en salud mental como el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 componente fundamental de las familias.
Se realizó asistencia técnica sobre Rutas de atención en salud mental sobre intento de Suicidio, en los once (11) municipios de competencia departamental.
</t>
    </r>
    <r>
      <rPr>
        <b/>
        <sz val="12"/>
        <color theme="1"/>
        <rFont val="Arial"/>
        <family val="2"/>
      </rPr>
      <t>Buenavista</t>
    </r>
    <r>
      <rPr>
        <sz val="12"/>
        <color theme="1"/>
        <rFont val="Arial"/>
        <family val="2"/>
      </rPr>
      <t xml:space="preserve">
Se realizo conmemoración en el mes de octubre sobre el día de la salud mental, además se realizaron talleres en el mes de diciembre a diferentes grupos poblacionales como niños, adultos y adulto mayor, se realizó actividad con la móvil del hospital mental en el marco de  la plaza principal.
</t>
    </r>
    <r>
      <rPr>
        <b/>
        <sz val="12"/>
        <color theme="1"/>
        <rFont val="Arial"/>
        <family val="2"/>
      </rPr>
      <t xml:space="preserve">Córdoba
</t>
    </r>
    <r>
      <rPr>
        <sz val="12"/>
        <color theme="1"/>
        <rFont val="Arial"/>
        <family val="2"/>
      </rPr>
      <t>El municipio de Córdoba apoyo la implementación de la estrategia “SI TÚ ESTAS LAS DROGAS NO”</t>
    </r>
  </si>
  <si>
    <r>
      <rPr>
        <b/>
        <sz val="12"/>
        <color theme="1"/>
        <rFont val="Arial"/>
        <family val="2"/>
      </rPr>
      <t xml:space="preserve">Buenavista
</t>
    </r>
    <r>
      <rPr>
        <sz val="12"/>
        <color theme="1"/>
        <rFont val="Arial"/>
        <family val="2"/>
      </rPr>
      <t>Se socializo la ruta de atención en salud mental a diferentes grupos poblaciones incluidas familias del municipio.</t>
    </r>
    <r>
      <rPr>
        <b/>
        <sz val="12"/>
        <color theme="1"/>
        <rFont val="Arial"/>
        <family val="2"/>
      </rPr>
      <t xml:space="preserve">
Córdoba
</t>
    </r>
    <r>
      <rPr>
        <sz val="12"/>
        <color theme="1"/>
        <rFont val="Arial"/>
        <family val="2"/>
      </rPr>
      <t>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r>
  </si>
  <si>
    <t>Para la presente vigencia, esta red se encuentra inmersa en la "Estrategia de acompañamiento para la promoción de la sana convivencia familiar y social y la prevención del embarazo en la adolescencia", la cual comenzara su socialización en la vigencia 2024.</t>
  </si>
  <si>
    <t xml:space="preserve">Se cuenta con la Estrategia de acompañamiento para la promoción de la sana convivencia familiar y social y la prevención del embarazo en la adolescencia.  La cual incluye la creación de la red articuladora.
El porcentaje de avance para el decenio comprende el cumplimiento que se le dío durante las vigencias 2020 -2023, sin embargo al primer trimestre del año 2023, la estrategia se encuentra en proceso de revisión  para  ser enviada a La Secretaría de Planeación Departamental para ser formalizada. </t>
  </si>
  <si>
    <r>
      <t xml:space="preserve">Se realiza el presente informe que corresponde al seguimiento del  proceso de implementación de la Política Pública para la protección, el fortalecimiento y el desarrollo integral de familia Quindiana
</t>
    </r>
    <r>
      <rPr>
        <b/>
        <sz val="12"/>
        <color theme="1"/>
        <rFont val="Arial"/>
        <family val="2"/>
      </rPr>
      <t xml:space="preserve">
Informe cuarto trimestre 2023</t>
    </r>
  </si>
  <si>
    <r>
      <t xml:space="preserve">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Buenavista</t>
    </r>
    <r>
      <rPr>
        <sz val="12"/>
        <color theme="1"/>
        <rFont val="Arial"/>
        <family val="2"/>
      </rPr>
      <t xml:space="preserve">
Se cuenta con política pública municipal de primera infancia, infancia adolescencia y fortalecimiento familiar " lo nuestro es Buenavista un paisaje familiar de oportunidades para los niños, niñas y adolescentes"  a la cual se le realiza seguimiento de manera semestral.</t>
    </r>
  </si>
  <si>
    <r>
      <rPr>
        <b/>
        <sz val="12"/>
        <color theme="1"/>
        <rFont val="Arial"/>
        <family val="2"/>
      </rPr>
      <t>Vigecia 2023</t>
    </r>
    <r>
      <rPr>
        <sz val="12"/>
        <color theme="1"/>
        <rFont val="Arial"/>
        <family val="2"/>
      </rPr>
      <t xml:space="preserve">
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r>
    <r>
      <rPr>
        <b/>
        <sz val="12"/>
        <color theme="1"/>
        <rFont val="Arial"/>
        <family val="2"/>
      </rPr>
      <t>2do semestre</t>
    </r>
    <r>
      <rPr>
        <sz val="12"/>
        <color theme="1"/>
        <rFont val="Arial"/>
        <family val="2"/>
      </rPr>
      <t xml:space="preserve">
Se realizó informe correspondiente al 2do semestre del Comité Departamental e interinstitucional para la Primera Infancia, este mismo fue enviado a los correos electrónicos de los integrantes de dicho comité para su socialización y su aprobación se dio en el comité.</t>
    </r>
  </si>
  <si>
    <t>La estrategia de apropiación de la Política Pública ya fue diseñada y se espera su implementación en la vigencia 2024.</t>
  </si>
  <si>
    <t>La estrategia de apropiación de la Política Pública se encuentra diseñada.</t>
  </si>
  <si>
    <r>
      <t xml:space="preserve">La Secretaría de Familia a través de la dirección de adulto mayor y discapacidad ejecuta la estrategia de Rehabilitación Basada en Comunidad, reglamentada en el Decreto 703 de 2015. DIRECCIÓN DE ADULTO MAYOR Y DISCAPACIDAD.
</t>
    </r>
    <r>
      <rPr>
        <b/>
        <sz val="12"/>
        <color theme="1"/>
        <rFont val="Arial"/>
        <family val="2"/>
      </rPr>
      <t xml:space="preserve">Quimbaya
</t>
    </r>
    <r>
      <rPr>
        <sz val="12"/>
        <color theme="1"/>
        <rFont val="Arial"/>
        <family val="2"/>
      </rPr>
      <t>En el municipio se implementa la estrategia RBC, así como el programa municipal ENAMORARTE, que brinda atención integral a la población con discapacidad y sus cuidadores</t>
    </r>
    <r>
      <rPr>
        <b/>
        <sz val="12"/>
        <color theme="1"/>
        <rFont val="Arial"/>
        <family val="2"/>
      </rPr>
      <t xml:space="preserve">. </t>
    </r>
  </si>
  <si>
    <r>
      <rPr>
        <b/>
        <sz val="12"/>
        <color theme="1"/>
        <rFont val="Arial"/>
        <family val="2"/>
      </rPr>
      <t>La Secretaría de Familia</t>
    </r>
    <r>
      <rPr>
        <sz val="12"/>
        <color theme="1"/>
        <rFont val="Arial"/>
        <family val="2"/>
      </rPr>
      <t xml:space="preserve">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t>
    </r>
    <r>
      <rPr>
        <b/>
        <sz val="12"/>
        <color theme="1"/>
        <rFont val="Arial"/>
        <family val="2"/>
      </rPr>
      <t>Secretaría de Salud Departamental</t>
    </r>
    <r>
      <rPr>
        <sz val="12"/>
        <color theme="1"/>
        <rFont val="Arial"/>
        <family val="2"/>
      </rPr>
      <t xml:space="preserve">
El programa de maternidad segura de la ssdq, a través de la estrategia proyecto de salud con base a planificación a intervenido, hemos intervenido entorno comunitarios, educación y familiares, haciendo énfasis en la prevención del embarazo en adolescencia, la barrera que hemos tenido son la secretaria de familia, educación e ICBF que se opusieron a la implementación del  plan integral intersectorial, apoyados en las ZOE , propuesto por el programa de maternidad segura
El programa de maternidad segura de la Secretaría de Salud Departamental en el último trimestre del año 2023, realizó talleres pedagógicos en instituciones educativas en el municipio de Quimbaya y corregimiento de Barcelona, en temas relacionados con métodos de planificación, Infecciones de trasmisión sexual, Interrupción voluntaria del Embarazo, derechos sexuales y reproductivos, tipos de violencias y su ruta de atención, así como socialización de las casa de acogida a víctimas de violencia sexual y de género. para este periodo la dificultad presentada fue el acceso a las instituciones educativas debido a que en el mes de noviembre se encuentra finalizando calendario A y en el mes de diciembre se encuentran en vacaciones.</t>
    </r>
  </si>
  <si>
    <t>La Secretaría de familia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La Secretaría de Salud, se encuentra implementando el programa de maternidad segura.</t>
  </si>
  <si>
    <t xml:space="preserve">La Secretaría de familia  documento la estrategia de fortalecimiento de la sana convivencia familiar y social. Se espera iniciar el proceso de implementación durante la vigencia 2024.
</t>
  </si>
  <si>
    <r>
      <t xml:space="preserve">Desde la </t>
    </r>
    <r>
      <rPr>
        <b/>
        <sz val="12"/>
        <color theme="1"/>
        <rFont val="Arial"/>
        <family val="2"/>
      </rPr>
      <t xml:space="preserve">Secretaria de Agricultura </t>
    </r>
    <r>
      <rPr>
        <sz val="12"/>
        <color theme="1"/>
        <rFont val="Arial"/>
        <family val="2"/>
      </rPr>
      <t xml:space="preserve">se fortalecieron 51 unidades de emprendimiento de grupos poblacionales vulnerables como práctica de autogestión productiva familiar. En temas Administrativos, financieros, comercial, economía solidaria y/o asociatividad, formalización, tributaria y legal. 
Al igual la </t>
    </r>
    <r>
      <rPr>
        <u/>
        <sz val="12"/>
        <color theme="1"/>
        <rFont val="Arial"/>
        <family val="2"/>
      </rPr>
      <t>Tebaida</t>
    </r>
    <r>
      <rPr>
        <sz val="12"/>
        <color theme="1"/>
        <rFont val="Arial"/>
        <family val="2"/>
      </rPr>
      <t xml:space="preserve"> ha apoyado 16 familias en los espacios de formación y el municipio de </t>
    </r>
    <r>
      <rPr>
        <u/>
        <sz val="12"/>
        <color theme="1"/>
        <rFont val="Arial"/>
        <family val="2"/>
      </rPr>
      <t>Montenegro</t>
    </r>
    <r>
      <rPr>
        <sz val="12"/>
        <color theme="1"/>
        <rFont val="Arial"/>
        <family val="2"/>
      </rPr>
      <t xml:space="preserve"> ha promovido la autogestión familiar productiva a través del fortalecimiento de 11 personas de los grupos vulnerables. De igual manera, en </t>
    </r>
    <r>
      <rPr>
        <u/>
        <sz val="12"/>
        <color theme="1"/>
        <rFont val="Arial"/>
        <family val="2"/>
      </rPr>
      <t>Salento</t>
    </r>
    <r>
      <rPr>
        <sz val="12"/>
        <color theme="1"/>
        <rFont val="Arial"/>
        <family val="2"/>
      </rPr>
      <t xml:space="preserve"> participaron más de 30 artesanos, parte de ellos pertenecen a la poblacion vulnerable del municipio (victimas, madres cabeza de hogar, desplazados).
</t>
    </r>
    <r>
      <rPr>
        <b/>
        <sz val="12"/>
        <color theme="1"/>
        <rFont val="Arial"/>
        <family val="2"/>
      </rPr>
      <t xml:space="preserve">Secretaría de Turismo
</t>
    </r>
    <r>
      <rPr>
        <sz val="12"/>
        <color theme="1"/>
        <rFont val="Arial"/>
        <family val="2"/>
      </rPr>
      <t xml:space="preserve">Se realizó el acompañamiento a 30 emprendimientos a grupos poblaciones vulnerables
</t>
    </r>
  </si>
  <si>
    <t xml:space="preserve">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 </t>
  </si>
  <si>
    <r>
      <t xml:space="preserve">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t>
    </r>
    <r>
      <rPr>
        <b/>
        <sz val="12"/>
        <color theme="1"/>
        <rFont val="Arial"/>
        <family val="2"/>
      </rPr>
      <t>Vigencia 2020</t>
    </r>
    <r>
      <rPr>
        <sz val="12"/>
        <color theme="1"/>
        <rFont val="Arial"/>
        <family val="2"/>
      </rPr>
      <t xml:space="preserve">
Armenia
- No. 015 con la Asociación de Cabildos Indígenas de Armenia Quindío (ACIAQ). 
- No. 016 con la Asociación de Cabildantes Pastos del Quindío.
</t>
    </r>
    <r>
      <rPr>
        <b/>
        <sz val="12"/>
        <color theme="1"/>
        <rFont val="Arial"/>
        <family val="2"/>
      </rPr>
      <t>Vigencia 2021</t>
    </r>
    <r>
      <rPr>
        <sz val="12"/>
        <color theme="1"/>
        <rFont val="Arial"/>
        <family val="2"/>
      </rPr>
      <t xml:space="preserve">
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r>
    <r>
      <rPr>
        <b/>
        <sz val="12"/>
        <color theme="1"/>
        <rFont val="Arial"/>
        <family val="2"/>
      </rPr>
      <t>Vigencia 2022</t>
    </r>
    <r>
      <rPr>
        <sz val="12"/>
        <color theme="1"/>
        <rFont val="Arial"/>
        <family val="2"/>
      </rPr>
      <t xml:space="preserve">
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
</t>
    </r>
    <r>
      <rPr>
        <b/>
        <sz val="12"/>
        <color theme="1"/>
        <rFont val="Arial"/>
        <family val="2"/>
      </rPr>
      <t>Vigencia 2023
S</t>
    </r>
    <r>
      <rPr>
        <sz val="12"/>
        <color theme="1"/>
        <rFont val="Arial"/>
        <family val="2"/>
      </rPr>
      <t>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t>
    </r>
    <r>
      <rPr>
        <b/>
        <sz val="12"/>
        <color theme="1"/>
        <rFont val="Arial"/>
        <family val="2"/>
      </rPr>
      <t xml:space="preserve"> </t>
    </r>
    <r>
      <rPr>
        <sz val="12"/>
        <color theme="1"/>
        <rFont val="Arial"/>
        <family val="2"/>
      </rPr>
      <t xml:space="preserve">
</t>
    </r>
  </si>
  <si>
    <t>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t>
  </si>
  <si>
    <r>
      <rPr>
        <b/>
        <sz val="12"/>
        <rFont val="Arial"/>
        <family val="2"/>
      </rPr>
      <t xml:space="preserve">Vigencia 2020
</t>
    </r>
    <r>
      <rPr>
        <sz val="12"/>
        <rFont val="Arial"/>
        <family val="2"/>
      </rPr>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t>
    </r>
    <r>
      <rPr>
        <b/>
        <sz val="12"/>
        <rFont val="Arial"/>
        <family val="2"/>
      </rPr>
      <t xml:space="preserve">Vigencia 22021
</t>
    </r>
    <r>
      <rPr>
        <sz val="12"/>
        <rFont val="Arial"/>
        <family val="2"/>
      </rPr>
      <t xml:space="preserve">Se avanzó en la estructuración de una estrategia de articulación con la Política Pública de Diversidad Sexual e Identidad de Género. </t>
    </r>
    <r>
      <rPr>
        <b/>
        <sz val="12"/>
        <rFont val="Arial"/>
        <family val="2"/>
      </rPr>
      <t xml:space="preserve">
Vigencia 2022
</t>
    </r>
    <r>
      <rPr>
        <sz val="12"/>
        <rFont val="Arial"/>
        <family val="2"/>
      </rPr>
      <t>La jefatura de mujery equidad de genero no reporto información.</t>
    </r>
    <r>
      <rPr>
        <b/>
        <sz val="12"/>
        <rFont val="Arial"/>
        <family val="2"/>
      </rPr>
      <t xml:space="preserve">
Vigencia 2023</t>
    </r>
    <r>
      <rPr>
        <sz val="12"/>
        <rFont val="Arial"/>
        <family val="2"/>
      </rPr>
      <t xml:space="preserve">
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Bernando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t>
    </r>
  </si>
  <si>
    <r>
      <rPr>
        <b/>
        <sz val="12"/>
        <color theme="1"/>
        <rFont val="Arial"/>
        <family val="2"/>
      </rPr>
      <t xml:space="preserve">Vigencia 2020
</t>
    </r>
    <r>
      <rPr>
        <sz val="12"/>
        <color theme="1"/>
        <rFont val="Arial"/>
        <family val="2"/>
      </rPr>
      <t xml:space="preserve"> se apoyaron 21 organizaciones de productores formales.
</t>
    </r>
    <r>
      <rPr>
        <b/>
        <sz val="12"/>
        <color theme="1"/>
        <rFont val="Arial"/>
        <family val="2"/>
      </rPr>
      <t>Vigencia</t>
    </r>
    <r>
      <rPr>
        <sz val="12"/>
        <color theme="1"/>
        <rFont val="Arial"/>
        <family val="2"/>
      </rPr>
      <t xml:space="preserve"> </t>
    </r>
    <r>
      <rPr>
        <b/>
        <sz val="12"/>
        <color theme="1"/>
        <rFont val="Arial"/>
        <family val="2"/>
      </rPr>
      <t>2021</t>
    </r>
    <r>
      <rPr>
        <sz val="12"/>
        <color theme="1"/>
        <rFont val="Arial"/>
        <family val="2"/>
      </rPr>
      <t xml:space="preserve"> apoyaron 240 productores agropecuarios.
</t>
    </r>
    <r>
      <rPr>
        <b/>
        <sz val="12"/>
        <color theme="1"/>
        <rFont val="Arial"/>
        <family val="2"/>
      </rPr>
      <t>Vigencia</t>
    </r>
    <r>
      <rPr>
        <sz val="12"/>
        <color theme="1"/>
        <rFont val="Arial"/>
        <family val="2"/>
      </rPr>
      <t xml:space="preserve"> </t>
    </r>
    <r>
      <rPr>
        <b/>
        <sz val="12"/>
        <color theme="1"/>
        <rFont val="Arial"/>
        <family val="2"/>
      </rPr>
      <t>2022</t>
    </r>
    <r>
      <rPr>
        <sz val="12"/>
        <color theme="1"/>
        <rFont val="Arial"/>
        <family val="2"/>
      </rPr>
      <t xml:space="preserve"> Se apoyaron  1422 productores agropecuarios en  los municipios de: CORDOBA, CIRCASIA, MONTENEGRO, GENOVA, BUENAVISTA,  CALARCA y SALENTO y 166 credit0s agropecuarios,.
</t>
    </r>
    <r>
      <rPr>
        <b/>
        <sz val="12"/>
        <color theme="1"/>
        <rFont val="Arial"/>
        <family val="2"/>
      </rPr>
      <t>Vigencia 2023</t>
    </r>
    <r>
      <rPr>
        <sz val="12"/>
        <color theme="1"/>
        <rFont val="Arial"/>
        <family val="2"/>
      </rPr>
      <t xml:space="preserve"> se beneficiaron a 150 unidades productivas. De acuerdo a lo anterior en el cuatrienio 2020 - 2023 se han apoyado </t>
    </r>
    <r>
      <rPr>
        <b/>
        <u/>
        <sz val="12"/>
        <color theme="1"/>
        <rFont val="Arial"/>
        <family val="2"/>
      </rPr>
      <t>1999</t>
    </r>
    <r>
      <rPr>
        <sz val="12"/>
        <color theme="1"/>
        <rFont val="Arial"/>
        <family val="2"/>
      </rPr>
      <t xml:space="preserve"> productores agropecuarios en capacitaciones de asociatividad, liderazgo, agricultura familiar campesina, seguridad alimentaria y créditos agropecuarios. </t>
    </r>
  </si>
  <si>
    <r>
      <t xml:space="preserve">Durante las vigencias </t>
    </r>
    <r>
      <rPr>
        <b/>
        <sz val="12"/>
        <rFont val="Calibri"/>
        <family val="2"/>
        <scheme val="minor"/>
      </rPr>
      <t>2020 al 2023</t>
    </r>
    <r>
      <rPr>
        <sz val="12"/>
        <rFont val="Calibri"/>
        <family val="2"/>
        <scheme val="minor"/>
      </rPr>
      <t xml:space="preserve">, el Ministerio del Trabajo realiza capacitaciones a la población en general y a la población vulnerable en temas de trabajo decente y digno. 
En la vigencia </t>
    </r>
    <r>
      <rPr>
        <b/>
        <sz val="12"/>
        <rFont val="Calibri"/>
        <family val="2"/>
        <scheme val="minor"/>
      </rPr>
      <t>2023</t>
    </r>
    <r>
      <rPr>
        <sz val="12"/>
        <rFont val="Calibri"/>
        <family val="2"/>
        <scheme val="minor"/>
      </rPr>
      <t xml:space="preserve"> la Secretaria de Turismo impacta a 61 familias con buenas practicas empresariales y en fortalecimiento de habilidades. </t>
    </r>
  </si>
  <si>
    <t>Durante el 2023 se realizacion 10 sensibilización a los municipios sobre la diversidad y pluralidad familiar, étnica, cultural y territorial como práctica del reconocimiento en el ejercicio de los derechos colectivos e individuales.</t>
  </si>
  <si>
    <r>
      <t>Durante la</t>
    </r>
    <r>
      <rPr>
        <b/>
        <sz val="12"/>
        <color theme="1"/>
        <rFont val="Arial"/>
        <family val="2"/>
      </rPr>
      <t xml:space="preserve"> vigencia 2020</t>
    </r>
    <r>
      <rPr>
        <sz val="12"/>
        <color theme="1"/>
        <rFont val="Arial"/>
        <family val="2"/>
      </rPr>
      <t xml:space="preserve">, se desarrollaron jornadas de sensibilización sobre enfoque diferencial y subdiferencial, como herramienta para el reconocimiento de la diversidad, en 8 municipios.
</t>
    </r>
    <r>
      <rPr>
        <b/>
        <sz val="12"/>
        <color theme="1"/>
        <rFont val="Arial"/>
        <family val="2"/>
      </rPr>
      <t>Vigencia 2021</t>
    </r>
    <r>
      <rPr>
        <sz val="12"/>
        <color theme="1"/>
        <rFont val="Arial"/>
        <family val="2"/>
      </rPr>
      <t xml:space="preserve"> se desarrolló el foro sobre diversidad y pluralidad familiar donde fueron invitados todos los municipios.
</t>
    </r>
    <r>
      <rPr>
        <b/>
        <sz val="12"/>
        <color theme="1"/>
        <rFont val="Arial"/>
        <family val="2"/>
      </rPr>
      <t>Vigencia  2022</t>
    </r>
    <r>
      <rPr>
        <sz val="12"/>
        <color theme="1"/>
        <rFont val="Arial"/>
        <family val="2"/>
      </rPr>
      <t xml:space="preserve"> se sensibilizaron 11 municipios.
</t>
    </r>
    <r>
      <rPr>
        <b/>
        <sz val="12"/>
        <color theme="1"/>
        <rFont val="Arial"/>
        <family val="2"/>
      </rPr>
      <t>Vigencia d</t>
    </r>
    <r>
      <rPr>
        <b/>
        <sz val="12"/>
        <rFont val="Arial"/>
        <family val="2"/>
      </rPr>
      <t xml:space="preserve">el 2023
</t>
    </r>
    <r>
      <rPr>
        <sz val="12"/>
        <rFont val="Arial"/>
        <family val="2"/>
      </rPr>
      <t>se realizacion 10 sensibilización a los municipios sobre la diversidad y pluralidad familiar, étnica, cultural y territorial como práctica del reconocimiento en el ejercicio de los derechos colectivos e individuales.</t>
    </r>
  </si>
  <si>
    <t>Para las actuales vigencias no se han presentado informes de seguimiento ya que la meta no se encontraba programada</t>
  </si>
  <si>
    <t>META FÍSICA IV TRIMESTRE VIGENCIA 2023</t>
  </si>
  <si>
    <r>
      <rPr>
        <b/>
        <sz val="12"/>
        <rFont val="Arial"/>
        <family val="2"/>
      </rPr>
      <t xml:space="preserve">
Secretaría de Familia
</t>
    </r>
    <r>
      <rPr>
        <sz val="12"/>
        <rFont val="Arial"/>
        <family val="2"/>
      </rPr>
      <t>Se   realizaron  eventos  masivos  articuladamente  con Indeportes para socializar  y  explicar una ruta didáctica la  cual  tiene  como objetivo implementar  y  promocionar  estilos  de  vida  saludable  en  las familias  de  Departamento  del Quindío.</t>
    </r>
    <r>
      <rPr>
        <b/>
        <sz val="12"/>
        <rFont val="Arial"/>
        <family val="2"/>
      </rPr>
      <t xml:space="preserve">
INDEPORTES y la Secretaría de Salud departamental</t>
    </r>
    <r>
      <rPr>
        <sz val="12"/>
        <rFont val="Arial"/>
        <family val="2"/>
      </rPr>
      <t xml:space="preserve"> implementan la ruta integral de promoción de los hábitos y estilos de vida saludables dirigida a las familias del departamento. Por su parte los municipios de Pijao, Córdoba, Armenia, Montenegro, Quimbaya y La Tebaida implementan la ruta de hábitos y estilos de vida saludable.
</t>
    </r>
    <r>
      <rPr>
        <b/>
        <sz val="12"/>
        <rFont val="Arial"/>
        <family val="2"/>
      </rPr>
      <t xml:space="preserve">Buenavista
</t>
    </r>
    <r>
      <rPr>
        <sz val="12"/>
        <rFont val="Arial"/>
        <family val="2"/>
      </rPr>
      <t xml:space="preserve">por medio del PIC Se implemento la estrategia 4 por 4 , con el fin de implementar habitos y estilos de vida saludabel en als familias </t>
    </r>
  </si>
  <si>
    <r>
      <t xml:space="preserve">Para la vigencia </t>
    </r>
    <r>
      <rPr>
        <b/>
        <sz val="12"/>
        <color theme="1"/>
        <rFont val="Arial"/>
        <family val="2"/>
      </rPr>
      <t>2020</t>
    </r>
    <r>
      <rPr>
        <sz val="12"/>
        <color theme="1"/>
        <rFont val="Arial"/>
        <family val="2"/>
      </rPr>
      <t xml:space="preserve"> se llevaron a cabo:
- Se desarrolló el programa de Danza Activa.
- Se realizó la presentación de Danza en La Noche de Magia y Luz. 
- Apoyo al show quindiano y la danza artística en casa.  INDEPORTES.
Vigencia 2021: 
-"Carrusel del Patrimonio" en los 12 municipios del Departamento del Quindío.
-Se realizó FESTIVAL TURPIAL CAFETERO 2021. 
-Se realizó vía Facebook Live Encuentro Nacional de Escritores Luis Vidales con 606 reproducciones.
Vigencia 2022: 
 -Escuelas deportivas
-Hábitos y estilos de vida saludables 
-recreación. 
-los programas de concertación 
-Programa de estímulos 
Vigencia 2023:
INDEPORTES ha realizado 4 proyectos y programas, cuatro (4) en convenio con el ministerio del deporte:
- Escuelas deportivas
-Hábitos y estilos de vida saludables
- Deporte social comunitario
- Recreación.  
La secretaría de cultura implementa él programas de concertación y estímulos. 
</t>
    </r>
  </si>
  <si>
    <r>
      <t xml:space="preserve">
</t>
    </r>
    <r>
      <rPr>
        <b/>
        <sz val="12"/>
        <color theme="1"/>
        <rFont val="Arial"/>
        <family val="2"/>
      </rPr>
      <t xml:space="preserve">La Secretaría del Interior
</t>
    </r>
    <r>
      <rPr>
        <sz val="12"/>
        <color theme="1"/>
        <rFont val="Arial"/>
        <family val="2"/>
      </rPr>
      <t xml:space="preserve">Dio cumplimiento la meta con la implemetacion de campañas, capacitaciones y socializaciones en resolución de conflictos dando cumplimiento del Código Nacional de Seguridad y convivencia
</t>
    </r>
    <r>
      <rPr>
        <b/>
        <sz val="12"/>
        <color theme="1"/>
        <rFont val="Arial"/>
        <family val="2"/>
      </rPr>
      <t>Buenavista
S</t>
    </r>
    <r>
      <rPr>
        <sz val="12"/>
        <color theme="1"/>
        <rFont val="Arial"/>
        <family val="2"/>
      </rPr>
      <t xml:space="preserve">e realzio una caravana de seguridad por el area rural del municipio en compaños de CTI,  EJERCITO Y POLICIA NACIONAL </t>
    </r>
  </si>
  <si>
    <r>
      <t xml:space="preserve">Viencia </t>
    </r>
    <r>
      <rPr>
        <b/>
        <sz val="12"/>
        <color theme="1"/>
        <rFont val="Arial"/>
        <family val="2"/>
      </rPr>
      <t>2022:</t>
    </r>
    <r>
      <rPr>
        <sz val="12"/>
        <color theme="1"/>
        <rFont val="Arial"/>
        <family val="2"/>
      </rPr>
      <t xml:space="preserve"> 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Para la vigencia </t>
    </r>
    <r>
      <rPr>
        <b/>
        <sz val="12"/>
        <color theme="1"/>
        <rFont val="Arial"/>
        <family val="2"/>
      </rPr>
      <t>2023</t>
    </r>
    <r>
      <rPr>
        <sz val="12"/>
        <color theme="1"/>
        <rFont val="Arial"/>
        <family val="2"/>
      </rPr>
      <t xml:space="preserve"> Secretaría de Turismo, Industria y Comercio 
El día 24 de julio de 2023 Se realiza taller a cargo de la ARL Positiva, sensibilizando a 10 comerciantes y/o empresarios, sobre la responsabilidad del sistema de seguridad social SST para los trabajadores, teniendo como tema "El manejo de herramientas e Higiene Postural", este taller es dictado y dirigido a los comerciantes de la plaza de mercado del municipio de Quimbaya.
El día 2 de agosto de 2023 Se realiza taller a cargo de la ARL Positiva, sensibilizando a 14 comerciantes y/o empresarios, sobre la responsabilidad del sistema de seguridad social SST para los trabajadores, teniendo como tema "El manejo de herramientas e Higiene Postural", este taller es dictado y dirigido a los comerciantes de la plaza de mercado del municipio de Montenegro.
El día 10 de agosto de 2023 Se realiza taller a cargo de la Cruz Roja Colombiana, sensibilizando a 24 comerciantes y/o empresarios, sobre la responsabilidad del sistema de seguridad social SST para los trabajadores, teniendo como capacitación un  "Curso básico de primeros auxilios", este taller es dictado y dirigido a los comerciantes de la plaza de mercado del municipio de Quimbaya.</t>
    </r>
  </si>
  <si>
    <r>
      <t>La secretaría de Turismo, industria y comercio realizó concertaciones con el ministerio de trabajo y demas actores del sistema, para la ejecucion del indicador en el año 2023.
Para la Vigencia</t>
    </r>
    <r>
      <rPr>
        <b/>
        <sz val="12"/>
        <color theme="1"/>
        <rFont val="Arial"/>
        <family val="2"/>
      </rPr>
      <t xml:space="preserve"> 2023 </t>
    </r>
    <r>
      <rPr>
        <sz val="12"/>
        <color theme="1"/>
        <rFont val="Arial"/>
        <family val="2"/>
      </rPr>
      <t xml:space="preserve"> no se han realizado actividades que den avance al indicador</t>
    </r>
  </si>
  <si>
    <t>La Secretaria de Familia, cuenta con la estrategia "PROMOCIÓN Y FORTALECIMIENTO
DE LA DIVERSIDAD FAMILIAR
ÉTNICA QUINDIANA" . Con codigo PR-FAM-12, del 12 de septiembre del 2023.</t>
  </si>
  <si>
    <t xml:space="preserve">1. La Secretaría de Familia está realizando la socialización de la estrategia con las organizaciones étnicas y las administraciones municipales. 
2. en la vigencia 2023 se empezo a emplear la estrategia "Promocion y fortalecimiento de la diversidad étnica Quindiana"   </t>
  </si>
  <si>
    <t>La secretaría de Agricultura beneficio al 2,3%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</si>
  <si>
    <r>
      <t xml:space="preserve">La Secretaría de Familia a través de la Dirección de Desarrollo Humano y Familia, se encuentra implementando la estrategia "Tú y yo unidos por la Vida",  a partir del año </t>
    </r>
    <r>
      <rPr>
        <b/>
        <sz val="12"/>
        <color theme="1"/>
        <rFont val="Arial"/>
        <family val="2"/>
      </rPr>
      <t>2021</t>
    </r>
    <r>
      <rPr>
        <sz val="12"/>
        <color theme="1"/>
        <rFont val="Arial"/>
        <family val="2"/>
      </rPr>
      <t xml:space="preserve"> en el cual, se desarrolla el componente de prevención del consumo de sustancias psicoactivas. 
Por su parte, la secretaría de salud implementa la estrategia nacional de prevención del consumo sustancias psicoactivas denominada "si tú estás las drogas no".</t>
    </r>
  </si>
  <si>
    <r>
      <t xml:space="preserve">La Secretaria de Familia Departamental, </t>
    </r>
    <r>
      <rPr>
        <sz val="12"/>
        <color theme="1"/>
        <rFont val="Arial"/>
        <family val="2"/>
      </rPr>
      <t xml:space="preserve">realizó la celebración del día de la Familia el 26 de mayo del 2023, en la Fundación Quindiana de Atención Integral del Municipio de Armenia. 
De igual manera, se conmemora el 26 de mayo en las horas de la tarde en a Fundación INFAC del Municipio de Calarcá.
Así mismo, se celebra el 30 de mayo en la Asociación DAVIDA en el Municipio de La Tebaida. 
</t>
    </r>
    <r>
      <rPr>
        <b/>
        <sz val="12"/>
        <color theme="1"/>
        <rFont val="Arial"/>
        <family val="2"/>
      </rPr>
      <t xml:space="preserve">Armenia
</t>
    </r>
    <r>
      <rPr>
        <sz val="12"/>
        <color theme="1"/>
        <rFont val="Arial"/>
        <family val="2"/>
      </rPr>
      <t xml:space="preserve">Se lleva a cabo la actividad de celebracion del dia de la familia el dia 04 de junio en la avenida centenario.
</t>
    </r>
    <r>
      <rPr>
        <b/>
        <sz val="12"/>
        <color theme="1"/>
        <rFont val="Arial"/>
        <family val="2"/>
      </rPr>
      <t>Quimbaya</t>
    </r>
    <r>
      <rPr>
        <sz val="12"/>
        <color theme="1"/>
        <rFont val="Arial"/>
        <family val="2"/>
      </rPr>
      <t xml:space="preserve">
Se conmemoró el 15 de mayo día de la familia.</t>
    </r>
    <r>
      <rPr>
        <b/>
        <sz val="12"/>
        <color theme="1"/>
        <rFont val="Arial"/>
        <family val="2"/>
      </rPr>
      <t xml:space="preserve">
Comisaria Génova
</t>
    </r>
    <r>
      <rPr>
        <sz val="12"/>
        <color theme="1"/>
        <rFont val="Arial"/>
        <family val="2"/>
      </rPr>
      <t xml:space="preserve">Se realizo un homenaje a las familias del municipio, se brindó una presentación artística
</t>
    </r>
    <r>
      <rPr>
        <b/>
        <sz val="12"/>
        <color theme="1"/>
        <rFont val="Arial"/>
        <family val="2"/>
      </rPr>
      <t xml:space="preserve">
Córdoba
</t>
    </r>
    <r>
      <rPr>
        <sz val="12"/>
        <color theme="1"/>
        <rFont val="Arial"/>
        <family val="2"/>
      </rPr>
      <t>Con el fin de brindar acompañamiento a las actividades para la realización interinstitucional para la celebración día internacional de la familia, en fecha sábado 26 de agosto en el parque principal del municipio la institución educativa José maría córdoba en articulación con la administración municipal conmemoraron junto con la comunidad en general del municipio día de la familia.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</si>
</sst>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0.0%"/>
    <numFmt numFmtId="166" formatCode="0.0"/>
    <numFmt numFmtId="167" formatCode="&quot;$&quot;\ #,##0"/>
  </numFmts>
  <fonts count="47">
    <font>
      <sz val="11"/>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sz val="12"/>
      <name val="Arial"/>
      <family val="2"/>
    </font>
    <font>
      <sz val="12"/>
      <color rgb="FFFF0000"/>
      <name val="Arial"/>
      <family val="2"/>
    </font>
    <font>
      <sz val="9"/>
      <color indexed="81"/>
      <name val="Tahoma"/>
      <family val="2"/>
    </font>
    <font>
      <b/>
      <sz val="9"/>
      <color indexed="81"/>
      <name val="Tahoma"/>
      <family val="2"/>
    </font>
    <font>
      <sz val="11"/>
      <color theme="1"/>
      <name val="Calibri"/>
      <family val="2"/>
      <scheme val="minor"/>
    </font>
    <font>
      <sz val="11"/>
      <color theme="1"/>
      <name val="Tahoma"/>
      <family val="2"/>
    </font>
    <font>
      <sz val="12"/>
      <color theme="1"/>
      <name val="Tahoma"/>
      <family val="2"/>
    </font>
    <font>
      <u/>
      <sz val="11"/>
      <color theme="1"/>
      <name val="Tahoma"/>
      <family val="2"/>
    </font>
    <font>
      <b/>
      <i/>
      <sz val="12"/>
      <color theme="1"/>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5"/>
      <color theme="1"/>
      <name val="Calibri"/>
      <family val="2"/>
      <scheme val="minor"/>
    </font>
    <font>
      <sz val="6"/>
      <color theme="1"/>
      <name val="Calibri"/>
      <family val="2"/>
      <scheme val="minor"/>
    </font>
    <font>
      <sz val="10"/>
      <color theme="1"/>
      <name val="Arial  "/>
    </font>
    <font>
      <b/>
      <sz val="12"/>
      <color theme="1"/>
      <name val="Arial"/>
      <family val="2"/>
    </font>
    <font>
      <sz val="12"/>
      <color rgb="FF000000"/>
      <name val="Arial"/>
      <family val="2"/>
    </font>
    <font>
      <sz val="16"/>
      <color theme="1"/>
      <name val="Arial"/>
      <family val="2"/>
    </font>
    <font>
      <b/>
      <sz val="16"/>
      <color theme="1"/>
      <name val="Arial"/>
      <family val="2"/>
    </font>
    <font>
      <sz val="16"/>
      <name val="Arial"/>
      <family val="2"/>
    </font>
    <font>
      <b/>
      <i/>
      <sz val="12"/>
      <name val="Arial"/>
      <family val="2"/>
    </font>
    <font>
      <sz val="12"/>
      <color theme="1"/>
      <name val="Arial  "/>
    </font>
    <font>
      <b/>
      <sz val="12"/>
      <name val="Arial"/>
      <family val="2"/>
    </font>
    <font>
      <b/>
      <sz val="24"/>
      <color indexed="81"/>
      <name val="Tahoma"/>
      <family val="2"/>
    </font>
    <font>
      <sz val="24"/>
      <color indexed="81"/>
      <name val="Tahoma"/>
      <family val="2"/>
    </font>
    <font>
      <u/>
      <sz val="12"/>
      <color theme="1"/>
      <name val="Arial"/>
      <family val="2"/>
    </font>
    <font>
      <b/>
      <u/>
      <sz val="12"/>
      <color theme="1"/>
      <name val="Arial"/>
      <family val="2"/>
    </font>
    <font>
      <sz val="12"/>
      <name val="Calibri"/>
      <family val="2"/>
      <scheme val="minor"/>
    </font>
    <font>
      <b/>
      <sz val="12"/>
      <name val="Calibri"/>
      <family val="2"/>
      <scheme val="minor"/>
    </font>
    <font>
      <b/>
      <sz val="14"/>
      <color indexed="81"/>
      <name val="Tahoma"/>
      <family val="2"/>
    </font>
    <font>
      <sz val="14"/>
      <color indexed="81"/>
      <name val="Tahoma"/>
      <family val="2"/>
    </font>
    <font>
      <b/>
      <sz val="16"/>
      <color indexed="81"/>
      <name val="Tahoma"/>
      <family val="2"/>
    </font>
    <font>
      <sz val="16"/>
      <color indexed="81"/>
      <name val="Tahoma"/>
      <family val="2"/>
    </font>
    <font>
      <b/>
      <sz val="18"/>
      <color indexed="81"/>
      <name val="Tahoma"/>
      <family val="2"/>
    </font>
    <font>
      <sz val="18"/>
      <color indexed="81"/>
      <name val="Tahoma"/>
      <family val="2"/>
    </font>
    <font>
      <b/>
      <sz val="20"/>
      <color indexed="81"/>
      <name val="Tahoma"/>
      <family val="2"/>
    </font>
    <font>
      <sz val="20"/>
      <color indexed="81"/>
      <name val="Tahoma"/>
      <family val="2"/>
    </font>
    <font>
      <b/>
      <sz val="22"/>
      <color indexed="81"/>
      <name val="Tahoma"/>
      <family val="2"/>
    </font>
    <font>
      <sz val="22"/>
      <color indexed="81"/>
      <name val="Tahoma"/>
      <family val="2"/>
    </font>
  </fonts>
  <fills count="21">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F3DEDD"/>
        <bgColor indexed="64"/>
      </patternFill>
    </fill>
    <fill>
      <patternFill patternType="solid">
        <fgColor theme="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ED7D31"/>
        <bgColor indexed="64"/>
      </patternFill>
    </fill>
    <fill>
      <patternFill patternType="solid">
        <fgColor theme="6"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164" fontId="9" fillId="0" borderId="0" applyFont="0" applyFill="0" applyBorder="0" applyAlignment="0" applyProtection="0"/>
    <xf numFmtId="9" fontId="9" fillId="0" borderId="0" applyFont="0" applyFill="0" applyBorder="0" applyAlignment="0" applyProtection="0"/>
  </cellStyleXfs>
  <cellXfs count="203">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5"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2" fontId="1" fillId="3"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 fillId="0" borderId="0" xfId="0" applyFont="1" applyAlignment="1">
      <alignment horizontal="center" vertical="center" wrapText="1"/>
    </xf>
    <xf numFmtId="10" fontId="1" fillId="0" borderId="1" xfId="0" applyNumberFormat="1" applyFont="1" applyBorder="1" applyAlignment="1">
      <alignment horizontal="center" vertical="center" wrapText="1"/>
    </xf>
    <xf numFmtId="0" fontId="10" fillId="0" borderId="1" xfId="2" applyNumberFormat="1" applyFont="1" applyBorder="1" applyAlignment="1">
      <alignment horizontal="right" vertical="center" wrapText="1"/>
    </xf>
    <xf numFmtId="165" fontId="1" fillId="0" borderId="1" xfId="0" applyNumberFormat="1" applyFont="1" applyBorder="1" applyAlignment="1">
      <alignment horizontal="center" vertical="center" wrapText="1"/>
    </xf>
    <xf numFmtId="0" fontId="1" fillId="3"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3" fillId="9" borderId="14"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8" xfId="2" applyNumberFormat="1" applyFont="1" applyFill="1" applyBorder="1" applyAlignment="1">
      <alignment horizontal="center" vertical="center" wrapText="1"/>
    </xf>
    <xf numFmtId="0" fontId="14" fillId="0" borderId="0" xfId="0" applyFont="1"/>
    <xf numFmtId="3" fontId="0" fillId="0" borderId="0" xfId="0" applyNumberFormat="1"/>
    <xf numFmtId="0" fontId="19" fillId="0" borderId="0" xfId="0" applyFont="1"/>
    <xf numFmtId="0" fontId="20" fillId="11" borderId="21"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2" fillId="0" borderId="22" xfId="0" applyFont="1" applyBorder="1" applyAlignment="1">
      <alignment horizontal="center" vertical="center" textRotation="90" wrapText="1"/>
    </xf>
    <xf numFmtId="0" fontId="22" fillId="0" borderId="0" xfId="0" applyFont="1" applyAlignment="1">
      <alignment vertical="center" textRotation="90" wrapText="1"/>
    </xf>
    <xf numFmtId="0" fontId="1" fillId="3" borderId="5" xfId="0" applyFont="1" applyFill="1" applyBorder="1" applyAlignment="1">
      <alignment horizontal="left" vertical="center" wrapText="1"/>
    </xf>
    <xf numFmtId="0" fontId="22" fillId="0" borderId="24" xfId="0" applyFont="1" applyBorder="1" applyAlignment="1">
      <alignment horizontal="center" vertical="center" textRotation="90" wrapText="1"/>
    </xf>
    <xf numFmtId="0" fontId="22" fillId="0" borderId="27" xfId="0" applyFont="1" applyBorder="1" applyAlignment="1">
      <alignment horizontal="center" vertical="center" textRotation="90" wrapText="1"/>
    </xf>
    <xf numFmtId="0" fontId="15" fillId="14" borderId="25"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12" borderId="25" xfId="0" applyFont="1" applyFill="1" applyBorder="1" applyAlignment="1">
      <alignment horizontal="center" vertical="center" wrapText="1"/>
    </xf>
    <xf numFmtId="3" fontId="15" fillId="13" borderId="25" xfId="0" applyNumberFormat="1" applyFont="1" applyFill="1" applyBorder="1" applyAlignment="1">
      <alignment horizontal="center" vertical="center" wrapText="1"/>
    </xf>
    <xf numFmtId="3" fontId="15" fillId="6" borderId="25" xfId="0" applyNumberFormat="1" applyFont="1" applyFill="1" applyBorder="1" applyAlignment="1">
      <alignment horizontal="center" vertical="center" wrapText="1"/>
    </xf>
    <xf numFmtId="3" fontId="15" fillId="5" borderId="25" xfId="0" applyNumberFormat="1" applyFont="1" applyFill="1" applyBorder="1" applyAlignment="1">
      <alignment horizontal="center" vertical="center" wrapText="1"/>
    </xf>
    <xf numFmtId="0" fontId="15" fillId="14" borderId="26" xfId="0" applyFont="1" applyFill="1" applyBorder="1" applyAlignment="1">
      <alignment horizontal="center" vertical="center" wrapText="1"/>
    </xf>
    <xf numFmtId="166" fontId="15" fillId="14" borderId="28" xfId="0" applyNumberFormat="1" applyFont="1" applyFill="1" applyBorder="1" applyAlignment="1">
      <alignment horizontal="center" vertical="center" wrapText="1"/>
    </xf>
    <xf numFmtId="166" fontId="15" fillId="7" borderId="28" xfId="0" applyNumberFormat="1" applyFont="1" applyFill="1" applyBorder="1" applyAlignment="1">
      <alignment horizontal="center" vertical="center" wrapText="1"/>
    </xf>
    <xf numFmtId="166" fontId="15" fillId="12" borderId="28" xfId="0" applyNumberFormat="1" applyFont="1" applyFill="1" applyBorder="1" applyAlignment="1">
      <alignment horizontal="center" vertical="center" wrapText="1"/>
    </xf>
    <xf numFmtId="166" fontId="15" fillId="13" borderId="28" xfId="0" applyNumberFormat="1" applyFont="1" applyFill="1" applyBorder="1" applyAlignment="1">
      <alignment horizontal="center" vertical="center" wrapText="1"/>
    </xf>
    <xf numFmtId="166" fontId="15" fillId="6" borderId="28" xfId="0" applyNumberFormat="1" applyFont="1" applyFill="1" applyBorder="1" applyAlignment="1">
      <alignment horizontal="center" vertical="center" wrapText="1"/>
    </xf>
    <xf numFmtId="166" fontId="15" fillId="5" borderId="28" xfId="0" applyNumberFormat="1" applyFont="1" applyFill="1" applyBorder="1" applyAlignment="1">
      <alignment horizontal="center" vertical="center" wrapText="1"/>
    </xf>
    <xf numFmtId="1" fontId="15" fillId="14" borderId="29" xfId="0" applyNumberFormat="1" applyFont="1" applyFill="1" applyBorder="1" applyAlignment="1">
      <alignment horizontal="center" vertical="center" wrapText="1"/>
    </xf>
    <xf numFmtId="0" fontId="13" fillId="20" borderId="13"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11" xfId="0" applyFont="1" applyFill="1" applyBorder="1" applyAlignment="1">
      <alignment horizontal="center" vertical="center" wrapText="1"/>
    </xf>
    <xf numFmtId="0" fontId="13" fillId="20" borderId="8" xfId="0" applyFont="1" applyFill="1" applyBorder="1" applyAlignment="1">
      <alignment horizontal="center" vertical="center" wrapText="1"/>
    </xf>
    <xf numFmtId="0" fontId="25" fillId="3" borderId="0" xfId="0" applyFont="1" applyFill="1" applyAlignment="1">
      <alignment horizontal="left" vertical="center" wrapText="1"/>
    </xf>
    <xf numFmtId="0" fontId="25" fillId="0" borderId="0" xfId="0" applyFont="1" applyAlignment="1">
      <alignment horizontal="left" vertical="center" wrapText="1"/>
    </xf>
    <xf numFmtId="0" fontId="26" fillId="3" borderId="0" xfId="0" applyFont="1" applyFill="1" applyAlignment="1">
      <alignment horizontal="center" vertical="center" wrapText="1"/>
    </xf>
    <xf numFmtId="0" fontId="25" fillId="0" borderId="0" xfId="0" applyFont="1" applyAlignment="1">
      <alignment horizontal="justify" vertical="center" wrapText="1"/>
    </xf>
    <xf numFmtId="0" fontId="25" fillId="0" borderId="0" xfId="0" applyFont="1" applyAlignment="1">
      <alignment horizontal="center" vertical="center" wrapText="1"/>
    </xf>
    <xf numFmtId="9" fontId="25" fillId="0" borderId="1" xfId="0" applyNumberFormat="1" applyFont="1" applyBorder="1" applyAlignment="1">
      <alignment horizontal="center" vertical="center" wrapText="1"/>
    </xf>
    <xf numFmtId="10" fontId="25" fillId="0" borderId="1" xfId="0" applyNumberFormat="1" applyFont="1" applyBorder="1" applyAlignment="1">
      <alignment horizontal="center" vertical="center" wrapText="1"/>
    </xf>
    <xf numFmtId="0" fontId="25" fillId="0" borderId="1" xfId="2" applyNumberFormat="1" applyFont="1" applyBorder="1" applyAlignment="1">
      <alignment horizontal="right" vertical="center" wrapText="1"/>
    </xf>
    <xf numFmtId="0" fontId="25" fillId="0" borderId="1" xfId="0" applyFont="1" applyBorder="1" applyAlignment="1">
      <alignment horizontal="center" vertical="center" wrapText="1"/>
    </xf>
    <xf numFmtId="0" fontId="25" fillId="0" borderId="1" xfId="0" applyFont="1" applyBorder="1" applyAlignment="1">
      <alignment horizontal="right" vertical="center" wrapText="1"/>
    </xf>
    <xf numFmtId="2" fontId="25" fillId="0" borderId="1" xfId="2" applyNumberFormat="1" applyFont="1" applyBorder="1" applyAlignment="1">
      <alignment horizontal="right" vertical="center" wrapText="1"/>
    </xf>
    <xf numFmtId="2" fontId="25" fillId="3" borderId="1" xfId="0" applyNumberFormat="1" applyFont="1" applyFill="1" applyBorder="1" applyAlignment="1">
      <alignment horizontal="center" vertical="center" wrapText="1"/>
    </xf>
    <xf numFmtId="165" fontId="25" fillId="0" borderId="1" xfId="0" applyNumberFormat="1" applyFont="1" applyBorder="1" applyAlignment="1">
      <alignment horizontal="center" vertical="center" wrapText="1"/>
    </xf>
    <xf numFmtId="0" fontId="25"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2" fontId="25" fillId="6" borderId="1" xfId="0" applyNumberFormat="1" applyFont="1" applyFill="1" applyBorder="1" applyAlignment="1">
      <alignment horizontal="right" vertical="center" wrapText="1"/>
    </xf>
    <xf numFmtId="10" fontId="25" fillId="0" borderId="1"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0" fontId="25" fillId="0" borderId="1" xfId="0" applyFont="1" applyBorder="1" applyAlignment="1">
      <alignment vertical="center" wrapText="1"/>
    </xf>
    <xf numFmtId="0" fontId="25" fillId="0" borderId="1" xfId="2" applyNumberFormat="1" applyFont="1" applyBorder="1" applyAlignment="1">
      <alignment vertical="center" wrapText="1"/>
    </xf>
    <xf numFmtId="0" fontId="25" fillId="5" borderId="1" xfId="2" applyNumberFormat="1" applyFont="1" applyFill="1" applyBorder="1" applyAlignment="1">
      <alignment vertical="center" wrapText="1"/>
    </xf>
    <xf numFmtId="9" fontId="25" fillId="0" borderId="1" xfId="0" applyNumberFormat="1" applyFont="1" applyBorder="1" applyAlignment="1">
      <alignment vertical="center" wrapText="1"/>
    </xf>
    <xf numFmtId="0" fontId="25" fillId="6" borderId="1" xfId="2" applyNumberFormat="1" applyFont="1" applyFill="1" applyBorder="1" applyAlignment="1">
      <alignment vertical="center" wrapText="1"/>
    </xf>
    <xf numFmtId="164" fontId="25" fillId="0" borderId="0" xfId="1" applyFont="1" applyAlignment="1">
      <alignment horizontal="center" vertical="center" wrapText="1"/>
    </xf>
    <xf numFmtId="9" fontId="25" fillId="0" borderId="1" xfId="2" applyFont="1" applyBorder="1" applyAlignment="1">
      <alignment horizontal="center" vertical="center" wrapText="1"/>
    </xf>
    <xf numFmtId="10" fontId="25" fillId="0" borderId="1" xfId="2" applyNumberFormat="1" applyFont="1" applyBorder="1" applyAlignment="1">
      <alignment horizontal="center" vertical="center" wrapText="1"/>
    </xf>
    <xf numFmtId="2" fontId="25" fillId="0" borderId="1" xfId="2" applyNumberFormat="1" applyFont="1" applyBorder="1" applyAlignment="1">
      <alignment horizontal="center" vertical="center" wrapText="1"/>
    </xf>
    <xf numFmtId="0" fontId="25" fillId="7" borderId="1" xfId="2" applyNumberFormat="1" applyFont="1" applyFill="1" applyBorder="1" applyAlignment="1">
      <alignment horizontal="center" vertical="center" wrapText="1"/>
    </xf>
    <xf numFmtId="0" fontId="25" fillId="0" borderId="1" xfId="2" applyNumberFormat="1" applyFont="1" applyBorder="1" applyAlignment="1">
      <alignment horizontal="center" vertical="center" wrapText="1"/>
    </xf>
    <xf numFmtId="2" fontId="25" fillId="8" borderId="1" xfId="2" applyNumberFormat="1" applyFont="1" applyFill="1" applyBorder="1" applyAlignment="1">
      <alignment horizontal="center" vertical="center" wrapText="1"/>
    </xf>
    <xf numFmtId="2" fontId="25" fillId="5" borderId="1" xfId="2" applyNumberFormat="1" applyFont="1" applyFill="1" applyBorder="1" applyAlignment="1">
      <alignment horizontal="center" vertical="center" wrapText="1"/>
    </xf>
    <xf numFmtId="2" fontId="25" fillId="7" borderId="1" xfId="2" applyNumberFormat="1" applyFont="1" applyFill="1" applyBorder="1" applyAlignment="1">
      <alignment horizontal="center" vertical="center" wrapText="1"/>
    </xf>
    <xf numFmtId="0" fontId="25" fillId="14" borderId="1" xfId="2" applyNumberFormat="1" applyFont="1" applyFill="1" applyBorder="1" applyAlignment="1">
      <alignment horizontal="center" vertical="center" wrapText="1"/>
    </xf>
    <xf numFmtId="10" fontId="25" fillId="3" borderId="5" xfId="0" applyNumberFormat="1" applyFont="1" applyFill="1" applyBorder="1" applyAlignment="1">
      <alignment horizontal="center" vertical="center" wrapText="1"/>
    </xf>
    <xf numFmtId="166" fontId="25" fillId="0" borderId="1" xfId="2" applyNumberFormat="1" applyFont="1" applyBorder="1" applyAlignment="1">
      <alignment horizontal="center" vertical="center" wrapText="1"/>
    </xf>
    <xf numFmtId="9" fontId="25" fillId="3" borderId="1" xfId="0" applyNumberFormat="1" applyFont="1" applyFill="1" applyBorder="1" applyAlignment="1">
      <alignment horizontal="center" vertical="center" wrapText="1"/>
    </xf>
    <xf numFmtId="10" fontId="25" fillId="3" borderId="1" xfId="0" applyNumberFormat="1" applyFont="1" applyFill="1" applyBorder="1" applyAlignment="1">
      <alignment horizontal="center" vertical="center" wrapText="1"/>
    </xf>
    <xf numFmtId="0" fontId="25" fillId="7" borderId="5" xfId="2" applyNumberFormat="1" applyFont="1" applyFill="1" applyBorder="1" applyAlignment="1">
      <alignment horizontal="center" vertical="center" wrapText="1"/>
    </xf>
    <xf numFmtId="9" fontId="25" fillId="3" borderId="1" xfId="2" applyFont="1" applyFill="1" applyBorder="1" applyAlignment="1">
      <alignment horizontal="center" vertical="center" wrapText="1"/>
    </xf>
    <xf numFmtId="10" fontId="25" fillId="3" borderId="1" xfId="2" applyNumberFormat="1" applyFont="1" applyFill="1" applyBorder="1" applyAlignment="1">
      <alignment horizontal="center" vertical="center" wrapText="1"/>
    </xf>
    <xf numFmtId="0" fontId="25" fillId="0" borderId="0" xfId="2" applyNumberFormat="1" applyFont="1" applyAlignment="1">
      <alignment horizontal="center" vertical="center" wrapText="1"/>
    </xf>
    <xf numFmtId="0" fontId="25" fillId="3"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23" fillId="4" borderId="3" xfId="0" applyFont="1" applyFill="1" applyBorder="1" applyAlignment="1">
      <alignment horizontal="center" vertical="center" wrapText="1"/>
    </xf>
    <xf numFmtId="167" fontId="25" fillId="0" borderId="1" xfId="1" applyNumberFormat="1" applyFont="1" applyBorder="1" applyAlignment="1">
      <alignment horizontal="right" vertical="center" wrapText="1"/>
    </xf>
    <xf numFmtId="167" fontId="25" fillId="0" borderId="1" xfId="0" applyNumberFormat="1" applyFont="1" applyBorder="1" applyAlignment="1">
      <alignment horizontal="right" vertical="center" wrapText="1"/>
    </xf>
    <xf numFmtId="167" fontId="25" fillId="0" borderId="0" xfId="0" applyNumberFormat="1" applyFont="1" applyAlignment="1">
      <alignment horizontal="right" vertical="center" wrapText="1"/>
    </xf>
    <xf numFmtId="167" fontId="13" fillId="20" borderId="3" xfId="0" applyNumberFormat="1" applyFont="1" applyFill="1" applyBorder="1" applyAlignment="1">
      <alignment horizontal="right" vertical="center" wrapText="1"/>
    </xf>
    <xf numFmtId="167" fontId="25" fillId="3" borderId="1" xfId="1" applyNumberFormat="1" applyFont="1" applyFill="1" applyBorder="1" applyAlignment="1">
      <alignment horizontal="right" vertical="center" wrapText="1"/>
    </xf>
    <xf numFmtId="167" fontId="25" fillId="0" borderId="1" xfId="1" applyNumberFormat="1" applyFont="1" applyFill="1" applyBorder="1" applyAlignment="1">
      <alignment horizontal="right" vertical="center" wrapText="1"/>
    </xf>
    <xf numFmtId="167" fontId="25" fillId="0" borderId="0" xfId="1" applyNumberFormat="1" applyFont="1" applyAlignment="1">
      <alignment horizontal="right" vertical="center" wrapText="1"/>
    </xf>
    <xf numFmtId="167" fontId="13" fillId="20" borderId="3" xfId="1" applyNumberFormat="1" applyFont="1" applyFill="1" applyBorder="1" applyAlignment="1">
      <alignment horizontal="right" vertical="center" wrapText="1"/>
    </xf>
    <xf numFmtId="167" fontId="25" fillId="0" borderId="1" xfId="1" applyNumberFormat="1" applyFont="1" applyBorder="1" applyAlignment="1">
      <alignment horizontal="right" vertical="center"/>
    </xf>
    <xf numFmtId="167" fontId="13" fillId="20" borderId="1" xfId="0" applyNumberFormat="1" applyFont="1" applyFill="1" applyBorder="1" applyAlignment="1">
      <alignment horizontal="right" vertical="center" wrapText="1"/>
    </xf>
    <xf numFmtId="167" fontId="25" fillId="3" borderId="5" xfId="0" applyNumberFormat="1" applyFont="1" applyFill="1" applyBorder="1" applyAlignment="1">
      <alignment horizontal="right" vertical="center" wrapText="1"/>
    </xf>
    <xf numFmtId="167" fontId="25" fillId="3" borderId="1" xfId="0" applyNumberFormat="1" applyFont="1" applyFill="1" applyBorder="1" applyAlignment="1">
      <alignment horizontal="right" vertical="center" wrapText="1"/>
    </xf>
    <xf numFmtId="165" fontId="25" fillId="3" borderId="1" xfId="0" applyNumberFormat="1" applyFont="1" applyFill="1" applyBorder="1" applyAlignment="1">
      <alignment horizontal="center" vertical="center" wrapText="1"/>
    </xf>
    <xf numFmtId="2" fontId="25" fillId="0" borderId="1" xfId="0" applyNumberFormat="1" applyFont="1" applyBorder="1" applyAlignment="1">
      <alignment horizontal="center" vertical="center" wrapText="1"/>
    </xf>
    <xf numFmtId="1" fontId="25" fillId="0" borderId="1" xfId="2" applyNumberFormat="1" applyFont="1" applyBorder="1" applyAlignment="1">
      <alignment horizontal="center" vertical="center" wrapText="1"/>
    </xf>
    <xf numFmtId="166" fontId="25" fillId="7" borderId="5" xfId="2" applyNumberFormat="1" applyFont="1" applyFill="1" applyBorder="1" applyAlignment="1">
      <alignment horizontal="center" vertical="center" wrapText="1"/>
    </xf>
    <xf numFmtId="0" fontId="29" fillId="0" borderId="25" xfId="0" applyFont="1" applyBorder="1" applyAlignment="1">
      <alignment horizontal="center" vertical="center" wrapText="1"/>
    </xf>
    <xf numFmtId="0" fontId="29" fillId="14" borderId="25"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12" borderId="25" xfId="0" applyFont="1" applyFill="1" applyBorder="1" applyAlignment="1">
      <alignment horizontal="center" vertical="center" wrapText="1"/>
    </xf>
    <xf numFmtId="3" fontId="1" fillId="13" borderId="25" xfId="0" applyNumberFormat="1" applyFont="1" applyFill="1" applyBorder="1" applyAlignment="1">
      <alignment horizontal="center" vertical="center" wrapText="1"/>
    </xf>
    <xf numFmtId="0" fontId="1" fillId="6" borderId="25" xfId="2" applyNumberFormat="1"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0" fontId="1" fillId="14" borderId="26" xfId="2"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14"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3" fontId="1" fillId="13" borderId="1" xfId="0" applyNumberFormat="1" applyFont="1" applyFill="1" applyBorder="1" applyAlignment="1">
      <alignment horizontal="center" vertical="center" wrapText="1"/>
    </xf>
    <xf numFmtId="0" fontId="1" fillId="6" borderId="1" xfId="2"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1" fillId="14" borderId="23" xfId="2" applyNumberFormat="1" applyFont="1" applyFill="1" applyBorder="1" applyAlignment="1">
      <alignment horizontal="center" vertical="center" wrapText="1"/>
    </xf>
    <xf numFmtId="0" fontId="29" fillId="0" borderId="28" xfId="0" applyFont="1" applyBorder="1" applyAlignment="1">
      <alignment horizontal="center" vertical="center" wrapText="1"/>
    </xf>
    <xf numFmtId="0" fontId="29" fillId="14" borderId="28"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12" borderId="28" xfId="0" applyFont="1" applyFill="1" applyBorder="1" applyAlignment="1">
      <alignment horizontal="center" vertical="center" wrapText="1"/>
    </xf>
    <xf numFmtId="3" fontId="1" fillId="13" borderId="28" xfId="0" applyNumberFormat="1" applyFont="1" applyFill="1" applyBorder="1" applyAlignment="1">
      <alignment horizontal="center" vertical="center" wrapText="1"/>
    </xf>
    <xf numFmtId="0" fontId="1" fillId="6" borderId="28" xfId="2" applyNumberFormat="1" applyFont="1" applyFill="1" applyBorder="1" applyAlignment="1">
      <alignment horizontal="center" vertical="center" wrapText="1"/>
    </xf>
    <xf numFmtId="3" fontId="1" fillId="5" borderId="28" xfId="0" applyNumberFormat="1" applyFont="1" applyFill="1" applyBorder="1" applyAlignment="1">
      <alignment horizontal="center" vertical="center" wrapText="1"/>
    </xf>
    <xf numFmtId="0" fontId="1" fillId="14" borderId="29" xfId="2" applyNumberFormat="1" applyFont="1" applyFill="1" applyBorder="1" applyAlignment="1">
      <alignment horizontal="center" vertical="center" wrapText="1"/>
    </xf>
    <xf numFmtId="0" fontId="23" fillId="0" borderId="21" xfId="0" applyFont="1" applyBorder="1" applyAlignment="1">
      <alignment horizontal="center" vertical="center"/>
    </xf>
    <xf numFmtId="0" fontId="23" fillId="0" borderId="30" xfId="0" applyFont="1" applyBorder="1" applyAlignment="1">
      <alignment horizontal="center" vertical="center"/>
    </xf>
    <xf numFmtId="0" fontId="1" fillId="0" borderId="31" xfId="0" applyFont="1" applyBorder="1" applyAlignment="1">
      <alignment vertical="center"/>
    </xf>
    <xf numFmtId="0" fontId="24" fillId="5" borderId="32" xfId="0" applyFont="1" applyFill="1" applyBorder="1" applyAlignment="1">
      <alignment horizontal="center" vertical="center"/>
    </xf>
    <xf numFmtId="0" fontId="24" fillId="6" borderId="32" xfId="0" applyFont="1" applyFill="1" applyBorder="1" applyAlignment="1">
      <alignment horizontal="center" vertical="center"/>
    </xf>
    <xf numFmtId="0" fontId="24" fillId="13" borderId="32" xfId="0" applyFont="1" applyFill="1" applyBorder="1" applyAlignment="1">
      <alignment horizontal="center" vertical="center"/>
    </xf>
    <xf numFmtId="0" fontId="24" fillId="19" borderId="32" xfId="0" applyFont="1" applyFill="1" applyBorder="1" applyAlignment="1">
      <alignment horizontal="center" vertical="center"/>
    </xf>
    <xf numFmtId="0" fontId="24" fillId="7" borderId="32" xfId="0" applyFont="1" applyFill="1" applyBorder="1" applyAlignment="1">
      <alignment horizontal="center" vertical="center"/>
    </xf>
    <xf numFmtId="166" fontId="25" fillId="7" borderId="1" xfId="2" applyNumberFormat="1" applyFont="1" applyFill="1" applyBorder="1" applyAlignment="1">
      <alignment horizontal="center" vertical="center" wrapText="1"/>
    </xf>
    <xf numFmtId="1" fontId="25" fillId="7" borderId="1" xfId="2" applyNumberFormat="1" applyFont="1" applyFill="1" applyBorder="1" applyAlignment="1">
      <alignment horizontal="center" vertical="center" wrapText="1"/>
    </xf>
    <xf numFmtId="0" fontId="1" fillId="0" borderId="0" xfId="0" applyFont="1" applyAlignment="1">
      <alignment horizontal="justify" vertical="center" wrapText="1"/>
    </xf>
    <xf numFmtId="0" fontId="13" fillId="20" borderId="1" xfId="0" applyFont="1" applyFill="1" applyBorder="1" applyAlignment="1">
      <alignment horizontal="justify" vertical="center" wrapText="1"/>
    </xf>
    <xf numFmtId="0" fontId="13" fillId="9" borderId="3" xfId="0" applyFont="1" applyFill="1" applyBorder="1" applyAlignment="1">
      <alignment horizontal="justify"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33"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3" xfId="0" applyFont="1" applyBorder="1" applyAlignment="1">
      <alignment vertical="center" wrapText="1"/>
    </xf>
    <xf numFmtId="0" fontId="10" fillId="0" borderId="1" xfId="2" applyNumberFormat="1" applyFont="1" applyBorder="1" applyAlignment="1">
      <alignment horizontal="center" vertical="center" wrapText="1"/>
    </xf>
    <xf numFmtId="0" fontId="1" fillId="0" borderId="5" xfId="0" applyFont="1" applyBorder="1" applyAlignment="1">
      <alignment horizontal="justify" vertical="center" wrapText="1"/>
    </xf>
    <xf numFmtId="0" fontId="1" fillId="0" borderId="3" xfId="0" applyFont="1" applyBorder="1" applyAlignment="1">
      <alignment horizontal="justify" vertical="center" wrapText="1"/>
    </xf>
    <xf numFmtId="0" fontId="35" fillId="0" borderId="1" xfId="0" applyFont="1" applyBorder="1" applyAlignment="1">
      <alignment horizontal="justify" vertical="center" wrapText="1"/>
    </xf>
    <xf numFmtId="46" fontId="1" fillId="0" borderId="1" xfId="0" applyNumberFormat="1" applyFont="1" applyBorder="1" applyAlignment="1">
      <alignment horizontal="justify" vertical="center" wrapText="1"/>
    </xf>
    <xf numFmtId="2" fontId="25" fillId="13" borderId="1" xfId="2"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4" fillId="3" borderId="0" xfId="0" applyFont="1" applyFill="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1" fillId="18" borderId="1" xfId="0" applyFont="1" applyFill="1" applyBorder="1" applyAlignment="1">
      <alignment horizontal="justify" vertical="center" wrapText="1"/>
    </xf>
    <xf numFmtId="0" fontId="1" fillId="16" borderId="1" xfId="0" applyFont="1" applyFill="1" applyBorder="1" applyAlignment="1">
      <alignment horizontal="justify" vertical="center" wrapText="1"/>
    </xf>
    <xf numFmtId="0" fontId="1" fillId="17" borderId="1" xfId="0" applyFont="1" applyFill="1" applyBorder="1" applyAlignment="1">
      <alignment horizontal="justify"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20" borderId="9" xfId="0" applyFont="1" applyFill="1" applyBorder="1" applyAlignment="1">
      <alignment horizontal="center" vertical="center" wrapText="1"/>
    </xf>
    <xf numFmtId="0" fontId="13" fillId="20" borderId="10" xfId="0" applyFont="1" applyFill="1" applyBorder="1" applyAlignment="1">
      <alignment horizontal="center" vertical="center" wrapText="1"/>
    </xf>
    <xf numFmtId="0" fontId="13" fillId="20" borderId="5" xfId="0" applyFont="1" applyFill="1" applyBorder="1" applyAlignment="1">
      <alignment horizontal="center" vertical="center" wrapText="1"/>
    </xf>
    <xf numFmtId="0" fontId="13" fillId="20" borderId="6" xfId="0" applyFont="1" applyFill="1" applyBorder="1" applyAlignment="1">
      <alignment horizontal="center" vertical="center" wrapText="1"/>
    </xf>
    <xf numFmtId="0" fontId="13" fillId="9" borderId="1" xfId="2" applyNumberFormat="1" applyFont="1" applyFill="1" applyBorder="1" applyAlignment="1">
      <alignment horizontal="center" vertical="center" wrapText="1"/>
    </xf>
    <xf numFmtId="0" fontId="13" fillId="9" borderId="3" xfId="2" applyNumberFormat="1"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15" fillId="15" borderId="27" xfId="0" applyFont="1" applyFill="1" applyBorder="1" applyAlignment="1">
      <alignment horizontal="center" vertical="center"/>
    </xf>
    <xf numFmtId="0" fontId="15" fillId="15" borderId="28" xfId="0" applyFont="1" applyFill="1" applyBorder="1" applyAlignment="1">
      <alignment horizontal="center" vertical="center"/>
    </xf>
    <xf numFmtId="0" fontId="15" fillId="0" borderId="16" xfId="0"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5" fillId="15" borderId="24" xfId="0" applyFont="1" applyFill="1" applyBorder="1" applyAlignment="1">
      <alignment horizontal="center" vertical="center"/>
    </xf>
    <xf numFmtId="0" fontId="15" fillId="15" borderId="25" xfId="0" applyFont="1" applyFill="1" applyBorder="1" applyAlignment="1">
      <alignment horizontal="center" vertical="center"/>
    </xf>
    <xf numFmtId="0" fontId="18" fillId="11" borderId="16"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11" borderId="18" xfId="0" applyFont="1" applyFill="1" applyBorder="1" applyAlignment="1">
      <alignment horizontal="center" vertical="center" wrapText="1"/>
    </xf>
    <xf numFmtId="0" fontId="23" fillId="3" borderId="1" xfId="0" applyFont="1" applyFill="1" applyBorder="1" applyAlignment="1">
      <alignment horizontal="justify" vertical="center" wrapText="1"/>
    </xf>
    <xf numFmtId="165" fontId="25" fillId="3" borderId="1" xfId="2" applyNumberFormat="1" applyFont="1" applyFill="1" applyBorder="1" applyAlignment="1">
      <alignment horizontal="center" vertical="center" wrapText="1"/>
    </xf>
  </cellXfs>
  <cellStyles count="3">
    <cellStyle name="Moneda" xfId="1" builtinId="4"/>
    <cellStyle name="Normal" xfId="0" builtinId="0"/>
    <cellStyle name="Porcentaje" xfId="2" builtinId="5"/>
  </cellStyles>
  <dxfs count="75">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00B050"/>
        </patternFill>
      </fill>
    </dxf>
  </dxfs>
  <tableStyles count="0" defaultTableStyle="TableStyleMedium2" defaultPivotStyle="PivotStyleMedium9"/>
  <colors>
    <mruColors>
      <color rgb="FFDE5CD5"/>
      <color rgb="FFE4A4FE"/>
      <color rgb="FFFF0066"/>
      <color rgb="FF7CE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2023</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32146321295598"/>
          <c:y val="0.20710703686255696"/>
          <c:w val="0.82899643677402013"/>
          <c:h val="0.71415877614165868"/>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586-46F4-B283-DD86ADC7FD5C}"/>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F586-46F4-B283-DD86ADC7FD5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586-46F4-B283-DD86ADC7FD5C}"/>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F586-46F4-B283-DD86ADC7FD5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586-46F4-B283-DD86ADC7FD5C}"/>
              </c:ext>
            </c:extLst>
          </c:dPt>
          <c:dLbls>
            <c:dLbl>
              <c:idx val="0"/>
              <c:layout>
                <c:manualLayout>
                  <c:x val="-0.18468817203592897"/>
                  <c:y val="0.13335669593767457"/>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0025982543353799"/>
                      <c:h val="0.17814757569198297"/>
                    </c:manualLayout>
                  </c15:layout>
                </c:ext>
                <c:ext xmlns:c16="http://schemas.microsoft.com/office/drawing/2014/chart" uri="{C3380CC4-5D6E-409C-BE32-E72D297353CC}">
                  <c16:uniqueId val="{00000001-F586-46F4-B283-DD86ADC7FD5C}"/>
                </c:ext>
              </c:extLst>
            </c:dLbl>
            <c:dLbl>
              <c:idx val="1"/>
              <c:layout>
                <c:manualLayout>
                  <c:x val="-0.11462470377113167"/>
                  <c:y val="-1.5721466245121097E-3"/>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1280340358465089"/>
                      <c:h val="0.12237749240902535"/>
                    </c:manualLayout>
                  </c15:layout>
                </c:ext>
                <c:ext xmlns:c16="http://schemas.microsoft.com/office/drawing/2014/chart" uri="{C3380CC4-5D6E-409C-BE32-E72D297353CC}">
                  <c16:uniqueId val="{00000003-F586-46F4-B283-DD86ADC7FD5C}"/>
                </c:ext>
              </c:extLst>
            </c:dLbl>
            <c:dLbl>
              <c:idx val="2"/>
              <c:layout>
                <c:manualLayout>
                  <c:x val="-0.11361571856689202"/>
                  <c:y val="-0.16842986576929664"/>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20154173798110919"/>
                      <c:h val="0.16239989716963973"/>
                    </c:manualLayout>
                  </c15:layout>
                </c:ext>
                <c:ext xmlns:c16="http://schemas.microsoft.com/office/drawing/2014/chart" uri="{C3380CC4-5D6E-409C-BE32-E72D297353CC}">
                  <c16:uniqueId val="{00000005-F586-46F4-B283-DD86ADC7FD5C}"/>
                </c:ext>
              </c:extLst>
            </c:dLbl>
            <c:dLbl>
              <c:idx val="3"/>
              <c:layout>
                <c:manualLayout>
                  <c:x val="-0.15473960426638739"/>
                  <c:y val="-0.2678438497727841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86-46F4-B283-DD86ADC7FD5C}"/>
                </c:ext>
              </c:extLst>
            </c:dLbl>
            <c:dLbl>
              <c:idx val="4"/>
              <c:layout>
                <c:manualLayout>
                  <c:x val="0.2249433325567306"/>
                  <c:y val="6.5544759057333771E-2"/>
                </c:manualLayout>
              </c:layout>
              <c:showLegendKey val="0"/>
              <c:showVal val="0"/>
              <c:showCatName val="1"/>
              <c:showSerName val="0"/>
              <c:showPercent val="1"/>
              <c:showBubbleSize val="0"/>
              <c:extLst>
                <c:ext xmlns:c15="http://schemas.microsoft.com/office/drawing/2012/chart" uri="{CE6537A1-D6FC-4f65-9D91-7224C49458BB}">
                  <c15:layout>
                    <c:manualLayout>
                      <c:w val="0.22884353310937344"/>
                      <c:h val="0.15860395979328445"/>
                    </c:manualLayout>
                  </c15:layout>
                </c:ext>
                <c:ext xmlns:c16="http://schemas.microsoft.com/office/drawing/2014/chart" uri="{C3380CC4-5D6E-409C-BE32-E72D297353CC}">
                  <c16:uniqueId val="{00000009-F586-46F4-B283-DD86ADC7FD5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7</c:v>
                </c:pt>
                <c:pt idx="1">
                  <c:v>3</c:v>
                </c:pt>
                <c:pt idx="2" formatCode="#,##0">
                  <c:v>2</c:v>
                </c:pt>
                <c:pt idx="3" formatCode="#,##0">
                  <c:v>6</c:v>
                </c:pt>
                <c:pt idx="4" formatCode="#,##0">
                  <c:v>17</c:v>
                </c:pt>
              </c:numCache>
            </c:numRef>
          </c:val>
          <c:extLst>
            <c:ext xmlns:c16="http://schemas.microsoft.com/office/drawing/2014/chart" uri="{C3380CC4-5D6E-409C-BE32-E72D297353CC}">
              <c16:uniqueId val="{0000000A-F586-46F4-B283-DD86ADC7FD5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D921-49E5-B801-2BA50CA6294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D921-49E5-B801-2BA50CA6294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D921-49E5-B801-2BA50CA6294A}"/>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D921-49E5-B801-2BA50CA6294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D921-49E5-B801-2BA50CA6294A}"/>
              </c:ext>
            </c:extLst>
          </c:dPt>
          <c:dLbls>
            <c:dLbl>
              <c:idx val="0"/>
              <c:layout>
                <c:manualLayout>
                  <c:x val="-0.17104434423342632"/>
                  <c:y val="7.85386957328908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21-49E5-B801-2BA50CA6294A}"/>
                </c:ext>
              </c:extLst>
            </c:dLbl>
            <c:dLbl>
              <c:idx val="1"/>
              <c:layout>
                <c:manualLayout>
                  <c:x val="-1.7118050752709026E-2"/>
                  <c:y val="-0.1308267470110808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921-49E5-B801-2BA50CA6294A}"/>
                </c:ext>
              </c:extLst>
            </c:dLbl>
            <c:dLbl>
              <c:idx val="2"/>
              <c:layout>
                <c:manualLayout>
                  <c:x val="6.7576846328597567E-3"/>
                  <c:y val="-0.1235280999492482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921-49E5-B801-2BA50CA6294A}"/>
                </c:ext>
              </c:extLst>
            </c:dLbl>
            <c:dLbl>
              <c:idx val="3"/>
              <c:layout>
                <c:manualLayout>
                  <c:x val="-0.1687096419054824"/>
                  <c:y val="-0.2962724222817805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921-49E5-B801-2BA50CA6294A}"/>
                </c:ext>
              </c:extLst>
            </c:dLbl>
            <c:dLbl>
              <c:idx val="4"/>
              <c:layout>
                <c:manualLayout>
                  <c:x val="0.21030238048308411"/>
                  <c:y val="0.11767814682129364"/>
                </c:manualLayout>
              </c:layout>
              <c:showLegendKey val="0"/>
              <c:showVal val="0"/>
              <c:showCatName val="1"/>
              <c:showSerName val="0"/>
              <c:showPercent val="1"/>
              <c:showBubbleSize val="0"/>
              <c:extLst>
                <c:ext xmlns:c15="http://schemas.microsoft.com/office/drawing/2012/chart" uri="{CE6537A1-D6FC-4f65-9D91-7224C49458BB}">
                  <c15:layout>
                    <c:manualLayout>
                      <c:w val="0.22112522986991062"/>
                      <c:h val="0.17741747335287203"/>
                    </c:manualLayout>
                  </c15:layout>
                </c:ext>
                <c:ext xmlns:c16="http://schemas.microsoft.com/office/drawing/2014/chart" uri="{C3380CC4-5D6E-409C-BE32-E72D297353CC}">
                  <c16:uniqueId val="{00000009-D921-49E5-B801-2BA50CA629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4</c:v>
                </c:pt>
                <c:pt idx="1">
                  <c:v>1</c:v>
                </c:pt>
                <c:pt idx="2" formatCode="#,##0">
                  <c:v>1</c:v>
                </c:pt>
                <c:pt idx="3">
                  <c:v>3</c:v>
                </c:pt>
                <c:pt idx="4" formatCode="#,##0">
                  <c:v>8</c:v>
                </c:pt>
              </c:numCache>
            </c:numRef>
          </c:val>
          <c:extLst>
            <c:ext xmlns:c16="http://schemas.microsoft.com/office/drawing/2014/chart" uri="{C3380CC4-5D6E-409C-BE32-E72D297353CC}">
              <c16:uniqueId val="{0000000A-D921-49E5-B801-2BA50CA6294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D59-4116-9717-CDA26B583250}"/>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AD59-4116-9717-CDA26B583250}"/>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D59-4116-9717-CDA26B583250}"/>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D59-4116-9717-CDA26B58325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D59-4116-9717-CDA26B583250}"/>
              </c:ext>
            </c:extLst>
          </c:dPt>
          <c:dLbls>
            <c:dLbl>
              <c:idx val="0"/>
              <c:layout>
                <c:manualLayout>
                  <c:x val="-0.15561135291752082"/>
                  <c:y val="7.398578191053753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59-4116-9717-CDA26B583250}"/>
                </c:ext>
              </c:extLst>
            </c:dLbl>
            <c:dLbl>
              <c:idx val="1"/>
              <c:layout>
                <c:manualLayout>
                  <c:x val="-7.9040104501563652E-2"/>
                  <c:y val="-0.133529788164597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59-4116-9717-CDA26B583250}"/>
                </c:ext>
              </c:extLst>
            </c:dLbl>
            <c:dLbl>
              <c:idx val="2"/>
              <c:layout>
                <c:manualLayout>
                  <c:x val="-9.827087053795748E-2"/>
                  <c:y val="-0.163147899766845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D59-4116-9717-CDA26B583250}"/>
                </c:ext>
              </c:extLst>
            </c:dLbl>
            <c:dLbl>
              <c:idx val="3"/>
              <c:layout>
                <c:manualLayout>
                  <c:x val="-0.14604488856427797"/>
                  <c:y val="-0.3336951786471790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D59-4116-9717-CDA26B583250}"/>
                </c:ext>
              </c:extLst>
            </c:dLbl>
            <c:dLbl>
              <c:idx val="4"/>
              <c:layout>
                <c:manualLayout>
                  <c:x val="0.22997004915287653"/>
                  <c:y val="7.5443889805659026E-2"/>
                </c:manualLayout>
              </c:layout>
              <c:showLegendKey val="0"/>
              <c:showVal val="0"/>
              <c:showCatName val="1"/>
              <c:showSerName val="0"/>
              <c:showPercent val="1"/>
              <c:showBubbleSize val="0"/>
              <c:extLst>
                <c:ext xmlns:c15="http://schemas.microsoft.com/office/drawing/2012/chart" uri="{CE6537A1-D6FC-4f65-9D91-7224C49458BB}">
                  <c15:layout>
                    <c:manualLayout>
                      <c:w val="0.22181386844619588"/>
                      <c:h val="0.17649001471542033"/>
                    </c:manualLayout>
                  </c15:layout>
                </c:ext>
                <c:ext xmlns:c16="http://schemas.microsoft.com/office/drawing/2014/chart" uri="{C3380CC4-5D6E-409C-BE32-E72D297353CC}">
                  <c16:uniqueId val="{00000009-AD59-4116-9717-CDA26B5832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3</c:v>
                </c:pt>
                <c:pt idx="1">
                  <c:v>1</c:v>
                </c:pt>
                <c:pt idx="2" formatCode="#,##0">
                  <c:v>1</c:v>
                </c:pt>
                <c:pt idx="3">
                  <c:v>3</c:v>
                </c:pt>
                <c:pt idx="4" formatCode="#,##0">
                  <c:v>6</c:v>
                </c:pt>
              </c:numCache>
            </c:numRef>
          </c:val>
          <c:extLst>
            <c:ext xmlns:c16="http://schemas.microsoft.com/office/drawing/2014/chart" uri="{C3380CC4-5D6E-409C-BE32-E72D297353CC}">
              <c16:uniqueId val="{0000000A-AD59-4116-9717-CDA26B583250}"/>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DBD-4A01-A23A-C3DA2D3ADD3A}"/>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2DBD-4A01-A23A-C3DA2D3ADD3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DBD-4A01-A23A-C3DA2D3ADD3A}"/>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DBD-4A01-A23A-C3DA2D3ADD3A}"/>
              </c:ext>
            </c:extLst>
          </c:dPt>
          <c:dLbls>
            <c:dLbl>
              <c:idx val="0"/>
              <c:layout>
                <c:manualLayout>
                  <c:x val="-0.18588931048773819"/>
                  <c:y val="-8.8179038947873781E-4"/>
                </c:manualLayout>
              </c:layout>
              <c:showLegendKey val="0"/>
              <c:showVal val="0"/>
              <c:showCatName val="1"/>
              <c:showSerName val="0"/>
              <c:showPercent val="1"/>
              <c:showBubbleSize val="0"/>
              <c:extLst>
                <c:ext xmlns:c15="http://schemas.microsoft.com/office/drawing/2012/chart" uri="{CE6537A1-D6FC-4f65-9D91-7224C49458BB}">
                  <c15:layout>
                    <c:manualLayout>
                      <c:w val="0.14063993269112379"/>
                      <c:h val="0.12083086053412463"/>
                    </c:manualLayout>
                  </c15:layout>
                </c:ext>
                <c:ext xmlns:c16="http://schemas.microsoft.com/office/drawing/2014/chart" uri="{C3380CC4-5D6E-409C-BE32-E72D297353CC}">
                  <c16:uniqueId val="{00000001-2DBD-4A01-A23A-C3DA2D3ADD3A}"/>
                </c:ext>
              </c:extLst>
            </c:dLbl>
            <c:dLbl>
              <c:idx val="1"/>
              <c:layout>
                <c:manualLayout>
                  <c:x val="-0.14129502060247973"/>
                  <c:y val="8.365109499623002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DBD-4A01-A23A-C3DA2D3ADD3A}"/>
                </c:ext>
              </c:extLst>
            </c:dLbl>
            <c:dLbl>
              <c:idx val="2"/>
              <c:layout>
                <c:manualLayout>
                  <c:x val="-0.14627893446259557"/>
                  <c:y val="-0.333013181417368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DBD-4A01-A23A-C3DA2D3ADD3A}"/>
                </c:ext>
              </c:extLst>
            </c:dLbl>
            <c:dLbl>
              <c:idx val="3"/>
              <c:layout>
                <c:manualLayout>
                  <c:x val="0.21476574143688681"/>
                  <c:y val="-0.246211496217956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DBD-4A01-A23A-C3DA2D3ADD3A}"/>
                </c:ext>
              </c:extLst>
            </c:dLbl>
            <c:dLbl>
              <c:idx val="4"/>
              <c:layout>
                <c:manualLayout>
                  <c:x val="0.34121751739205114"/>
                  <c:y val="-0.25661835293734564"/>
                </c:manualLayout>
              </c:layout>
              <c:showLegendKey val="0"/>
              <c:showVal val="0"/>
              <c:showCatName val="1"/>
              <c:showSerName val="0"/>
              <c:showPercent val="1"/>
              <c:showBubbleSize val="0"/>
              <c:extLst>
                <c:ext xmlns:c15="http://schemas.microsoft.com/office/drawing/2012/chart" uri="{CE6537A1-D6FC-4f65-9D91-7224C49458BB}">
                  <c15:layout>
                    <c:manualLayout>
                      <c:w val="0.22821402815481037"/>
                      <c:h val="0.17531157270029674"/>
                    </c:manualLayout>
                  </c15:layout>
                </c:ext>
                <c:ext xmlns:c16="http://schemas.microsoft.com/office/drawing/2014/chart" uri="{C3380CC4-5D6E-409C-BE32-E72D297353CC}">
                  <c16:uniqueId val="{00000009-2DBD-4A01-A23A-C3DA2D3ADD3A}"/>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0</c:v>
                </c:pt>
                <c:pt idx="1">
                  <c:v>1</c:v>
                </c:pt>
                <c:pt idx="2" formatCode="#,##0">
                  <c:v>0</c:v>
                </c:pt>
                <c:pt idx="3">
                  <c:v>0</c:v>
                </c:pt>
                <c:pt idx="4" formatCode="#,##0">
                  <c:v>3</c:v>
                </c:pt>
              </c:numCache>
            </c:numRef>
          </c:val>
          <c:extLst>
            <c:ext xmlns:c16="http://schemas.microsoft.com/office/drawing/2014/chart" uri="{C3380CC4-5D6E-409C-BE32-E72D297353CC}">
              <c16:uniqueId val="{0000000A-2DBD-4A01-A23A-C3DA2D3ADD3A}"/>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2DBD-4A01-A23A-C3DA2D3ADD3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2DBD-4A01-A23A-C3DA2D3ADD3A}"/>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2DBD-4A01-A23A-C3DA2D3ADD3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2-2DBD-4A01-A23A-C3DA2D3ADD3A}"/>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2DBD-4A01-A23A-C3DA2D3AD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3</c:v>
                </c:pt>
                <c:pt idx="1">
                  <c:v>1</c:v>
                </c:pt>
                <c:pt idx="2" formatCode="#,##0">
                  <c:v>1</c:v>
                </c:pt>
                <c:pt idx="3">
                  <c:v>3</c:v>
                </c:pt>
                <c:pt idx="4" formatCode="#,##0">
                  <c:v>6</c:v>
                </c:pt>
              </c:numCache>
            </c:numRef>
          </c:val>
          <c:extLst>
            <c:ext xmlns:c16="http://schemas.microsoft.com/office/drawing/2014/chart" uri="{C3380CC4-5D6E-409C-BE32-E72D297353CC}">
              <c16:uniqueId val="{00000015-2DBD-4A01-A23A-C3DA2D3ADD3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500" b="1" i="0" u="none" strike="noStrike" cap="all" baseline="0">
                <a:effectLst/>
              </a:rPr>
              <a:t>POLÍTICA PÚBLICA PARA LA PROTECCIÓN, EL FORTALECIMIENTO </a:t>
            </a:r>
          </a:p>
          <a:p>
            <a:pPr>
              <a:defRPr/>
            </a:pPr>
            <a:r>
              <a:rPr lang="es-CO" sz="1500" b="1" i="0" u="none" strike="noStrike" cap="all" baseline="0">
                <a:effectLst/>
              </a:rPr>
              <a:t>Y DESARROLLO INTEGRAL DE LA FAMILIA QUINDIANA 2019 - 2029</a:t>
            </a:r>
            <a:endParaRPr lang="es-CO" sz="1500"/>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a:gsLst>
                <a:gs pos="100000">
                  <a:schemeClr val="accent1">
                    <a:alpha val="0"/>
                  </a:schemeClr>
                </a:gs>
                <a:gs pos="50000">
                  <a:schemeClr val="accent1"/>
                </a:gs>
              </a:gsLst>
              <a:lin ang="5400000" scaled="0"/>
            </a:gradFill>
            <a:ln>
              <a:noFill/>
            </a:ln>
            <a:effectLst/>
            <a:sp3d/>
          </c:spPr>
          <c:invertIfNegative val="0"/>
          <c:dPt>
            <c:idx val="0"/>
            <c:invertIfNegative val="0"/>
            <c:bubble3D val="0"/>
            <c:spPr>
              <a:solidFill>
                <a:schemeClr val="bg1">
                  <a:lumMod val="85000"/>
                </a:schemeClr>
              </a:solidFill>
              <a:ln>
                <a:noFill/>
              </a:ln>
              <a:effectLst/>
              <a:sp3d/>
            </c:spPr>
            <c:extLst>
              <c:ext xmlns:c16="http://schemas.microsoft.com/office/drawing/2014/chart" uri="{C3380CC4-5D6E-409C-BE32-E72D297353CC}">
                <c16:uniqueId val="{00000001-58C1-43F5-8134-620B5AEA2A9E}"/>
              </c:ext>
            </c:extLst>
          </c:dPt>
          <c:dPt>
            <c:idx val="1"/>
            <c:invertIfNegative val="0"/>
            <c:bubble3D val="0"/>
            <c:spPr>
              <a:solidFill>
                <a:srgbClr val="FF0000"/>
              </a:solidFill>
              <a:ln>
                <a:noFill/>
              </a:ln>
              <a:effectLst/>
              <a:sp3d/>
            </c:spPr>
            <c:extLst>
              <c:ext xmlns:c16="http://schemas.microsoft.com/office/drawing/2014/chart" uri="{C3380CC4-5D6E-409C-BE32-E72D297353CC}">
                <c16:uniqueId val="{00000003-58C1-43F5-8134-620B5AEA2A9E}"/>
              </c:ext>
            </c:extLst>
          </c:dPt>
          <c:dPt>
            <c:idx val="2"/>
            <c:invertIfNegative val="0"/>
            <c:bubble3D val="0"/>
            <c:spPr>
              <a:solidFill>
                <a:srgbClr val="FFFF00"/>
              </a:solidFill>
              <a:ln>
                <a:noFill/>
              </a:ln>
              <a:effectLst/>
              <a:sp3d/>
            </c:spPr>
            <c:extLst>
              <c:ext xmlns:c16="http://schemas.microsoft.com/office/drawing/2014/chart" uri="{C3380CC4-5D6E-409C-BE32-E72D297353CC}">
                <c16:uniqueId val="{00000005-58C1-43F5-8134-620B5AEA2A9E}"/>
              </c:ext>
            </c:extLst>
          </c:dPt>
          <c:dPt>
            <c:idx val="3"/>
            <c:invertIfNegative val="0"/>
            <c:bubble3D val="0"/>
            <c:spPr>
              <a:solidFill>
                <a:srgbClr val="FFC000"/>
              </a:solidFill>
              <a:ln>
                <a:noFill/>
              </a:ln>
              <a:effectLst/>
              <a:sp3d/>
            </c:spPr>
            <c:extLst>
              <c:ext xmlns:c16="http://schemas.microsoft.com/office/drawing/2014/chart" uri="{C3380CC4-5D6E-409C-BE32-E72D297353CC}">
                <c16:uniqueId val="{00000007-58C1-43F5-8134-620B5AEA2A9E}"/>
              </c:ext>
            </c:extLst>
          </c:dPt>
          <c:dPt>
            <c:idx val="4"/>
            <c:invertIfNegative val="0"/>
            <c:bubble3D val="0"/>
            <c:spPr>
              <a:solidFill>
                <a:srgbClr val="92D050"/>
              </a:solidFill>
              <a:ln>
                <a:noFill/>
              </a:ln>
              <a:effectLst/>
              <a:sp3d/>
            </c:spPr>
            <c:extLst>
              <c:ext xmlns:c16="http://schemas.microsoft.com/office/drawing/2014/chart" uri="{C3380CC4-5D6E-409C-BE32-E72D297353CC}">
                <c16:uniqueId val="{00000009-58C1-43F5-8134-620B5AEA2A9E}"/>
              </c:ext>
            </c:extLst>
          </c:dPt>
          <c:dPt>
            <c:idx val="5"/>
            <c:invertIfNegative val="0"/>
            <c:bubble3D val="0"/>
            <c:spPr>
              <a:solidFill>
                <a:srgbClr val="00B050"/>
              </a:solidFill>
              <a:ln>
                <a:noFill/>
              </a:ln>
              <a:effectLst/>
              <a:sp3d/>
            </c:spPr>
            <c:extLst>
              <c:ext xmlns:c16="http://schemas.microsoft.com/office/drawing/2014/chart" uri="{C3380CC4-5D6E-409C-BE32-E72D297353CC}">
                <c16:uniqueId val="{0000000B-58C1-43F5-8134-620B5AEA2A9E}"/>
              </c:ext>
            </c:extLst>
          </c:dPt>
          <c:dLbls>
            <c:dLbl>
              <c:idx val="0"/>
              <c:layout>
                <c:manualLayout>
                  <c:x val="5.4990083632556329E-2"/>
                  <c:y val="-8.3605480876892027E-2"/>
                </c:manualLayout>
              </c:layout>
              <c:tx>
                <c:rich>
                  <a:bodyPr/>
                  <a:lstStyle/>
                  <a:p>
                    <a:fld id="{95DA486A-21E2-45B6-B86D-9E6A6A7145C7}"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8C1-43F5-8134-620B5AEA2A9E}"/>
                </c:ext>
              </c:extLst>
            </c:dLbl>
            <c:dLbl>
              <c:idx val="1"/>
              <c:layout>
                <c:manualLayout>
                  <c:x val="3.595505468282529E-2"/>
                  <c:y val="-7.3154795767280525E-2"/>
                </c:manualLayout>
              </c:layout>
              <c:tx>
                <c:rich>
                  <a:bodyPr/>
                  <a:lstStyle/>
                  <a:p>
                    <a:fld id="{231DFDB7-355C-4A14-BBA7-331DFB2F9D3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8C1-43F5-8134-620B5AEA2A9E}"/>
                </c:ext>
              </c:extLst>
            </c:dLbl>
            <c:dLbl>
              <c:idx val="2"/>
              <c:layout>
                <c:manualLayout>
                  <c:x val="2.5380038599641306E-2"/>
                  <c:y val="-5.5736987251261479E-2"/>
                </c:manualLayout>
              </c:layout>
              <c:tx>
                <c:rich>
                  <a:bodyPr/>
                  <a:lstStyle/>
                  <a:p>
                    <a:fld id="{6F0F0CA2-65E0-4B10-A868-772DB621E84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58C1-43F5-8134-620B5AEA2A9E}"/>
                </c:ext>
              </c:extLst>
            </c:dLbl>
            <c:dLbl>
              <c:idx val="3"/>
              <c:layout>
                <c:manualLayout>
                  <c:x val="8.4600128665469725E-3"/>
                  <c:y val="-3.4835617032038475E-2"/>
                </c:manualLayout>
              </c:layout>
              <c:tx>
                <c:rich>
                  <a:bodyPr/>
                  <a:lstStyle/>
                  <a:p>
                    <a:fld id="{0E4D8697-FDC6-4F8E-9BC9-D19A8428E53C}"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58C1-43F5-8134-620B5AEA2A9E}"/>
                </c:ext>
              </c:extLst>
            </c:dLbl>
            <c:dLbl>
              <c:idx val="4"/>
              <c:layout>
                <c:manualLayout>
                  <c:x val="1.4805022516457317E-2"/>
                  <c:y val="-5.5736987251261354E-2"/>
                </c:manualLayout>
              </c:layout>
              <c:tx>
                <c:rich>
                  <a:bodyPr/>
                  <a:lstStyle/>
                  <a:p>
                    <a:fld id="{4C776131-D70A-4588-BC9C-CE9A33EF1BB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58C1-43F5-8134-620B5AEA2A9E}"/>
                </c:ext>
              </c:extLst>
            </c:dLbl>
            <c:dLbl>
              <c:idx val="5"/>
              <c:layout>
                <c:manualLayout>
                  <c:x val="2.7495041816278164E-2"/>
                  <c:y val="-4.8769863844853684E-2"/>
                </c:manualLayout>
              </c:layout>
              <c:tx>
                <c:rich>
                  <a:bodyPr/>
                  <a:lstStyle/>
                  <a:p>
                    <a:fld id="{04DC3B45-55F8-4D10-BA68-919E50EBEC7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58C1-43F5-8134-620B5AEA2A9E}"/>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ANALISIS!$D$4:$I$4</c:f>
              <c:strCache>
                <c:ptCount val="6"/>
                <c:pt idx="0">
                  <c:v>NO APLICA</c:v>
                </c:pt>
                <c:pt idx="1">
                  <c:v>CRÍTICO</c:v>
                </c:pt>
                <c:pt idx="2">
                  <c:v>BAJO</c:v>
                </c:pt>
                <c:pt idx="3">
                  <c:v>MEDIO</c:v>
                </c:pt>
                <c:pt idx="4">
                  <c:v>SATISFACTORIO</c:v>
                </c:pt>
                <c:pt idx="5">
                  <c:v>SOBRESALIENTE</c:v>
                </c:pt>
              </c:strCache>
            </c:strRef>
          </c:cat>
          <c:val>
            <c:numRef>
              <c:f>ANALISIS!$D$9:$I$9</c:f>
              <c:numCache>
                <c:formatCode>0.0</c:formatCode>
                <c:ptCount val="6"/>
                <c:pt idx="0">
                  <c:v>14.634146341463413</c:v>
                </c:pt>
                <c:pt idx="1">
                  <c:v>17.073170731707318</c:v>
                </c:pt>
                <c:pt idx="2">
                  <c:v>7.3170731707317067</c:v>
                </c:pt>
                <c:pt idx="3">
                  <c:v>4.8780487804878048</c:v>
                </c:pt>
                <c:pt idx="4">
                  <c:v>14.634146341463413</c:v>
                </c:pt>
                <c:pt idx="5">
                  <c:v>41.463414634146339</c:v>
                </c:pt>
              </c:numCache>
            </c:numRef>
          </c:val>
          <c:extLst>
            <c:ext xmlns:c16="http://schemas.microsoft.com/office/drawing/2014/chart" uri="{C3380CC4-5D6E-409C-BE32-E72D297353CC}">
              <c16:uniqueId val="{0000000A-58C1-43F5-8134-620B5AEA2A9E}"/>
            </c:ext>
          </c:extLst>
        </c:ser>
        <c:dLbls>
          <c:showLegendKey val="0"/>
          <c:showVal val="0"/>
          <c:showCatName val="0"/>
          <c:showSerName val="0"/>
          <c:showPercent val="0"/>
          <c:showBubbleSize val="0"/>
        </c:dLbls>
        <c:gapWidth val="150"/>
        <c:gapDepth val="0"/>
        <c:shape val="box"/>
        <c:axId val="1868500367"/>
        <c:axId val="1835081823"/>
        <c:axId val="0"/>
      </c:bar3DChart>
      <c:catAx>
        <c:axId val="18685003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5081823"/>
        <c:crosses val="autoZero"/>
        <c:auto val="1"/>
        <c:lblAlgn val="ctr"/>
        <c:lblOffset val="100"/>
        <c:noMultiLvlLbl val="0"/>
      </c:catAx>
      <c:valAx>
        <c:axId val="1835081823"/>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8500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202405</xdr:colOff>
      <xdr:row>1</xdr:row>
      <xdr:rowOff>142875</xdr:rowOff>
    </xdr:from>
    <xdr:to>
      <xdr:col>1</xdr:col>
      <xdr:colOff>566737</xdr:colOff>
      <xdr:row>1</xdr:row>
      <xdr:rowOff>595311</xdr:rowOff>
    </xdr:to>
    <xdr:pic>
      <xdr:nvPicPr>
        <xdr:cNvPr id="2" name="Imagen 1" descr="C:\Users\AUXPLANEACION03\Desktop\Gobernacion_del_quindio.jpg">
          <a:extLst>
            <a:ext uri="{FF2B5EF4-FFF2-40B4-BE49-F238E27FC236}">
              <a16:creationId xmlns:a16="http://schemas.microsoft.com/office/drawing/2014/main" id="{F25D0A1B-7FFC-46F3-8F31-A3F5117EF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584" y="346982"/>
          <a:ext cx="364332" cy="452436"/>
        </a:xfrm>
        <a:prstGeom prst="rect">
          <a:avLst/>
        </a:prstGeom>
        <a:noFill/>
        <a:ln>
          <a:noFill/>
        </a:ln>
      </xdr:spPr>
    </xdr:pic>
    <xdr:clientData/>
  </xdr:twoCellAnchor>
  <xdr:twoCellAnchor editAs="oneCell">
    <xdr:from>
      <xdr:col>9</xdr:col>
      <xdr:colOff>130968</xdr:colOff>
      <xdr:row>1</xdr:row>
      <xdr:rowOff>142874</xdr:rowOff>
    </xdr:from>
    <xdr:to>
      <xdr:col>9</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id="{3FD941DC-407B-4222-8C9A-8975A5069D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1168" y="342899"/>
          <a:ext cx="521493" cy="440532"/>
        </a:xfrm>
        <a:prstGeom prst="rect">
          <a:avLst/>
        </a:prstGeom>
        <a:noFill/>
        <a:ln>
          <a:noFill/>
        </a:ln>
      </xdr:spPr>
    </xdr:pic>
    <xdr:clientData/>
  </xdr:twoCellAnchor>
  <xdr:twoCellAnchor>
    <xdr:from>
      <xdr:col>10</xdr:col>
      <xdr:colOff>709073</xdr:colOff>
      <xdr:row>2</xdr:row>
      <xdr:rowOff>82959</xdr:rowOff>
    </xdr:from>
    <xdr:to>
      <xdr:col>19</xdr:col>
      <xdr:colOff>291895</xdr:colOff>
      <xdr:row>7</xdr:row>
      <xdr:rowOff>1</xdr:rowOff>
    </xdr:to>
    <xdr:graphicFrame macro="">
      <xdr:nvGraphicFramePr>
        <xdr:cNvPr id="4" name="Gráfico 3">
          <a:extLst>
            <a:ext uri="{FF2B5EF4-FFF2-40B4-BE49-F238E27FC236}">
              <a16:creationId xmlns:a16="http://schemas.microsoft.com/office/drawing/2014/main" id="{24FB3B43-7614-49B0-B062-663FEBE99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10</xdr:row>
      <xdr:rowOff>19050</xdr:rowOff>
    </xdr:from>
    <xdr:to>
      <xdr:col>9</xdr:col>
      <xdr:colOff>726281</xdr:colOff>
      <xdr:row>27</xdr:row>
      <xdr:rowOff>178593</xdr:rowOff>
    </xdr:to>
    <xdr:graphicFrame macro="">
      <xdr:nvGraphicFramePr>
        <xdr:cNvPr id="5" name="Gráfico 4">
          <a:extLst>
            <a:ext uri="{FF2B5EF4-FFF2-40B4-BE49-F238E27FC236}">
              <a16:creationId xmlns:a16="http://schemas.microsoft.com/office/drawing/2014/main" id="{768A61F7-2424-4D42-AE18-C615DC9E8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716217</xdr:colOff>
      <xdr:row>10</xdr:row>
      <xdr:rowOff>8528</xdr:rowOff>
    </xdr:from>
    <xdr:to>
      <xdr:col>19</xdr:col>
      <xdr:colOff>245807</xdr:colOff>
      <xdr:row>27</xdr:row>
      <xdr:rowOff>184354</xdr:rowOff>
    </xdr:to>
    <xdr:graphicFrame macro="">
      <xdr:nvGraphicFramePr>
        <xdr:cNvPr id="6" name="Gráfico 5">
          <a:extLst>
            <a:ext uri="{FF2B5EF4-FFF2-40B4-BE49-F238E27FC236}">
              <a16:creationId xmlns:a16="http://schemas.microsoft.com/office/drawing/2014/main" id="{D8BE774D-4768-4CC2-A0EE-DAB0B11C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698473</xdr:colOff>
      <xdr:row>10</xdr:row>
      <xdr:rowOff>20122</xdr:rowOff>
    </xdr:from>
    <xdr:to>
      <xdr:col>28</xdr:col>
      <xdr:colOff>230442</xdr:colOff>
      <xdr:row>28</xdr:row>
      <xdr:rowOff>30724</xdr:rowOff>
    </xdr:to>
    <xdr:graphicFrame macro="">
      <xdr:nvGraphicFramePr>
        <xdr:cNvPr id="7" name="Gráfico 6">
          <a:extLst>
            <a:ext uri="{FF2B5EF4-FFF2-40B4-BE49-F238E27FC236}">
              <a16:creationId xmlns:a16="http://schemas.microsoft.com/office/drawing/2014/main" id="{AA0D0150-6299-4D1F-87AF-165856B44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32</xdr:row>
      <xdr:rowOff>0</xdr:rowOff>
    </xdr:from>
    <xdr:to>
      <xdr:col>9</xdr:col>
      <xdr:colOff>480219</xdr:colOff>
      <xdr:row>52</xdr:row>
      <xdr:rowOff>17123</xdr:rowOff>
    </xdr:to>
    <xdr:graphicFrame macro="">
      <xdr:nvGraphicFramePr>
        <xdr:cNvPr id="8" name="Gráfico 7">
          <a:extLst>
            <a:ext uri="{FF2B5EF4-FFF2-40B4-BE49-F238E27FC236}">
              <a16:creationId xmlns:a16="http://schemas.microsoft.com/office/drawing/2014/main" id="{EFBCD9C3-366E-4738-8E95-F1C4553A8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AZ230"/>
  <sheetViews>
    <sheetView tabSelected="1" topLeftCell="A8" zoomScale="40" zoomScaleNormal="40" workbookViewId="0">
      <pane xSplit="6" ySplit="2" topLeftCell="AN15" activePane="bottomRight" state="frozen"/>
      <selection activeCell="A8" sqref="A8"/>
      <selection pane="topRight" activeCell="G8" sqref="G8"/>
      <selection pane="bottomLeft" activeCell="A10" sqref="A10"/>
      <selection pane="bottomRight" activeCell="AY16" sqref="AY16"/>
    </sheetView>
  </sheetViews>
  <sheetFormatPr baseColWidth="10" defaultColWidth="15.1796875" defaultRowHeight="130" customHeight="1"/>
  <cols>
    <col min="1" max="1" width="13.81640625" style="1" bestFit="1" customWidth="1"/>
    <col min="2" max="2" width="11.7265625" style="1" bestFit="1" customWidth="1"/>
    <col min="3" max="3" width="19.54296875" style="1" bestFit="1" customWidth="1"/>
    <col min="4" max="4" width="11" style="1" bestFit="1" customWidth="1"/>
    <col min="5" max="5" width="23.453125" style="1" customWidth="1"/>
    <col min="6" max="6" width="17.7265625" style="1" customWidth="1"/>
    <col min="7" max="7" width="15" style="1" customWidth="1"/>
    <col min="8" max="8" width="17.26953125" style="1" customWidth="1"/>
    <col min="9" max="9" width="19.7265625" style="1" customWidth="1"/>
    <col min="10" max="19" width="14.1796875" style="56" customWidth="1"/>
    <col min="20" max="22" width="18.453125" style="56" customWidth="1"/>
    <col min="23" max="24" width="29.7265625" style="102" customWidth="1"/>
    <col min="25" max="25" width="18.453125" style="56" customWidth="1"/>
    <col min="26" max="26" width="69.54296875" style="1" customWidth="1"/>
    <col min="27" max="29" width="18.453125" style="56" customWidth="1"/>
    <col min="30" max="31" width="29.7265625" style="102" customWidth="1"/>
    <col min="32" max="32" width="18.453125" style="1" customWidth="1"/>
    <col min="33" max="33" width="69.54296875" style="1" customWidth="1"/>
    <col min="34" max="36" width="18.453125" style="59" customWidth="1"/>
    <col min="37" max="38" width="29.7265625" style="106" customWidth="1"/>
    <col min="39" max="39" width="18.453125" style="59" customWidth="1"/>
    <col min="40" max="40" width="72.81640625" style="1" customWidth="1"/>
    <col min="41" max="41" width="11" style="59" customWidth="1"/>
    <col min="42" max="42" width="17" style="59" customWidth="1"/>
    <col min="43" max="43" width="12.26953125" style="59" customWidth="1"/>
    <col min="44" max="44" width="24.81640625" style="102" customWidth="1"/>
    <col min="45" max="45" width="23.7265625" style="102" customWidth="1"/>
    <col min="46" max="46" width="18.453125" style="59" customWidth="1"/>
    <col min="47" max="47" width="57" style="150" customWidth="1"/>
    <col min="48" max="48" width="9" style="56" customWidth="1"/>
    <col min="49" max="49" width="14.7265625" style="59" customWidth="1"/>
    <col min="50" max="50" width="13.81640625" style="95" customWidth="1"/>
    <col min="51" max="51" width="69.54296875" style="22" customWidth="1"/>
    <col min="52" max="52" width="34.54296875" style="1" customWidth="1"/>
    <col min="53" max="16384" width="15.1796875" style="1"/>
  </cols>
  <sheetData>
    <row r="1" spans="1:52" ht="130" hidden="1" customHeight="1">
      <c r="A1" s="3"/>
      <c r="B1" s="3"/>
      <c r="C1" s="3"/>
      <c r="D1" s="3"/>
      <c r="E1" s="3"/>
      <c r="F1" s="3"/>
      <c r="G1" s="3"/>
      <c r="H1" s="3"/>
      <c r="I1" s="3"/>
      <c r="J1" s="55"/>
      <c r="AM1" s="78"/>
    </row>
    <row r="2" spans="1:52" ht="130" hidden="1" customHeight="1">
      <c r="A2" s="169" t="s">
        <v>128</v>
      </c>
      <c r="B2" s="169"/>
      <c r="C2" s="169"/>
      <c r="D2" s="169"/>
      <c r="E2" s="169"/>
      <c r="F2" s="169"/>
      <c r="G2" s="169"/>
      <c r="H2" s="169"/>
      <c r="I2" s="169"/>
      <c r="J2" s="57"/>
      <c r="AM2" s="78"/>
    </row>
    <row r="3" spans="1:52" ht="130" hidden="1" customHeight="1">
      <c r="A3" s="3"/>
      <c r="B3" s="3"/>
      <c r="C3" s="3"/>
      <c r="D3" s="3"/>
      <c r="E3" s="3"/>
      <c r="F3" s="3"/>
      <c r="G3" s="3"/>
      <c r="H3" s="3"/>
      <c r="I3" s="3"/>
      <c r="J3" s="55"/>
      <c r="AM3" s="78"/>
    </row>
    <row r="4" spans="1:52" ht="130" hidden="1" customHeight="1">
      <c r="A4" s="2" t="s">
        <v>0</v>
      </c>
      <c r="B4" s="170" t="s">
        <v>127</v>
      </c>
      <c r="C4" s="171"/>
      <c r="D4" s="171"/>
      <c r="E4" s="171"/>
      <c r="F4" s="171"/>
      <c r="G4" s="171"/>
      <c r="H4" s="171"/>
      <c r="I4" s="171"/>
      <c r="J4" s="58"/>
      <c r="AM4" s="78"/>
    </row>
    <row r="5" spans="1:52" ht="130" hidden="1" customHeight="1">
      <c r="A5" s="2" t="s">
        <v>1</v>
      </c>
      <c r="B5" s="170" t="s">
        <v>70</v>
      </c>
      <c r="C5" s="171"/>
      <c r="D5" s="171"/>
      <c r="E5" s="171"/>
      <c r="F5" s="171"/>
      <c r="G5" s="171"/>
      <c r="H5" s="171"/>
      <c r="I5" s="171"/>
      <c r="J5" s="58"/>
      <c r="AM5" s="78"/>
    </row>
    <row r="6" spans="1:52" ht="130" hidden="1" customHeight="1">
      <c r="A6" s="2" t="s">
        <v>2</v>
      </c>
      <c r="B6" s="170" t="s">
        <v>109</v>
      </c>
      <c r="C6" s="171"/>
      <c r="D6" s="171"/>
      <c r="E6" s="171"/>
      <c r="F6" s="171"/>
      <c r="G6" s="171"/>
      <c r="H6" s="171"/>
      <c r="I6" s="171"/>
      <c r="J6" s="58"/>
      <c r="AM6" s="78"/>
    </row>
    <row r="7" spans="1:52" ht="130" hidden="1" customHeight="1">
      <c r="A7" s="9" t="s">
        <v>3</v>
      </c>
      <c r="B7" s="170" t="s">
        <v>4</v>
      </c>
      <c r="C7" s="171"/>
      <c r="D7" s="171"/>
      <c r="E7" s="171"/>
      <c r="F7" s="171"/>
      <c r="G7" s="171"/>
      <c r="H7" s="171"/>
      <c r="I7" s="171"/>
      <c r="J7" s="59"/>
      <c r="K7" s="59"/>
      <c r="L7" s="59"/>
      <c r="M7" s="59"/>
      <c r="N7" s="59"/>
      <c r="O7" s="59"/>
      <c r="P7" s="59"/>
      <c r="Q7" s="59"/>
      <c r="R7" s="59"/>
      <c r="S7" s="59"/>
      <c r="T7" s="59"/>
      <c r="U7" s="59"/>
      <c r="V7" s="59"/>
      <c r="Y7" s="59"/>
      <c r="Z7" s="13"/>
      <c r="AA7" s="59"/>
      <c r="AB7" s="59"/>
      <c r="AC7" s="59"/>
      <c r="AF7" s="13"/>
      <c r="AG7" s="13"/>
      <c r="AM7" s="78"/>
    </row>
    <row r="8" spans="1:52" ht="47.15" customHeight="1">
      <c r="A8" s="175" t="s">
        <v>5</v>
      </c>
      <c r="B8" s="175" t="s">
        <v>6</v>
      </c>
      <c r="C8" s="175" t="s">
        <v>7</v>
      </c>
      <c r="D8" s="175" t="s">
        <v>8</v>
      </c>
      <c r="E8" s="175" t="s">
        <v>24</v>
      </c>
      <c r="F8" s="175" t="s">
        <v>25</v>
      </c>
      <c r="G8" s="175" t="s">
        <v>83</v>
      </c>
      <c r="H8" s="175" t="s">
        <v>23</v>
      </c>
      <c r="I8" s="175" t="s">
        <v>26</v>
      </c>
      <c r="J8" s="177" t="s">
        <v>186</v>
      </c>
      <c r="K8" s="178"/>
      <c r="L8" s="178"/>
      <c r="M8" s="178"/>
      <c r="N8" s="178"/>
      <c r="O8" s="178"/>
      <c r="P8" s="178"/>
      <c r="Q8" s="178"/>
      <c r="R8" s="178"/>
      <c r="S8" s="179"/>
      <c r="T8" s="182" t="s">
        <v>201</v>
      </c>
      <c r="U8" s="183"/>
      <c r="V8" s="183"/>
      <c r="W8" s="183"/>
      <c r="X8" s="183"/>
      <c r="Y8" s="183"/>
      <c r="Z8" s="183"/>
      <c r="AA8" s="182" t="s">
        <v>187</v>
      </c>
      <c r="AB8" s="183"/>
      <c r="AC8" s="183"/>
      <c r="AD8" s="183"/>
      <c r="AE8" s="183"/>
      <c r="AF8" s="183"/>
      <c r="AG8" s="183"/>
      <c r="AH8" s="180" t="s">
        <v>196</v>
      </c>
      <c r="AI8" s="181"/>
      <c r="AJ8" s="181"/>
      <c r="AK8" s="181"/>
      <c r="AL8" s="181"/>
      <c r="AM8" s="181"/>
      <c r="AN8" s="181"/>
      <c r="AO8" s="188" t="s">
        <v>380</v>
      </c>
      <c r="AP8" s="188"/>
      <c r="AQ8" s="188"/>
      <c r="AR8" s="188"/>
      <c r="AS8" s="188"/>
      <c r="AT8" s="188"/>
      <c r="AU8" s="188"/>
      <c r="AV8" s="186" t="s">
        <v>202</v>
      </c>
      <c r="AW8" s="186"/>
      <c r="AX8" s="186"/>
      <c r="AY8" s="187"/>
      <c r="AZ8" s="184" t="s">
        <v>198</v>
      </c>
    </row>
    <row r="9" spans="1:52" ht="62.5" customHeight="1">
      <c r="A9" s="176"/>
      <c r="B9" s="176"/>
      <c r="C9" s="176"/>
      <c r="D9" s="176"/>
      <c r="E9" s="176"/>
      <c r="F9" s="176"/>
      <c r="G9" s="176"/>
      <c r="H9" s="176"/>
      <c r="I9" s="176"/>
      <c r="J9" s="97">
        <v>2020</v>
      </c>
      <c r="K9" s="99">
        <v>2021</v>
      </c>
      <c r="L9" s="99">
        <v>2022</v>
      </c>
      <c r="M9" s="99">
        <v>2023</v>
      </c>
      <c r="N9" s="99">
        <v>2024</v>
      </c>
      <c r="O9" s="99">
        <v>2025</v>
      </c>
      <c r="P9" s="99">
        <v>2026</v>
      </c>
      <c r="Q9" s="99">
        <v>2027</v>
      </c>
      <c r="R9" s="99">
        <v>2028</v>
      </c>
      <c r="S9" s="99">
        <v>2029</v>
      </c>
      <c r="T9" s="52" t="s">
        <v>188</v>
      </c>
      <c r="U9" s="52" t="s">
        <v>189</v>
      </c>
      <c r="V9" s="52" t="s">
        <v>190</v>
      </c>
      <c r="W9" s="103" t="s">
        <v>191</v>
      </c>
      <c r="X9" s="103" t="s">
        <v>192</v>
      </c>
      <c r="Y9" s="54" t="s">
        <v>193</v>
      </c>
      <c r="Z9" s="53" t="s">
        <v>200</v>
      </c>
      <c r="AA9" s="52" t="s">
        <v>188</v>
      </c>
      <c r="AB9" s="52" t="s">
        <v>189</v>
      </c>
      <c r="AC9" s="52" t="s">
        <v>190</v>
      </c>
      <c r="AD9" s="103" t="s">
        <v>191</v>
      </c>
      <c r="AE9" s="103" t="s">
        <v>192</v>
      </c>
      <c r="AF9" s="54" t="s">
        <v>193</v>
      </c>
      <c r="AG9" s="53" t="s">
        <v>200</v>
      </c>
      <c r="AH9" s="51" t="s">
        <v>188</v>
      </c>
      <c r="AI9" s="52" t="s">
        <v>189</v>
      </c>
      <c r="AJ9" s="52" t="s">
        <v>190</v>
      </c>
      <c r="AK9" s="107" t="s">
        <v>191</v>
      </c>
      <c r="AL9" s="107" t="s">
        <v>192</v>
      </c>
      <c r="AM9" s="53" t="s">
        <v>193</v>
      </c>
      <c r="AN9" s="54" t="s">
        <v>200</v>
      </c>
      <c r="AO9" s="98" t="s">
        <v>188</v>
      </c>
      <c r="AP9" s="98" t="s">
        <v>189</v>
      </c>
      <c r="AQ9" s="98" t="s">
        <v>190</v>
      </c>
      <c r="AR9" s="109" t="s">
        <v>191</v>
      </c>
      <c r="AS9" s="109" t="s">
        <v>192</v>
      </c>
      <c r="AT9" s="98" t="s">
        <v>193</v>
      </c>
      <c r="AU9" s="151" t="s">
        <v>200</v>
      </c>
      <c r="AV9" s="24" t="s">
        <v>203</v>
      </c>
      <c r="AW9" s="25" t="s">
        <v>204</v>
      </c>
      <c r="AX9" s="26" t="s">
        <v>195</v>
      </c>
      <c r="AY9" s="152" t="s">
        <v>194</v>
      </c>
      <c r="AZ9" s="185"/>
    </row>
    <row r="10" spans="1:52" ht="249.65" customHeight="1">
      <c r="A10" s="173" t="s">
        <v>13</v>
      </c>
      <c r="B10" s="165" t="s">
        <v>11</v>
      </c>
      <c r="C10" s="165" t="s">
        <v>9</v>
      </c>
      <c r="D10" s="165" t="s">
        <v>46</v>
      </c>
      <c r="E10" s="22" t="s">
        <v>44</v>
      </c>
      <c r="F10" s="22" t="s">
        <v>34</v>
      </c>
      <c r="G10" s="23" t="s">
        <v>85</v>
      </c>
      <c r="H10" s="23" t="s">
        <v>84</v>
      </c>
      <c r="I10" s="23" t="s">
        <v>129</v>
      </c>
      <c r="J10" s="60">
        <v>0.01</v>
      </c>
      <c r="K10" s="61">
        <v>2.2200000000000001E-2</v>
      </c>
      <c r="L10" s="61">
        <v>2.2200000000000001E-2</v>
      </c>
      <c r="M10" s="61">
        <v>2.2200000000000001E-2</v>
      </c>
      <c r="N10" s="61">
        <v>2.2200000000000001E-2</v>
      </c>
      <c r="O10" s="61">
        <v>2.2200000000000001E-2</v>
      </c>
      <c r="P10" s="61">
        <v>2.2200000000000001E-2</v>
      </c>
      <c r="Q10" s="61">
        <v>2.2200000000000001E-2</v>
      </c>
      <c r="R10" s="61">
        <v>2.2200000000000001E-2</v>
      </c>
      <c r="S10" s="61">
        <v>2.2200000000000001E-2</v>
      </c>
      <c r="T10" s="61">
        <v>0.01</v>
      </c>
      <c r="U10" s="61">
        <v>2E-3</v>
      </c>
      <c r="V10" s="62">
        <f t="shared" ref="V10:V49" si="0">(U10/T10)*100</f>
        <v>20</v>
      </c>
      <c r="W10" s="100">
        <v>4180000</v>
      </c>
      <c r="X10" s="100">
        <v>4180000</v>
      </c>
      <c r="Y10" s="62">
        <f t="shared" ref="Y10:Y50" si="1">(X10/W10)*100</f>
        <v>100</v>
      </c>
      <c r="Z10" s="14" t="s">
        <v>218</v>
      </c>
      <c r="AA10" s="71">
        <v>0.01</v>
      </c>
      <c r="AB10" s="72">
        <v>3.0000000000000001E-3</v>
      </c>
      <c r="AC10" s="62">
        <f t="shared" ref="AC10:AC15" si="2">(AB10/AA10)*100</f>
        <v>30</v>
      </c>
      <c r="AD10" s="101">
        <v>2185000</v>
      </c>
      <c r="AE10" s="101">
        <v>2185000</v>
      </c>
      <c r="AF10" s="15">
        <f t="shared" ref="AF10:AF50" si="3">(AE10/AD10)*100</f>
        <v>100</v>
      </c>
      <c r="AG10" s="10" t="s">
        <v>281</v>
      </c>
      <c r="AH10" s="79">
        <v>2.2200000000000001E-2</v>
      </c>
      <c r="AI10" s="80">
        <v>1.8599999999999998E-2</v>
      </c>
      <c r="AJ10" s="81">
        <f t="shared" ref="AJ10:AJ50" si="4">(AI10/AH10)*100</f>
        <v>83.783783783783775</v>
      </c>
      <c r="AK10" s="100">
        <v>0</v>
      </c>
      <c r="AL10" s="100">
        <v>0</v>
      </c>
      <c r="AM10" s="82">
        <v>0</v>
      </c>
      <c r="AN10" s="34" t="s">
        <v>330</v>
      </c>
      <c r="AO10" s="88">
        <v>2.2200000000000001E-2</v>
      </c>
      <c r="AP10" s="88">
        <v>2.0000000000000001E-4</v>
      </c>
      <c r="AQ10" s="81">
        <f t="shared" ref="AQ10:AQ15" si="5">(AP10/AO10)*100</f>
        <v>0.90090090090090091</v>
      </c>
      <c r="AR10" s="110">
        <v>1300000</v>
      </c>
      <c r="AS10" s="110">
        <v>216666</v>
      </c>
      <c r="AT10" s="86">
        <f>AS10/AR10*100</f>
        <v>16.666615384615387</v>
      </c>
      <c r="AU10" s="160" t="s">
        <v>322</v>
      </c>
      <c r="AV10" s="90">
        <v>0.2</v>
      </c>
      <c r="AW10" s="91">
        <f>AI10+AB10+U10+AP10</f>
        <v>2.3799999999999995E-2</v>
      </c>
      <c r="AX10" s="81">
        <f>AW10/AV10*100</f>
        <v>11.899999999999997</v>
      </c>
      <c r="AY10" s="22" t="s">
        <v>331</v>
      </c>
      <c r="AZ10" s="10" t="s">
        <v>199</v>
      </c>
    </row>
    <row r="11" spans="1:52" ht="220.5" customHeight="1">
      <c r="A11" s="173"/>
      <c r="B11" s="165"/>
      <c r="C11" s="165"/>
      <c r="D11" s="165"/>
      <c r="E11" s="11" t="s">
        <v>167</v>
      </c>
      <c r="F11" s="22" t="s">
        <v>130</v>
      </c>
      <c r="G11" s="23" t="s">
        <v>85</v>
      </c>
      <c r="H11" s="6">
        <v>18</v>
      </c>
      <c r="I11" s="23" t="s">
        <v>131</v>
      </c>
      <c r="J11" s="63">
        <v>0</v>
      </c>
      <c r="K11" s="63">
        <v>0</v>
      </c>
      <c r="L11" s="63">
        <v>1</v>
      </c>
      <c r="M11" s="63">
        <v>1</v>
      </c>
      <c r="N11" s="63">
        <v>1</v>
      </c>
      <c r="O11" s="63">
        <v>1</v>
      </c>
      <c r="P11" s="63">
        <v>1</v>
      </c>
      <c r="Q11" s="63">
        <v>1</v>
      </c>
      <c r="R11" s="63">
        <v>1</v>
      </c>
      <c r="S11" s="63">
        <v>1</v>
      </c>
      <c r="T11" s="63">
        <v>1</v>
      </c>
      <c r="U11" s="63">
        <v>1</v>
      </c>
      <c r="V11" s="64">
        <f>(U11/T11)*100</f>
        <v>100</v>
      </c>
      <c r="W11" s="100">
        <v>4480000</v>
      </c>
      <c r="X11" s="100">
        <v>4480000</v>
      </c>
      <c r="Y11" s="62">
        <f t="shared" si="1"/>
        <v>100</v>
      </c>
      <c r="Z11" s="23" t="s">
        <v>219</v>
      </c>
      <c r="AA11" s="73">
        <v>1</v>
      </c>
      <c r="AB11" s="73">
        <v>0.8</v>
      </c>
      <c r="AC11" s="62">
        <f t="shared" si="2"/>
        <v>80</v>
      </c>
      <c r="AD11" s="100">
        <f>2885000*2</f>
        <v>5770000</v>
      </c>
      <c r="AE11" s="100">
        <f>2885000*2</f>
        <v>5770000</v>
      </c>
      <c r="AF11" s="15">
        <f t="shared" si="3"/>
        <v>100</v>
      </c>
      <c r="AG11" s="10" t="s">
        <v>280</v>
      </c>
      <c r="AH11" s="83">
        <v>1</v>
      </c>
      <c r="AI11" s="63">
        <v>0.75</v>
      </c>
      <c r="AJ11" s="81">
        <f t="shared" si="4"/>
        <v>75</v>
      </c>
      <c r="AK11" s="100">
        <v>6446598</v>
      </c>
      <c r="AL11" s="100">
        <v>6446598</v>
      </c>
      <c r="AM11" s="84">
        <f>(AL11/AK11)*100</f>
        <v>100</v>
      </c>
      <c r="AN11" s="17" t="s">
        <v>289</v>
      </c>
      <c r="AO11" s="68">
        <v>1</v>
      </c>
      <c r="AP11" s="63">
        <v>1</v>
      </c>
      <c r="AQ11" s="81">
        <f t="shared" si="5"/>
        <v>100</v>
      </c>
      <c r="AR11" s="111">
        <v>1000000</v>
      </c>
      <c r="AS11" s="111">
        <v>1000000</v>
      </c>
      <c r="AT11" s="86">
        <f t="shared" ref="AT11:AT50" si="6">AS11/AR11*100</f>
        <v>100</v>
      </c>
      <c r="AU11" s="11" t="s">
        <v>423</v>
      </c>
      <c r="AV11" s="68">
        <v>1</v>
      </c>
      <c r="AW11" s="66">
        <f>(AI11+AB11+U11+AP11)/4</f>
        <v>0.88749999999999996</v>
      </c>
      <c r="AX11" s="81">
        <f>AW11/AV11*100</f>
        <v>88.75</v>
      </c>
      <c r="AY11" s="11" t="s">
        <v>424</v>
      </c>
      <c r="AZ11" s="10"/>
    </row>
    <row r="12" spans="1:52" ht="409.5" customHeight="1">
      <c r="A12" s="173"/>
      <c r="B12" s="165"/>
      <c r="C12" s="165"/>
      <c r="D12" s="165"/>
      <c r="E12" s="11" t="s">
        <v>43</v>
      </c>
      <c r="F12" s="11" t="s">
        <v>168</v>
      </c>
      <c r="G12" s="23" t="s">
        <v>85</v>
      </c>
      <c r="H12" s="6">
        <v>4</v>
      </c>
      <c r="I12" s="23" t="s">
        <v>131</v>
      </c>
      <c r="J12" s="63">
        <v>5</v>
      </c>
      <c r="K12" s="63">
        <v>5</v>
      </c>
      <c r="L12" s="63">
        <v>5</v>
      </c>
      <c r="M12" s="63">
        <v>5</v>
      </c>
      <c r="N12" s="63">
        <v>2</v>
      </c>
      <c r="O12" s="63">
        <v>2</v>
      </c>
      <c r="P12" s="63">
        <v>2</v>
      </c>
      <c r="Q12" s="63">
        <v>2</v>
      </c>
      <c r="R12" s="63">
        <v>2</v>
      </c>
      <c r="S12" s="63">
        <v>2</v>
      </c>
      <c r="T12" s="63">
        <v>4</v>
      </c>
      <c r="U12" s="63">
        <v>4</v>
      </c>
      <c r="V12" s="62">
        <f t="shared" si="0"/>
        <v>100</v>
      </c>
      <c r="W12" s="100">
        <v>150500000</v>
      </c>
      <c r="X12" s="100">
        <v>79500000</v>
      </c>
      <c r="Y12" s="65">
        <f t="shared" si="1"/>
        <v>52.823920265780735</v>
      </c>
      <c r="Z12" s="23" t="s">
        <v>220</v>
      </c>
      <c r="AA12" s="73">
        <v>5</v>
      </c>
      <c r="AB12" s="73">
        <v>5</v>
      </c>
      <c r="AC12" s="74">
        <f t="shared" si="2"/>
        <v>100</v>
      </c>
      <c r="AD12" s="100">
        <v>5770000</v>
      </c>
      <c r="AE12" s="100">
        <v>2885000</v>
      </c>
      <c r="AF12" s="159">
        <f t="shared" si="3"/>
        <v>50</v>
      </c>
      <c r="AG12" s="10" t="s">
        <v>279</v>
      </c>
      <c r="AH12" s="83">
        <v>5</v>
      </c>
      <c r="AI12" s="63">
        <v>10</v>
      </c>
      <c r="AJ12" s="81">
        <v>100</v>
      </c>
      <c r="AK12" s="100">
        <v>3708000</v>
      </c>
      <c r="AL12" s="100">
        <v>3708000</v>
      </c>
      <c r="AM12" s="84">
        <f>(AL12/AK12)*100</f>
        <v>100</v>
      </c>
      <c r="AN12" s="17" t="s">
        <v>332</v>
      </c>
      <c r="AO12" s="68">
        <v>5</v>
      </c>
      <c r="AP12" s="68">
        <v>19</v>
      </c>
      <c r="AQ12" s="81">
        <f t="shared" si="5"/>
        <v>380</v>
      </c>
      <c r="AR12" s="111">
        <v>94718400</v>
      </c>
      <c r="AS12" s="111">
        <v>94718400</v>
      </c>
      <c r="AT12" s="149">
        <f>AS12/AR12*100</f>
        <v>100</v>
      </c>
      <c r="AU12" s="22" t="s">
        <v>408</v>
      </c>
      <c r="AV12" s="68">
        <v>19</v>
      </c>
      <c r="AW12" s="68">
        <f>AI12+AB12+U12+AP12</f>
        <v>38</v>
      </c>
      <c r="AX12" s="81">
        <v>100</v>
      </c>
      <c r="AY12" s="22" t="s">
        <v>409</v>
      </c>
      <c r="AZ12" s="10"/>
    </row>
    <row r="13" spans="1:52" ht="189" customHeight="1">
      <c r="A13" s="173"/>
      <c r="B13" s="165"/>
      <c r="C13" s="165"/>
      <c r="D13" s="165"/>
      <c r="E13" s="22" t="s">
        <v>45</v>
      </c>
      <c r="F13" s="22" t="s">
        <v>132</v>
      </c>
      <c r="G13" s="23" t="s">
        <v>86</v>
      </c>
      <c r="H13" s="23" t="s">
        <v>84</v>
      </c>
      <c r="I13" s="23" t="s">
        <v>133</v>
      </c>
      <c r="J13" s="63">
        <v>0</v>
      </c>
      <c r="K13" s="63">
        <v>12</v>
      </c>
      <c r="L13" s="63">
        <v>12</v>
      </c>
      <c r="M13" s="63">
        <v>12</v>
      </c>
      <c r="N13" s="63">
        <v>12</v>
      </c>
      <c r="O13" s="63">
        <v>12</v>
      </c>
      <c r="P13" s="63">
        <v>12</v>
      </c>
      <c r="Q13" s="63">
        <v>12</v>
      </c>
      <c r="R13" s="63">
        <v>12</v>
      </c>
      <c r="S13" s="63">
        <v>12</v>
      </c>
      <c r="T13" s="63">
        <v>12</v>
      </c>
      <c r="U13" s="63">
        <v>8</v>
      </c>
      <c r="V13" s="65">
        <v>66.666666666666657</v>
      </c>
      <c r="W13" s="100">
        <v>4800000</v>
      </c>
      <c r="X13" s="100">
        <v>4800000</v>
      </c>
      <c r="Y13" s="62">
        <f t="shared" si="1"/>
        <v>100</v>
      </c>
      <c r="Z13" s="23" t="s">
        <v>221</v>
      </c>
      <c r="AA13" s="73">
        <v>12</v>
      </c>
      <c r="AB13" s="73">
        <v>12</v>
      </c>
      <c r="AC13" s="74">
        <f t="shared" si="2"/>
        <v>100</v>
      </c>
      <c r="AD13" s="100">
        <v>250000</v>
      </c>
      <c r="AE13" s="100">
        <v>250000</v>
      </c>
      <c r="AF13" s="15">
        <f t="shared" si="3"/>
        <v>100</v>
      </c>
      <c r="AG13" s="10" t="s">
        <v>278</v>
      </c>
      <c r="AH13" s="83">
        <v>12</v>
      </c>
      <c r="AI13" s="63">
        <v>11</v>
      </c>
      <c r="AJ13" s="81">
        <f t="shared" si="4"/>
        <v>91.666666666666657</v>
      </c>
      <c r="AK13" s="100">
        <v>1731000</v>
      </c>
      <c r="AL13" s="100">
        <v>1731000</v>
      </c>
      <c r="AM13" s="81">
        <f t="shared" ref="AM13:AM50" si="7">AL13/AK13*100</f>
        <v>100</v>
      </c>
      <c r="AN13" s="17" t="s">
        <v>333</v>
      </c>
      <c r="AO13" s="68">
        <v>12</v>
      </c>
      <c r="AP13" s="68">
        <v>10</v>
      </c>
      <c r="AQ13" s="81">
        <f t="shared" si="5"/>
        <v>83.333333333333343</v>
      </c>
      <c r="AR13" s="111">
        <v>0</v>
      </c>
      <c r="AS13" s="111">
        <v>0</v>
      </c>
      <c r="AT13" s="82">
        <v>0</v>
      </c>
      <c r="AU13" s="22" t="s">
        <v>414</v>
      </c>
      <c r="AV13" s="68">
        <v>12</v>
      </c>
      <c r="AW13" s="68">
        <f>(AI13+AB13+U13+AP13)/4</f>
        <v>10.25</v>
      </c>
      <c r="AX13" s="81">
        <f>AW13/AV13*100</f>
        <v>85.416666666666657</v>
      </c>
      <c r="AY13" s="22" t="s">
        <v>415</v>
      </c>
      <c r="AZ13" s="10" t="s">
        <v>291</v>
      </c>
    </row>
    <row r="14" spans="1:52" ht="409.5">
      <c r="A14" s="173"/>
      <c r="B14" s="165"/>
      <c r="C14" s="165" t="s">
        <v>10</v>
      </c>
      <c r="D14" s="165" t="s">
        <v>47</v>
      </c>
      <c r="E14" s="22" t="s">
        <v>35</v>
      </c>
      <c r="F14" s="22" t="s">
        <v>134</v>
      </c>
      <c r="G14" s="23" t="s">
        <v>85</v>
      </c>
      <c r="H14" s="23">
        <f>3+3</f>
        <v>6</v>
      </c>
      <c r="I14" s="23" t="s">
        <v>135</v>
      </c>
      <c r="J14" s="63">
        <v>0</v>
      </c>
      <c r="K14" s="63">
        <v>1</v>
      </c>
      <c r="L14" s="63">
        <v>1</v>
      </c>
      <c r="M14" s="63">
        <v>2</v>
      </c>
      <c r="N14" s="63">
        <v>1</v>
      </c>
      <c r="O14" s="63">
        <v>2</v>
      </c>
      <c r="P14" s="63">
        <v>2</v>
      </c>
      <c r="Q14" s="63">
        <v>2</v>
      </c>
      <c r="R14" s="63">
        <v>2</v>
      </c>
      <c r="S14" s="63">
        <v>2</v>
      </c>
      <c r="T14" s="63">
        <v>3</v>
      </c>
      <c r="U14" s="63">
        <v>3</v>
      </c>
      <c r="V14" s="62">
        <f t="shared" si="0"/>
        <v>100</v>
      </c>
      <c r="W14" s="100">
        <v>89631869</v>
      </c>
      <c r="X14" s="100">
        <v>89631869</v>
      </c>
      <c r="Y14" s="62">
        <f t="shared" si="1"/>
        <v>100</v>
      </c>
      <c r="Z14" s="23" t="s">
        <v>222</v>
      </c>
      <c r="AA14" s="73">
        <v>3</v>
      </c>
      <c r="AB14" s="73">
        <v>7</v>
      </c>
      <c r="AC14" s="75">
        <v>100</v>
      </c>
      <c r="AD14" s="100">
        <v>259224000</v>
      </c>
      <c r="AE14" s="100">
        <v>259224000</v>
      </c>
      <c r="AF14" s="15">
        <f t="shared" si="3"/>
        <v>100</v>
      </c>
      <c r="AG14" s="10" t="s">
        <v>277</v>
      </c>
      <c r="AH14" s="83">
        <v>1</v>
      </c>
      <c r="AI14" s="63">
        <v>3</v>
      </c>
      <c r="AJ14" s="85">
        <v>100</v>
      </c>
      <c r="AK14" s="101">
        <v>1686843376</v>
      </c>
      <c r="AL14" s="100">
        <v>768843376</v>
      </c>
      <c r="AM14" s="86">
        <f t="shared" si="7"/>
        <v>45.578824148045861</v>
      </c>
      <c r="AN14" s="17" t="s">
        <v>334</v>
      </c>
      <c r="AO14" s="68">
        <v>2</v>
      </c>
      <c r="AP14" s="68">
        <v>2</v>
      </c>
      <c r="AQ14" s="89">
        <f t="shared" si="5"/>
        <v>100</v>
      </c>
      <c r="AR14" s="111">
        <v>1760317750.6700001</v>
      </c>
      <c r="AS14" s="111">
        <v>1630953274.8499999</v>
      </c>
      <c r="AT14" s="86">
        <f t="shared" si="6"/>
        <v>92.651072468549373</v>
      </c>
      <c r="AU14" s="22" t="s">
        <v>388</v>
      </c>
      <c r="AV14" s="68">
        <v>15</v>
      </c>
      <c r="AW14" s="68">
        <f>AI14+AB14+U14+AP14</f>
        <v>15</v>
      </c>
      <c r="AX14" s="81">
        <f t="shared" ref="AX14:AX47" si="8">AW14/AV14*100</f>
        <v>100</v>
      </c>
      <c r="AY14" s="11" t="s">
        <v>419</v>
      </c>
      <c r="AZ14" s="10"/>
    </row>
    <row r="15" spans="1:52" ht="231.65" customHeight="1">
      <c r="A15" s="173"/>
      <c r="B15" s="165"/>
      <c r="C15" s="165"/>
      <c r="D15" s="165"/>
      <c r="E15" s="22" t="s">
        <v>36</v>
      </c>
      <c r="F15" s="11" t="s">
        <v>37</v>
      </c>
      <c r="G15" s="23" t="s">
        <v>86</v>
      </c>
      <c r="H15" s="23">
        <v>1</v>
      </c>
      <c r="I15" s="23" t="s">
        <v>169</v>
      </c>
      <c r="J15" s="63">
        <v>0</v>
      </c>
      <c r="K15" s="63">
        <v>1</v>
      </c>
      <c r="L15" s="63">
        <v>1</v>
      </c>
      <c r="M15" s="63">
        <v>1</v>
      </c>
      <c r="N15" s="63">
        <v>1</v>
      </c>
      <c r="O15" s="63">
        <v>1</v>
      </c>
      <c r="P15" s="63">
        <v>1</v>
      </c>
      <c r="Q15" s="63">
        <v>1</v>
      </c>
      <c r="R15" s="63">
        <v>1</v>
      </c>
      <c r="S15" s="63">
        <v>1</v>
      </c>
      <c r="T15" s="63">
        <v>1</v>
      </c>
      <c r="U15" s="63">
        <v>0.6</v>
      </c>
      <c r="V15" s="62">
        <f t="shared" si="0"/>
        <v>60</v>
      </c>
      <c r="W15" s="101">
        <v>9333333</v>
      </c>
      <c r="X15" s="101">
        <v>9333333</v>
      </c>
      <c r="Y15" s="62">
        <f t="shared" si="1"/>
        <v>100</v>
      </c>
      <c r="Z15" s="23" t="s">
        <v>223</v>
      </c>
      <c r="AA15" s="73">
        <v>1</v>
      </c>
      <c r="AB15" s="73">
        <v>0</v>
      </c>
      <c r="AC15" s="74">
        <f t="shared" si="2"/>
        <v>0</v>
      </c>
      <c r="AD15" s="100">
        <v>0</v>
      </c>
      <c r="AE15" s="100">
        <v>0</v>
      </c>
      <c r="AF15" s="15" t="e">
        <f t="shared" si="3"/>
        <v>#DIV/0!</v>
      </c>
      <c r="AG15" s="10" t="s">
        <v>283</v>
      </c>
      <c r="AH15" s="83">
        <v>1</v>
      </c>
      <c r="AI15" s="63">
        <v>0</v>
      </c>
      <c r="AJ15" s="83">
        <f>(AI15/AH15)*100</f>
        <v>0</v>
      </c>
      <c r="AK15" s="100">
        <v>2500000</v>
      </c>
      <c r="AL15" s="100">
        <v>2500000</v>
      </c>
      <c r="AM15" s="86">
        <f t="shared" si="7"/>
        <v>100</v>
      </c>
      <c r="AN15" s="17" t="s">
        <v>329</v>
      </c>
      <c r="AO15" s="68">
        <v>1</v>
      </c>
      <c r="AP15" s="68">
        <v>0</v>
      </c>
      <c r="AQ15" s="81">
        <f t="shared" si="5"/>
        <v>0</v>
      </c>
      <c r="AR15" s="111">
        <v>2000000</v>
      </c>
      <c r="AS15" s="111">
        <v>2000000</v>
      </c>
      <c r="AT15" s="86">
        <f t="shared" si="6"/>
        <v>100</v>
      </c>
      <c r="AU15" s="11" t="s">
        <v>396</v>
      </c>
      <c r="AV15" s="68">
        <v>1</v>
      </c>
      <c r="AW15" s="66">
        <v>0.75</v>
      </c>
      <c r="AX15" s="81">
        <f t="shared" si="8"/>
        <v>75</v>
      </c>
      <c r="AY15" s="11" t="s">
        <v>397</v>
      </c>
      <c r="AZ15" s="10"/>
    </row>
    <row r="16" spans="1:52" ht="191.25" customHeight="1">
      <c r="A16" s="173"/>
      <c r="B16" s="165"/>
      <c r="C16" s="165"/>
      <c r="D16" s="165"/>
      <c r="E16" s="22" t="s">
        <v>54</v>
      </c>
      <c r="F16" s="22" t="s">
        <v>55</v>
      </c>
      <c r="G16" s="23" t="s">
        <v>85</v>
      </c>
      <c r="H16" s="8">
        <f>(40/643)*100</f>
        <v>6.2208398133748055</v>
      </c>
      <c r="I16" s="23" t="s">
        <v>170</v>
      </c>
      <c r="J16" s="66">
        <f>(40/643)*100</f>
        <v>6.2208398133748055</v>
      </c>
      <c r="K16" s="67">
        <v>2.5999999999999999E-2</v>
      </c>
      <c r="L16" s="67">
        <v>2.5999999999999999E-2</v>
      </c>
      <c r="M16" s="67">
        <v>2.5999999999999999E-2</v>
      </c>
      <c r="N16" s="67">
        <v>2.5999999999999999E-2</v>
      </c>
      <c r="O16" s="67">
        <v>2.5999999999999999E-2</v>
      </c>
      <c r="P16" s="67">
        <v>2.5999999999999999E-2</v>
      </c>
      <c r="Q16" s="67">
        <v>2.5999999999999999E-2</v>
      </c>
      <c r="R16" s="67">
        <v>2.5999999999999999E-2</v>
      </c>
      <c r="S16" s="67">
        <v>2.5999999999999999E-2</v>
      </c>
      <c r="T16" s="67">
        <v>1</v>
      </c>
      <c r="U16" s="67">
        <v>1</v>
      </c>
      <c r="V16" s="62">
        <v>100</v>
      </c>
      <c r="W16" s="100">
        <v>14200000</v>
      </c>
      <c r="X16" s="100">
        <v>14200000</v>
      </c>
      <c r="Y16" s="62">
        <f t="shared" si="1"/>
        <v>100</v>
      </c>
      <c r="Z16" s="16" t="s">
        <v>224</v>
      </c>
      <c r="AA16" s="76">
        <v>1</v>
      </c>
      <c r="AB16" s="76">
        <v>0.8</v>
      </c>
      <c r="AC16" s="74">
        <f t="shared" ref="AC16:AC26" si="9">(AB16/AA16)*100</f>
        <v>80</v>
      </c>
      <c r="AD16" s="100">
        <v>57630000</v>
      </c>
      <c r="AE16" s="100">
        <v>57630000</v>
      </c>
      <c r="AF16" s="15">
        <f t="shared" si="3"/>
        <v>100</v>
      </c>
      <c r="AG16" s="10" t="s">
        <v>276</v>
      </c>
      <c r="AH16" s="79">
        <v>2.5999999999999999E-2</v>
      </c>
      <c r="AI16" s="79">
        <v>0.32</v>
      </c>
      <c r="AJ16" s="85">
        <v>100</v>
      </c>
      <c r="AK16" s="100">
        <v>0</v>
      </c>
      <c r="AL16" s="100">
        <v>0</v>
      </c>
      <c r="AM16" s="82">
        <v>0</v>
      </c>
      <c r="AN16" s="17" t="s">
        <v>295</v>
      </c>
      <c r="AO16" s="112">
        <v>2.5999999999999999E-2</v>
      </c>
      <c r="AP16" s="112">
        <v>0.03</v>
      </c>
      <c r="AQ16" s="81">
        <v>100</v>
      </c>
      <c r="AR16" s="111">
        <v>9600000</v>
      </c>
      <c r="AS16" s="111">
        <v>9600000</v>
      </c>
      <c r="AT16" s="86">
        <f t="shared" si="6"/>
        <v>100</v>
      </c>
      <c r="AU16" s="11" t="s">
        <v>420</v>
      </c>
      <c r="AV16" s="60">
        <v>0.3</v>
      </c>
      <c r="AW16" s="112">
        <f>(AI16+AB16+U16+AP16)/4</f>
        <v>0.53749999999999998</v>
      </c>
      <c r="AX16" s="81">
        <v>100</v>
      </c>
      <c r="AY16" s="22" t="s">
        <v>335</v>
      </c>
      <c r="AZ16" s="10" t="s">
        <v>336</v>
      </c>
    </row>
    <row r="17" spans="1:52" ht="245.25" customHeight="1">
      <c r="A17" s="173"/>
      <c r="B17" s="165"/>
      <c r="C17" s="165" t="s">
        <v>72</v>
      </c>
      <c r="D17" s="168" t="s">
        <v>48</v>
      </c>
      <c r="E17" s="22" t="s">
        <v>125</v>
      </c>
      <c r="F17" s="22" t="s">
        <v>126</v>
      </c>
      <c r="G17" s="23" t="s">
        <v>86</v>
      </c>
      <c r="H17" s="6">
        <v>1</v>
      </c>
      <c r="I17" s="23" t="s">
        <v>136</v>
      </c>
      <c r="J17" s="63">
        <v>1</v>
      </c>
      <c r="K17" s="63">
        <v>1</v>
      </c>
      <c r="L17" s="63">
        <v>1</v>
      </c>
      <c r="M17" s="63">
        <v>1</v>
      </c>
      <c r="N17" s="63">
        <v>1</v>
      </c>
      <c r="O17" s="63">
        <v>1</v>
      </c>
      <c r="P17" s="63">
        <v>1</v>
      </c>
      <c r="Q17" s="63">
        <v>1</v>
      </c>
      <c r="R17" s="63">
        <v>1</v>
      </c>
      <c r="S17" s="63">
        <v>1</v>
      </c>
      <c r="T17" s="63">
        <v>1</v>
      </c>
      <c r="U17" s="63">
        <v>1</v>
      </c>
      <c r="V17" s="62">
        <f t="shared" si="0"/>
        <v>100</v>
      </c>
      <c r="W17" s="100">
        <v>500000</v>
      </c>
      <c r="X17" s="100">
        <v>500000</v>
      </c>
      <c r="Y17" s="62">
        <f t="shared" si="1"/>
        <v>100</v>
      </c>
      <c r="Z17" s="23" t="s">
        <v>225</v>
      </c>
      <c r="AA17" s="64">
        <v>1</v>
      </c>
      <c r="AB17" s="64">
        <v>1</v>
      </c>
      <c r="AC17" s="62">
        <f t="shared" si="9"/>
        <v>100</v>
      </c>
      <c r="AD17" s="100">
        <f>500000+2185000</f>
        <v>2685000</v>
      </c>
      <c r="AE17" s="100">
        <f>500000+2185000</f>
        <v>2685000</v>
      </c>
      <c r="AF17" s="15">
        <f t="shared" si="3"/>
        <v>100</v>
      </c>
      <c r="AG17" s="10" t="s">
        <v>275</v>
      </c>
      <c r="AH17" s="83">
        <v>1</v>
      </c>
      <c r="AI17" s="63">
        <v>1</v>
      </c>
      <c r="AJ17" s="81">
        <f t="shared" si="4"/>
        <v>100</v>
      </c>
      <c r="AK17" s="100">
        <v>1500000</v>
      </c>
      <c r="AL17" s="100">
        <v>1500000</v>
      </c>
      <c r="AM17" s="81">
        <f t="shared" si="7"/>
        <v>100</v>
      </c>
      <c r="AN17" s="17" t="s">
        <v>282</v>
      </c>
      <c r="AO17" s="68">
        <v>1</v>
      </c>
      <c r="AP17" s="68">
        <v>1</v>
      </c>
      <c r="AQ17" s="81">
        <f>(AP17/AO17)*100</f>
        <v>100</v>
      </c>
      <c r="AR17" s="111">
        <v>0</v>
      </c>
      <c r="AS17" s="111">
        <v>0</v>
      </c>
      <c r="AT17" s="82">
        <v>100</v>
      </c>
      <c r="AU17" s="201" t="s">
        <v>427</v>
      </c>
      <c r="AV17" s="68">
        <v>1</v>
      </c>
      <c r="AW17" s="68">
        <f t="shared" ref="AW17:AW29" si="10">(U17+AB17+AI17+AP17)/4</f>
        <v>1</v>
      </c>
      <c r="AX17" s="81">
        <f t="shared" si="8"/>
        <v>100</v>
      </c>
      <c r="AY17" s="22" t="s">
        <v>313</v>
      </c>
      <c r="AZ17" s="10"/>
    </row>
    <row r="18" spans="1:52" ht="409.5" customHeight="1">
      <c r="A18" s="173"/>
      <c r="B18" s="165"/>
      <c r="C18" s="165"/>
      <c r="D18" s="168"/>
      <c r="E18" s="11" t="s">
        <v>38</v>
      </c>
      <c r="F18" s="22" t="s">
        <v>39</v>
      </c>
      <c r="G18" s="23" t="s">
        <v>86</v>
      </c>
      <c r="H18" s="23">
        <v>1</v>
      </c>
      <c r="I18" s="23" t="s">
        <v>137</v>
      </c>
      <c r="J18" s="63">
        <v>1</v>
      </c>
      <c r="K18" s="63">
        <v>1</v>
      </c>
      <c r="L18" s="63">
        <v>1</v>
      </c>
      <c r="M18" s="63">
        <v>1</v>
      </c>
      <c r="N18" s="63">
        <v>1</v>
      </c>
      <c r="O18" s="63">
        <v>1</v>
      </c>
      <c r="P18" s="63">
        <v>1</v>
      </c>
      <c r="Q18" s="63">
        <v>1</v>
      </c>
      <c r="R18" s="63">
        <v>1</v>
      </c>
      <c r="S18" s="63">
        <v>1</v>
      </c>
      <c r="T18" s="63">
        <v>1</v>
      </c>
      <c r="U18" s="63">
        <v>0</v>
      </c>
      <c r="V18" s="62">
        <f>(U18/T18)*100</f>
        <v>0</v>
      </c>
      <c r="W18" s="100">
        <v>0</v>
      </c>
      <c r="X18" s="100">
        <v>0</v>
      </c>
      <c r="Y18" s="62" t="e">
        <f t="shared" si="1"/>
        <v>#DIV/0!</v>
      </c>
      <c r="Z18" s="23" t="s">
        <v>226</v>
      </c>
      <c r="AA18" s="73">
        <v>1</v>
      </c>
      <c r="AB18" s="73">
        <v>0.7</v>
      </c>
      <c r="AC18" s="74">
        <f t="shared" si="9"/>
        <v>70</v>
      </c>
      <c r="AD18" s="100">
        <f>2885000/4</f>
        <v>721250</v>
      </c>
      <c r="AE18" s="100">
        <f>2885000/4</f>
        <v>721250</v>
      </c>
      <c r="AF18" s="15">
        <f t="shared" si="3"/>
        <v>100</v>
      </c>
      <c r="AG18" s="10" t="s">
        <v>274</v>
      </c>
      <c r="AH18" s="83">
        <v>1</v>
      </c>
      <c r="AI18" s="63">
        <v>1</v>
      </c>
      <c r="AJ18" s="81">
        <f t="shared" si="4"/>
        <v>100</v>
      </c>
      <c r="AK18" s="100">
        <v>271452800</v>
      </c>
      <c r="AL18" s="108">
        <v>269574997</v>
      </c>
      <c r="AM18" s="81">
        <f t="shared" si="7"/>
        <v>99.308239590823888</v>
      </c>
      <c r="AN18" s="17" t="s">
        <v>337</v>
      </c>
      <c r="AO18" s="68">
        <v>1</v>
      </c>
      <c r="AP18" s="68">
        <v>1</v>
      </c>
      <c r="AQ18" s="81">
        <f>(AP18/AO18)*100</f>
        <v>100</v>
      </c>
      <c r="AR18" s="111">
        <v>862000000</v>
      </c>
      <c r="AS18" s="111">
        <v>841564903</v>
      </c>
      <c r="AT18" s="86">
        <f t="shared" si="6"/>
        <v>97.629339095127605</v>
      </c>
      <c r="AU18" s="161" t="s">
        <v>389</v>
      </c>
      <c r="AV18" s="68">
        <v>1</v>
      </c>
      <c r="AW18" s="66">
        <f t="shared" si="10"/>
        <v>0.67500000000000004</v>
      </c>
      <c r="AX18" s="81">
        <f t="shared" si="8"/>
        <v>67.5</v>
      </c>
      <c r="AY18" s="22" t="s">
        <v>337</v>
      </c>
      <c r="AZ18" s="10"/>
    </row>
    <row r="19" spans="1:52" ht="204.75" customHeight="1">
      <c r="A19" s="173"/>
      <c r="B19" s="165" t="s">
        <v>12</v>
      </c>
      <c r="C19" s="165" t="s">
        <v>73</v>
      </c>
      <c r="D19" s="166" t="s">
        <v>50</v>
      </c>
      <c r="E19" s="4" t="s">
        <v>114</v>
      </c>
      <c r="F19" s="22" t="s">
        <v>108</v>
      </c>
      <c r="G19" s="23" t="s">
        <v>86</v>
      </c>
      <c r="H19" s="23" t="s">
        <v>84</v>
      </c>
      <c r="I19" s="23" t="s">
        <v>138</v>
      </c>
      <c r="J19" s="63">
        <v>0</v>
      </c>
      <c r="K19" s="63">
        <v>0</v>
      </c>
      <c r="L19" s="63">
        <v>0</v>
      </c>
      <c r="M19" s="63">
        <v>0</v>
      </c>
      <c r="N19" s="63">
        <v>1</v>
      </c>
      <c r="O19" s="63">
        <v>1</v>
      </c>
      <c r="P19" s="63">
        <v>1</v>
      </c>
      <c r="Q19" s="63">
        <v>1</v>
      </c>
      <c r="R19" s="63">
        <v>1</v>
      </c>
      <c r="S19" s="63">
        <v>1</v>
      </c>
      <c r="T19" s="63">
        <v>0</v>
      </c>
      <c r="U19" s="63">
        <v>0.5</v>
      </c>
      <c r="V19" s="62">
        <v>50</v>
      </c>
      <c r="W19" s="100">
        <v>0</v>
      </c>
      <c r="X19" s="100">
        <v>0</v>
      </c>
      <c r="Y19" s="82" t="e">
        <f t="shared" ref="Y19" si="11">X19/W19*100</f>
        <v>#DIV/0!</v>
      </c>
      <c r="Z19" s="10" t="s">
        <v>338</v>
      </c>
      <c r="AA19" s="83">
        <v>1</v>
      </c>
      <c r="AB19" s="63">
        <v>0.3</v>
      </c>
      <c r="AC19" s="74">
        <f t="shared" si="9"/>
        <v>30</v>
      </c>
      <c r="AD19" s="100">
        <v>0</v>
      </c>
      <c r="AE19" s="100">
        <v>0</v>
      </c>
      <c r="AF19" s="15" t="e">
        <f t="shared" si="3"/>
        <v>#DIV/0!</v>
      </c>
      <c r="AG19" s="10" t="s">
        <v>273</v>
      </c>
      <c r="AH19" s="83">
        <v>0</v>
      </c>
      <c r="AI19" s="63">
        <v>0</v>
      </c>
      <c r="AJ19" s="87" t="s">
        <v>318</v>
      </c>
      <c r="AK19" s="100">
        <v>0</v>
      </c>
      <c r="AL19" s="100">
        <v>0</v>
      </c>
      <c r="AM19" s="82">
        <v>0</v>
      </c>
      <c r="AN19" s="10" t="s">
        <v>338</v>
      </c>
      <c r="AO19" s="83">
        <v>0</v>
      </c>
      <c r="AP19" s="63">
        <v>0</v>
      </c>
      <c r="AQ19" s="87" t="s">
        <v>318</v>
      </c>
      <c r="AR19" s="101"/>
      <c r="AS19" s="101"/>
      <c r="AT19" s="87" t="s">
        <v>318</v>
      </c>
      <c r="AU19" s="22" t="s">
        <v>375</v>
      </c>
      <c r="AV19" s="96">
        <v>1</v>
      </c>
      <c r="AW19" s="66">
        <f t="shared" si="10"/>
        <v>0.2</v>
      </c>
      <c r="AX19" s="87" t="s">
        <v>318</v>
      </c>
      <c r="AY19" s="22" t="s">
        <v>376</v>
      </c>
      <c r="AZ19" s="10" t="s">
        <v>340</v>
      </c>
    </row>
    <row r="20" spans="1:52" ht="186.65" customHeight="1">
      <c r="A20" s="173"/>
      <c r="B20" s="165"/>
      <c r="C20" s="165"/>
      <c r="D20" s="166"/>
      <c r="E20" s="22" t="s">
        <v>98</v>
      </c>
      <c r="F20" s="22" t="s">
        <v>115</v>
      </c>
      <c r="G20" s="23" t="s">
        <v>86</v>
      </c>
      <c r="H20" s="23" t="s">
        <v>84</v>
      </c>
      <c r="I20" s="23" t="s">
        <v>138</v>
      </c>
      <c r="J20" s="63">
        <v>0</v>
      </c>
      <c r="K20" s="63">
        <v>1</v>
      </c>
      <c r="L20" s="63">
        <v>1</v>
      </c>
      <c r="M20" s="63">
        <v>1</v>
      </c>
      <c r="N20" s="63">
        <v>1</v>
      </c>
      <c r="O20" s="63">
        <v>1</v>
      </c>
      <c r="P20" s="63">
        <v>1</v>
      </c>
      <c r="Q20" s="63">
        <v>1</v>
      </c>
      <c r="R20" s="63">
        <v>1</v>
      </c>
      <c r="S20" s="63">
        <v>1</v>
      </c>
      <c r="T20" s="63">
        <v>0</v>
      </c>
      <c r="U20" s="63">
        <v>0.5</v>
      </c>
      <c r="V20" s="87">
        <v>50</v>
      </c>
      <c r="W20" s="100">
        <v>0</v>
      </c>
      <c r="X20" s="100">
        <v>0</v>
      </c>
      <c r="Y20" s="62" t="e">
        <f t="shared" si="1"/>
        <v>#DIV/0!</v>
      </c>
      <c r="Z20" s="23" t="s">
        <v>227</v>
      </c>
      <c r="AA20" s="73">
        <v>1</v>
      </c>
      <c r="AB20" s="73">
        <v>0.3</v>
      </c>
      <c r="AC20" s="74">
        <f t="shared" si="9"/>
        <v>30</v>
      </c>
      <c r="AD20" s="100">
        <v>0</v>
      </c>
      <c r="AE20" s="100">
        <v>0</v>
      </c>
      <c r="AF20" s="15" t="e">
        <f t="shared" si="3"/>
        <v>#DIV/0!</v>
      </c>
      <c r="AG20" s="18" t="s">
        <v>273</v>
      </c>
      <c r="AH20" s="83">
        <v>1</v>
      </c>
      <c r="AI20" s="63">
        <v>0</v>
      </c>
      <c r="AJ20" s="81">
        <f t="shared" si="4"/>
        <v>0</v>
      </c>
      <c r="AK20" s="100">
        <v>0</v>
      </c>
      <c r="AL20" s="100">
        <v>0</v>
      </c>
      <c r="AM20" s="82">
        <v>0</v>
      </c>
      <c r="AN20" s="10" t="s">
        <v>339</v>
      </c>
      <c r="AO20" s="83">
        <v>1</v>
      </c>
      <c r="AP20" s="68">
        <v>1</v>
      </c>
      <c r="AQ20" s="81">
        <f t="shared" ref="AQ20:AQ29" si="12">(AP20/AO20)*100</f>
        <v>100</v>
      </c>
      <c r="AR20" s="111">
        <v>3000000</v>
      </c>
      <c r="AS20" s="111">
        <v>3000000</v>
      </c>
      <c r="AT20" s="92">
        <f t="shared" si="6"/>
        <v>100</v>
      </c>
      <c r="AU20" s="22" t="s">
        <v>386</v>
      </c>
      <c r="AV20" s="96">
        <v>1</v>
      </c>
      <c r="AW20" s="66">
        <f t="shared" si="10"/>
        <v>0.45</v>
      </c>
      <c r="AX20" s="81">
        <f t="shared" si="8"/>
        <v>45</v>
      </c>
      <c r="AY20" s="11" t="s">
        <v>421</v>
      </c>
      <c r="AZ20" s="10"/>
    </row>
    <row r="21" spans="1:52" ht="284.25" customHeight="1">
      <c r="A21" s="173"/>
      <c r="B21" s="165"/>
      <c r="C21" s="165"/>
      <c r="D21" s="166"/>
      <c r="E21" s="11" t="s">
        <v>97</v>
      </c>
      <c r="F21" s="22" t="s">
        <v>180</v>
      </c>
      <c r="G21" s="23" t="s">
        <v>86</v>
      </c>
      <c r="H21" s="23">
        <v>1</v>
      </c>
      <c r="I21" s="23" t="s">
        <v>139</v>
      </c>
      <c r="J21" s="63">
        <v>0</v>
      </c>
      <c r="K21" s="63">
        <v>1</v>
      </c>
      <c r="L21" s="63">
        <v>1</v>
      </c>
      <c r="M21" s="63">
        <v>1</v>
      </c>
      <c r="N21" s="63">
        <v>1</v>
      </c>
      <c r="O21" s="63">
        <v>1</v>
      </c>
      <c r="P21" s="63">
        <v>1</v>
      </c>
      <c r="Q21" s="63">
        <v>1</v>
      </c>
      <c r="R21" s="63">
        <v>1</v>
      </c>
      <c r="S21" s="63">
        <v>1</v>
      </c>
      <c r="T21" s="63">
        <v>0</v>
      </c>
      <c r="U21" s="63">
        <v>0.5</v>
      </c>
      <c r="V21" s="87">
        <v>50</v>
      </c>
      <c r="W21" s="100">
        <v>0</v>
      </c>
      <c r="X21" s="100">
        <v>0</v>
      </c>
      <c r="Y21" s="62" t="e">
        <f>(X21/W21)*100</f>
        <v>#DIV/0!</v>
      </c>
      <c r="Z21" s="23" t="s">
        <v>228</v>
      </c>
      <c r="AA21" s="73">
        <v>1</v>
      </c>
      <c r="AB21" s="73">
        <v>0.3</v>
      </c>
      <c r="AC21" s="74">
        <f t="shared" si="9"/>
        <v>30</v>
      </c>
      <c r="AD21" s="105">
        <v>0</v>
      </c>
      <c r="AE21" s="105">
        <v>0</v>
      </c>
      <c r="AF21" s="15" t="e">
        <f t="shared" si="3"/>
        <v>#DIV/0!</v>
      </c>
      <c r="AG21" s="10" t="s">
        <v>273</v>
      </c>
      <c r="AH21" s="83">
        <v>1</v>
      </c>
      <c r="AI21" s="63">
        <v>0</v>
      </c>
      <c r="AJ21" s="81">
        <f t="shared" si="4"/>
        <v>0</v>
      </c>
      <c r="AK21" s="100">
        <v>0</v>
      </c>
      <c r="AL21" s="100">
        <v>0</v>
      </c>
      <c r="AM21" s="82">
        <v>0</v>
      </c>
      <c r="AN21" s="10" t="s">
        <v>341</v>
      </c>
      <c r="AO21" s="83">
        <v>1</v>
      </c>
      <c r="AP21" s="63">
        <v>1</v>
      </c>
      <c r="AQ21" s="114">
        <f t="shared" si="12"/>
        <v>100</v>
      </c>
      <c r="AR21" s="101">
        <v>4000000</v>
      </c>
      <c r="AS21" s="101">
        <v>2666000</v>
      </c>
      <c r="AT21" s="115">
        <f>AS21/AR21*100</f>
        <v>66.649999999999991</v>
      </c>
      <c r="AU21" s="22" t="s">
        <v>387</v>
      </c>
      <c r="AV21" s="96">
        <v>1</v>
      </c>
      <c r="AW21" s="66">
        <f t="shared" si="10"/>
        <v>0.45</v>
      </c>
      <c r="AX21" s="81">
        <f>AW21/AV21*100</f>
        <v>45</v>
      </c>
      <c r="AY21" s="162" t="s">
        <v>413</v>
      </c>
      <c r="AZ21" s="10"/>
    </row>
    <row r="22" spans="1:52" ht="194.15" customHeight="1">
      <c r="A22" s="173"/>
      <c r="B22" s="165"/>
      <c r="C22" s="22" t="s">
        <v>27</v>
      </c>
      <c r="D22" s="22" t="s">
        <v>53</v>
      </c>
      <c r="E22" s="11" t="s">
        <v>52</v>
      </c>
      <c r="F22" s="22" t="s">
        <v>51</v>
      </c>
      <c r="G22" s="23" t="s">
        <v>86</v>
      </c>
      <c r="H22" s="23" t="s">
        <v>84</v>
      </c>
      <c r="I22" s="23" t="s">
        <v>138</v>
      </c>
      <c r="J22" s="63">
        <v>0</v>
      </c>
      <c r="K22" s="63">
        <v>0</v>
      </c>
      <c r="L22" s="63">
        <v>0</v>
      </c>
      <c r="M22" s="63">
        <v>1</v>
      </c>
      <c r="N22" s="63">
        <v>1</v>
      </c>
      <c r="O22" s="63">
        <v>1</v>
      </c>
      <c r="P22" s="63">
        <v>1</v>
      </c>
      <c r="Q22" s="63">
        <v>1</v>
      </c>
      <c r="R22" s="63">
        <v>1</v>
      </c>
      <c r="S22" s="63">
        <v>1</v>
      </c>
      <c r="T22" s="63">
        <v>0</v>
      </c>
      <c r="U22" s="63">
        <v>0.5</v>
      </c>
      <c r="V22" s="87">
        <v>50</v>
      </c>
      <c r="W22" s="100">
        <v>0</v>
      </c>
      <c r="X22" s="100">
        <v>0</v>
      </c>
      <c r="Y22" s="62" t="e">
        <f t="shared" si="1"/>
        <v>#DIV/0!</v>
      </c>
      <c r="Z22" s="23" t="s">
        <v>229</v>
      </c>
      <c r="AA22" s="73">
        <v>1</v>
      </c>
      <c r="AB22" s="73">
        <v>1</v>
      </c>
      <c r="AC22" s="74">
        <f t="shared" si="9"/>
        <v>100</v>
      </c>
      <c r="AD22" s="100">
        <v>0</v>
      </c>
      <c r="AE22" s="100">
        <v>0</v>
      </c>
      <c r="AF22" s="15" t="e">
        <f t="shared" si="3"/>
        <v>#DIV/0!</v>
      </c>
      <c r="AG22" s="10" t="s">
        <v>272</v>
      </c>
      <c r="AH22" s="83">
        <v>0</v>
      </c>
      <c r="AI22" s="63">
        <v>0</v>
      </c>
      <c r="AJ22" s="87" t="s">
        <v>318</v>
      </c>
      <c r="AK22" s="100"/>
      <c r="AL22" s="100">
        <v>0</v>
      </c>
      <c r="AM22" s="81">
        <v>0</v>
      </c>
      <c r="AN22" s="10" t="s">
        <v>342</v>
      </c>
      <c r="AO22" s="83">
        <v>1</v>
      </c>
      <c r="AP22" s="63">
        <v>0</v>
      </c>
      <c r="AQ22" s="81">
        <f t="shared" si="12"/>
        <v>0</v>
      </c>
      <c r="AR22" s="111">
        <v>0</v>
      </c>
      <c r="AS22" s="111">
        <v>0</v>
      </c>
      <c r="AT22" s="92">
        <v>0</v>
      </c>
      <c r="AU22" s="22" t="s">
        <v>377</v>
      </c>
      <c r="AV22" s="96">
        <v>1</v>
      </c>
      <c r="AW22" s="66">
        <f t="shared" si="10"/>
        <v>0.375</v>
      </c>
      <c r="AX22" s="81">
        <f t="shared" si="8"/>
        <v>37.5</v>
      </c>
      <c r="AY22" s="11" t="s">
        <v>422</v>
      </c>
      <c r="AZ22" s="10"/>
    </row>
    <row r="23" spans="1:52" ht="409" customHeight="1">
      <c r="A23" s="173"/>
      <c r="B23" s="165"/>
      <c r="C23" s="165" t="s">
        <v>74</v>
      </c>
      <c r="D23" s="165" t="s">
        <v>67</v>
      </c>
      <c r="E23" s="11" t="s">
        <v>40</v>
      </c>
      <c r="F23" s="22" t="s">
        <v>41</v>
      </c>
      <c r="G23" s="23" t="s">
        <v>86</v>
      </c>
      <c r="H23" s="23" t="s">
        <v>84</v>
      </c>
      <c r="I23" s="23" t="s">
        <v>140</v>
      </c>
      <c r="J23" s="63">
        <v>0</v>
      </c>
      <c r="K23" s="63">
        <v>1</v>
      </c>
      <c r="L23" s="63">
        <v>1</v>
      </c>
      <c r="M23" s="63">
        <v>1</v>
      </c>
      <c r="N23" s="63">
        <v>1</v>
      </c>
      <c r="O23" s="63">
        <v>1</v>
      </c>
      <c r="P23" s="63">
        <v>1</v>
      </c>
      <c r="Q23" s="63">
        <v>1</v>
      </c>
      <c r="R23" s="63">
        <v>1</v>
      </c>
      <c r="S23" s="63">
        <v>1</v>
      </c>
      <c r="T23" s="63">
        <v>0</v>
      </c>
      <c r="U23" s="63">
        <v>0.5</v>
      </c>
      <c r="V23" s="87">
        <v>50</v>
      </c>
      <c r="W23" s="100">
        <v>11420000</v>
      </c>
      <c r="X23" s="100">
        <v>11420000</v>
      </c>
      <c r="Y23" s="62">
        <f t="shared" si="1"/>
        <v>100</v>
      </c>
      <c r="Z23" s="23" t="s">
        <v>230</v>
      </c>
      <c r="AA23" s="73">
        <v>1</v>
      </c>
      <c r="AB23" s="73">
        <v>0.6</v>
      </c>
      <c r="AC23" s="74">
        <f t="shared" si="9"/>
        <v>60</v>
      </c>
      <c r="AD23" s="100">
        <v>10000000</v>
      </c>
      <c r="AE23" s="100">
        <v>10000000</v>
      </c>
      <c r="AF23" s="15">
        <f t="shared" si="3"/>
        <v>100</v>
      </c>
      <c r="AG23" s="18" t="s">
        <v>271</v>
      </c>
      <c r="AH23" s="83">
        <v>1</v>
      </c>
      <c r="AI23" s="63">
        <v>1</v>
      </c>
      <c r="AJ23" s="81">
        <f t="shared" si="4"/>
        <v>100</v>
      </c>
      <c r="AK23" s="100">
        <v>0</v>
      </c>
      <c r="AL23" s="100">
        <v>0</v>
      </c>
      <c r="AM23" s="82">
        <v>0</v>
      </c>
      <c r="AN23" s="10" t="s">
        <v>343</v>
      </c>
      <c r="AO23" s="63">
        <v>1</v>
      </c>
      <c r="AP23" s="63">
        <v>1</v>
      </c>
      <c r="AQ23" s="81">
        <f t="shared" si="12"/>
        <v>100</v>
      </c>
      <c r="AR23" s="101">
        <v>0</v>
      </c>
      <c r="AS23" s="101">
        <v>0</v>
      </c>
      <c r="AT23" s="82">
        <v>0</v>
      </c>
      <c r="AU23" s="22" t="s">
        <v>390</v>
      </c>
      <c r="AV23" s="68">
        <v>1</v>
      </c>
      <c r="AW23" s="66">
        <f t="shared" si="10"/>
        <v>0.77500000000000002</v>
      </c>
      <c r="AX23" s="81">
        <f t="shared" si="8"/>
        <v>77.5</v>
      </c>
      <c r="AY23" s="163" t="s">
        <v>314</v>
      </c>
      <c r="AZ23" s="10"/>
    </row>
    <row r="24" spans="1:52" ht="210" customHeight="1">
      <c r="A24" s="173"/>
      <c r="B24" s="165"/>
      <c r="C24" s="165"/>
      <c r="D24" s="165"/>
      <c r="E24" s="22" t="s">
        <v>141</v>
      </c>
      <c r="F24" s="11" t="s">
        <v>142</v>
      </c>
      <c r="G24" s="23" t="s">
        <v>86</v>
      </c>
      <c r="H24" s="23">
        <v>1</v>
      </c>
      <c r="I24" s="23" t="s">
        <v>143</v>
      </c>
      <c r="J24" s="63">
        <v>0</v>
      </c>
      <c r="K24" s="63">
        <v>1</v>
      </c>
      <c r="L24" s="63">
        <v>1</v>
      </c>
      <c r="M24" s="63">
        <v>1</v>
      </c>
      <c r="N24" s="63">
        <v>1</v>
      </c>
      <c r="O24" s="63">
        <v>1</v>
      </c>
      <c r="P24" s="63">
        <v>1</v>
      </c>
      <c r="Q24" s="63">
        <v>1</v>
      </c>
      <c r="R24" s="63">
        <v>1</v>
      </c>
      <c r="S24" s="63">
        <v>1</v>
      </c>
      <c r="T24" s="63">
        <v>1</v>
      </c>
      <c r="U24" s="63">
        <v>0.1</v>
      </c>
      <c r="V24" s="62">
        <f t="shared" si="0"/>
        <v>10</v>
      </c>
      <c r="W24" s="100">
        <v>0</v>
      </c>
      <c r="X24" s="100">
        <v>0</v>
      </c>
      <c r="Y24" s="62" t="e">
        <f t="shared" si="1"/>
        <v>#DIV/0!</v>
      </c>
      <c r="Z24" s="23" t="s">
        <v>231</v>
      </c>
      <c r="AA24" s="73">
        <v>1</v>
      </c>
      <c r="AB24" s="73">
        <v>1</v>
      </c>
      <c r="AC24" s="74">
        <f t="shared" si="9"/>
        <v>100</v>
      </c>
      <c r="AD24" s="100">
        <v>4300000</v>
      </c>
      <c r="AE24" s="100">
        <v>4300000</v>
      </c>
      <c r="AF24" s="15">
        <f t="shared" si="3"/>
        <v>100</v>
      </c>
      <c r="AG24" s="10" t="s">
        <v>270</v>
      </c>
      <c r="AH24" s="83">
        <v>1</v>
      </c>
      <c r="AI24" s="63">
        <v>1</v>
      </c>
      <c r="AJ24" s="81">
        <f t="shared" si="4"/>
        <v>100</v>
      </c>
      <c r="AK24" s="105">
        <v>5000000</v>
      </c>
      <c r="AL24" s="105">
        <v>5000000</v>
      </c>
      <c r="AM24" s="82">
        <f t="shared" si="7"/>
        <v>100</v>
      </c>
      <c r="AN24" s="10" t="s">
        <v>344</v>
      </c>
      <c r="AO24" s="68">
        <v>1</v>
      </c>
      <c r="AP24" s="68">
        <v>1</v>
      </c>
      <c r="AQ24" s="81">
        <f t="shared" si="12"/>
        <v>100</v>
      </c>
      <c r="AR24" s="101"/>
      <c r="AS24" s="101"/>
      <c r="AT24" s="82">
        <v>0</v>
      </c>
      <c r="AU24" s="4" t="s">
        <v>418</v>
      </c>
      <c r="AV24" s="68">
        <v>1</v>
      </c>
      <c r="AW24" s="66">
        <f t="shared" si="10"/>
        <v>0.77500000000000002</v>
      </c>
      <c r="AX24" s="81">
        <f t="shared" si="8"/>
        <v>77.5</v>
      </c>
      <c r="AY24" s="22" t="s">
        <v>323</v>
      </c>
      <c r="AZ24" s="10" t="s">
        <v>311</v>
      </c>
    </row>
    <row r="25" spans="1:52" ht="409.5" customHeight="1">
      <c r="A25" s="173"/>
      <c r="B25" s="165"/>
      <c r="C25" s="165" t="s">
        <v>28</v>
      </c>
      <c r="D25" s="165" t="s">
        <v>77</v>
      </c>
      <c r="E25" s="11" t="s">
        <v>87</v>
      </c>
      <c r="F25" s="22" t="s">
        <v>144</v>
      </c>
      <c r="G25" s="23" t="s">
        <v>86</v>
      </c>
      <c r="H25" s="23">
        <v>12</v>
      </c>
      <c r="I25" s="23" t="s">
        <v>145</v>
      </c>
      <c r="J25" s="63">
        <v>0</v>
      </c>
      <c r="K25" s="63">
        <v>12</v>
      </c>
      <c r="L25" s="63">
        <v>12</v>
      </c>
      <c r="M25" s="63">
        <v>12</v>
      </c>
      <c r="N25" s="63">
        <v>12</v>
      </c>
      <c r="O25" s="63">
        <v>12</v>
      </c>
      <c r="P25" s="63">
        <v>12</v>
      </c>
      <c r="Q25" s="63">
        <v>12</v>
      </c>
      <c r="R25" s="63">
        <v>12</v>
      </c>
      <c r="S25" s="63">
        <v>12</v>
      </c>
      <c r="T25" s="63">
        <v>12</v>
      </c>
      <c r="U25" s="63">
        <v>8</v>
      </c>
      <c r="V25" s="62">
        <f t="shared" si="0"/>
        <v>66.666666666666657</v>
      </c>
      <c r="W25" s="100">
        <v>20400000</v>
      </c>
      <c r="X25" s="100">
        <v>20400000</v>
      </c>
      <c r="Y25" s="62">
        <f t="shared" si="1"/>
        <v>100</v>
      </c>
      <c r="Z25" s="23" t="s">
        <v>232</v>
      </c>
      <c r="AA25" s="73">
        <v>12</v>
      </c>
      <c r="AB25" s="73">
        <v>12</v>
      </c>
      <c r="AC25" s="74">
        <f t="shared" si="9"/>
        <v>100</v>
      </c>
      <c r="AD25" s="100">
        <v>33790000</v>
      </c>
      <c r="AE25" s="100">
        <v>33790000</v>
      </c>
      <c r="AF25" s="15">
        <f t="shared" si="3"/>
        <v>100</v>
      </c>
      <c r="AG25" s="10" t="s">
        <v>269</v>
      </c>
      <c r="AH25" s="83">
        <v>12</v>
      </c>
      <c r="AI25" s="63">
        <v>12</v>
      </c>
      <c r="AJ25" s="81">
        <f t="shared" si="4"/>
        <v>100</v>
      </c>
      <c r="AK25" s="101">
        <v>110180000</v>
      </c>
      <c r="AL25" s="101">
        <v>110180000</v>
      </c>
      <c r="AM25" s="81">
        <f t="shared" si="7"/>
        <v>100</v>
      </c>
      <c r="AN25" s="17" t="s">
        <v>345</v>
      </c>
      <c r="AO25" s="68">
        <v>12</v>
      </c>
      <c r="AP25" s="68">
        <v>12</v>
      </c>
      <c r="AQ25" s="81">
        <f t="shared" si="12"/>
        <v>100</v>
      </c>
      <c r="AR25" s="111">
        <v>18000000</v>
      </c>
      <c r="AS25" s="111">
        <v>12956566</v>
      </c>
      <c r="AT25" s="149">
        <f>AS25/AR25*100</f>
        <v>71.980922222222219</v>
      </c>
      <c r="AU25" s="22" t="s">
        <v>379</v>
      </c>
      <c r="AV25" s="68">
        <v>12</v>
      </c>
      <c r="AW25" s="66">
        <f>(U25+AB25+AI25+AP25)/4</f>
        <v>11</v>
      </c>
      <c r="AX25" s="81">
        <f t="shared" si="8"/>
        <v>91.666666666666657</v>
      </c>
      <c r="AY25" s="22" t="s">
        <v>315</v>
      </c>
      <c r="AZ25" s="10"/>
    </row>
    <row r="26" spans="1:52" ht="305.25" customHeight="1">
      <c r="A26" s="173"/>
      <c r="B26" s="165"/>
      <c r="C26" s="165"/>
      <c r="D26" s="165"/>
      <c r="E26" s="11" t="s">
        <v>99</v>
      </c>
      <c r="F26" s="22" t="s">
        <v>49</v>
      </c>
      <c r="G26" s="23" t="s">
        <v>85</v>
      </c>
      <c r="H26" s="23" t="s">
        <v>84</v>
      </c>
      <c r="I26" s="23" t="s">
        <v>65</v>
      </c>
      <c r="J26" s="63">
        <v>0</v>
      </c>
      <c r="K26" s="61">
        <v>3.3300000000000003E-2</v>
      </c>
      <c r="L26" s="61">
        <v>3.3300000000000003E-2</v>
      </c>
      <c r="M26" s="61">
        <v>3.3300000000000003E-2</v>
      </c>
      <c r="N26" s="61">
        <v>3.3300000000000003E-2</v>
      </c>
      <c r="O26" s="61">
        <v>3.3300000000000003E-2</v>
      </c>
      <c r="P26" s="61">
        <v>3.3300000000000003E-2</v>
      </c>
      <c r="Q26" s="61">
        <v>3.3300000000000003E-2</v>
      </c>
      <c r="R26" s="61">
        <v>3.3300000000000003E-2</v>
      </c>
      <c r="S26" s="61">
        <v>3.3300000000000003E-2</v>
      </c>
      <c r="T26" s="61">
        <v>1</v>
      </c>
      <c r="U26" s="61">
        <v>1</v>
      </c>
      <c r="V26" s="62">
        <f t="shared" si="0"/>
        <v>100</v>
      </c>
      <c r="W26" s="100">
        <v>0</v>
      </c>
      <c r="X26" s="100">
        <v>0</v>
      </c>
      <c r="Y26" s="62" t="e">
        <f t="shared" si="1"/>
        <v>#DIV/0!</v>
      </c>
      <c r="Z26" s="14" t="s">
        <v>233</v>
      </c>
      <c r="AA26" s="76">
        <v>1</v>
      </c>
      <c r="AB26" s="76">
        <v>1</v>
      </c>
      <c r="AC26" s="74">
        <f t="shared" si="9"/>
        <v>100</v>
      </c>
      <c r="AD26" s="100">
        <v>33790000</v>
      </c>
      <c r="AE26" s="100">
        <v>33790000</v>
      </c>
      <c r="AF26" s="15">
        <f t="shared" si="3"/>
        <v>100</v>
      </c>
      <c r="AG26" s="10" t="s">
        <v>268</v>
      </c>
      <c r="AH26" s="79">
        <v>3.3300000000000003E-2</v>
      </c>
      <c r="AI26" s="79">
        <v>1</v>
      </c>
      <c r="AJ26" s="85">
        <v>100</v>
      </c>
      <c r="AK26" s="100">
        <v>363237526</v>
      </c>
      <c r="AL26" s="100">
        <v>363237526</v>
      </c>
      <c r="AM26" s="81">
        <f t="shared" si="7"/>
        <v>100</v>
      </c>
      <c r="AN26" s="17" t="s">
        <v>310</v>
      </c>
      <c r="AO26" s="94">
        <v>3.3300000000000003E-2</v>
      </c>
      <c r="AP26" s="202">
        <v>2.3E-2</v>
      </c>
      <c r="AQ26" s="164">
        <f t="shared" si="12"/>
        <v>69.069069069069073</v>
      </c>
      <c r="AR26" s="111">
        <v>61100000</v>
      </c>
      <c r="AS26" s="111">
        <v>60421666</v>
      </c>
      <c r="AT26" s="82">
        <f t="shared" si="6"/>
        <v>98.889797054009819</v>
      </c>
      <c r="AU26" s="11" t="s">
        <v>425</v>
      </c>
      <c r="AV26" s="90">
        <f>(6432.6)/21442</f>
        <v>0.30000000000000004</v>
      </c>
      <c r="AW26" s="93">
        <f>(1929/21440)</f>
        <v>8.9972014925373128E-2</v>
      </c>
      <c r="AX26" s="79">
        <f>+AW26/AV26</f>
        <v>0.29990671641791039</v>
      </c>
      <c r="AY26" s="22" t="s">
        <v>412</v>
      </c>
      <c r="AZ26" s="10" t="s">
        <v>290</v>
      </c>
    </row>
    <row r="27" spans="1:52" ht="364" customHeight="1">
      <c r="A27" s="173"/>
      <c r="B27" s="165"/>
      <c r="C27" s="165"/>
      <c r="D27" s="165"/>
      <c r="E27" s="12" t="s">
        <v>110</v>
      </c>
      <c r="F27" s="22" t="s">
        <v>42</v>
      </c>
      <c r="G27" s="23" t="s">
        <v>85</v>
      </c>
      <c r="H27" s="6">
        <v>1</v>
      </c>
      <c r="I27" s="23" t="s">
        <v>146</v>
      </c>
      <c r="J27" s="63">
        <v>0</v>
      </c>
      <c r="K27" s="61">
        <v>2.2200000000000001E-2</v>
      </c>
      <c r="L27" s="61">
        <v>2.2200000000000001E-2</v>
      </c>
      <c r="M27" s="61">
        <v>2.2200000000000001E-2</v>
      </c>
      <c r="N27" s="61">
        <v>2.2200000000000001E-2</v>
      </c>
      <c r="O27" s="61">
        <v>2.2200000000000001E-2</v>
      </c>
      <c r="P27" s="61">
        <v>2.2200000000000001E-2</v>
      </c>
      <c r="Q27" s="61">
        <v>2.2200000000000001E-2</v>
      </c>
      <c r="R27" s="61">
        <v>2.2200000000000001E-2</v>
      </c>
      <c r="S27" s="61">
        <v>2.2200000000000001E-2</v>
      </c>
      <c r="T27" s="61">
        <v>1</v>
      </c>
      <c r="U27" s="61">
        <v>1</v>
      </c>
      <c r="V27" s="62">
        <f t="shared" si="0"/>
        <v>100</v>
      </c>
      <c r="W27" s="100">
        <v>40000000</v>
      </c>
      <c r="X27" s="100">
        <v>40000000</v>
      </c>
      <c r="Y27" s="62">
        <f>(X27/W27)*100</f>
        <v>100</v>
      </c>
      <c r="Z27" s="18" t="s">
        <v>234</v>
      </c>
      <c r="AA27" s="76">
        <v>1</v>
      </c>
      <c r="AB27" s="76">
        <v>1</v>
      </c>
      <c r="AC27" s="74">
        <f>(AB27/AA27)*100</f>
        <v>100</v>
      </c>
      <c r="AD27" s="100">
        <v>18000000</v>
      </c>
      <c r="AE27" s="100">
        <v>18000000</v>
      </c>
      <c r="AF27" s="15">
        <f t="shared" si="3"/>
        <v>100</v>
      </c>
      <c r="AG27" s="10" t="s">
        <v>267</v>
      </c>
      <c r="AH27" s="79">
        <v>2.2200000000000001E-2</v>
      </c>
      <c r="AI27" s="79"/>
      <c r="AJ27" s="81">
        <f t="shared" si="4"/>
        <v>0</v>
      </c>
      <c r="AK27" s="101">
        <v>27558000</v>
      </c>
      <c r="AL27" s="101">
        <v>27558000</v>
      </c>
      <c r="AM27" s="81">
        <f t="shared" si="7"/>
        <v>100</v>
      </c>
      <c r="AN27" s="10" t="s">
        <v>346</v>
      </c>
      <c r="AO27" s="61">
        <v>2.2200000000000001E-2</v>
      </c>
      <c r="AP27" s="61">
        <v>2.2200000000000001E-2</v>
      </c>
      <c r="AQ27" s="114">
        <f t="shared" si="12"/>
        <v>100</v>
      </c>
      <c r="AR27" s="101">
        <v>318572660</v>
      </c>
      <c r="AS27" s="101">
        <v>298314163</v>
      </c>
      <c r="AT27" s="86">
        <f t="shared" si="6"/>
        <v>93.640855119205767</v>
      </c>
      <c r="AU27" s="22" t="s">
        <v>381</v>
      </c>
      <c r="AV27" s="90">
        <v>0.2</v>
      </c>
      <c r="AW27" s="93">
        <f>(U27+AB27+AI27+AP27)/4</f>
        <v>0.50555000000000005</v>
      </c>
      <c r="AX27" s="81">
        <v>100</v>
      </c>
      <c r="AY27" s="22" t="s">
        <v>407</v>
      </c>
      <c r="AZ27" s="21" t="s">
        <v>347</v>
      </c>
    </row>
    <row r="28" spans="1:52" ht="261" customHeight="1">
      <c r="A28" s="174" t="s">
        <v>15</v>
      </c>
      <c r="B28" s="165" t="s">
        <v>71</v>
      </c>
      <c r="C28" s="165" t="s">
        <v>29</v>
      </c>
      <c r="D28" s="168" t="s">
        <v>62</v>
      </c>
      <c r="E28" s="22" t="s">
        <v>57</v>
      </c>
      <c r="F28" s="22" t="s">
        <v>56</v>
      </c>
      <c r="G28" s="23" t="s">
        <v>86</v>
      </c>
      <c r="H28" s="23">
        <v>1</v>
      </c>
      <c r="I28" s="6" t="s">
        <v>111</v>
      </c>
      <c r="J28" s="68">
        <v>0</v>
      </c>
      <c r="K28" s="68">
        <v>0</v>
      </c>
      <c r="L28" s="68">
        <v>0</v>
      </c>
      <c r="M28" s="63">
        <v>1</v>
      </c>
      <c r="N28" s="68">
        <v>1</v>
      </c>
      <c r="O28" s="68">
        <v>1</v>
      </c>
      <c r="P28" s="68">
        <v>1</v>
      </c>
      <c r="Q28" s="68">
        <v>1</v>
      </c>
      <c r="R28" s="68">
        <v>1</v>
      </c>
      <c r="S28" s="68">
        <v>1</v>
      </c>
      <c r="T28" s="64">
        <v>1</v>
      </c>
      <c r="U28" s="64">
        <v>0.4</v>
      </c>
      <c r="V28" s="64">
        <f>(U28/T28)*100</f>
        <v>40</v>
      </c>
      <c r="W28" s="101">
        <v>15000000</v>
      </c>
      <c r="X28" s="101">
        <v>3620000</v>
      </c>
      <c r="Y28" s="62">
        <f t="shared" si="1"/>
        <v>24.133333333333333</v>
      </c>
      <c r="Z28" s="18" t="s">
        <v>235</v>
      </c>
      <c r="AA28" s="73">
        <v>1</v>
      </c>
      <c r="AB28" s="73">
        <v>1</v>
      </c>
      <c r="AC28" s="74">
        <f t="shared" ref="AC28:AC38" si="13">(AB28/AA28)*100</f>
        <v>100</v>
      </c>
      <c r="AD28" s="100">
        <v>0</v>
      </c>
      <c r="AE28" s="100">
        <v>0</v>
      </c>
      <c r="AF28" s="15" t="e">
        <f t="shared" si="3"/>
        <v>#DIV/0!</v>
      </c>
      <c r="AG28" s="10" t="s">
        <v>266</v>
      </c>
      <c r="AH28" s="83">
        <v>0</v>
      </c>
      <c r="AI28" s="63">
        <v>0</v>
      </c>
      <c r="AJ28" s="87" t="s">
        <v>318</v>
      </c>
      <c r="AK28" s="100">
        <v>0</v>
      </c>
      <c r="AL28" s="100">
        <v>0</v>
      </c>
      <c r="AM28" s="86" t="e">
        <f t="shared" si="7"/>
        <v>#DIV/0!</v>
      </c>
      <c r="AN28" s="10" t="s">
        <v>348</v>
      </c>
      <c r="AO28" s="63">
        <v>1</v>
      </c>
      <c r="AP28" s="68">
        <v>0</v>
      </c>
      <c r="AQ28" s="81">
        <f t="shared" si="12"/>
        <v>0</v>
      </c>
      <c r="AR28" s="101">
        <v>9600000</v>
      </c>
      <c r="AS28" s="101">
        <v>9600000</v>
      </c>
      <c r="AT28" s="86">
        <f t="shared" si="6"/>
        <v>100</v>
      </c>
      <c r="AU28" s="11" t="s">
        <v>383</v>
      </c>
      <c r="AV28" s="68">
        <v>1</v>
      </c>
      <c r="AW28" s="66">
        <f t="shared" si="10"/>
        <v>0.35</v>
      </c>
      <c r="AX28" s="81">
        <f>AW28/AV28*100</f>
        <v>35</v>
      </c>
      <c r="AY28" s="22" t="s">
        <v>406</v>
      </c>
      <c r="AZ28" s="156"/>
    </row>
    <row r="29" spans="1:52" ht="180" customHeight="1">
      <c r="A29" s="174"/>
      <c r="B29" s="165"/>
      <c r="C29" s="165"/>
      <c r="D29" s="168"/>
      <c r="E29" s="11" t="s">
        <v>116</v>
      </c>
      <c r="F29" s="22" t="s">
        <v>124</v>
      </c>
      <c r="G29" s="23" t="s">
        <v>86</v>
      </c>
      <c r="H29" s="23" t="s">
        <v>84</v>
      </c>
      <c r="I29" s="6" t="s">
        <v>147</v>
      </c>
      <c r="J29" s="68">
        <v>0</v>
      </c>
      <c r="K29" s="63">
        <v>0</v>
      </c>
      <c r="L29" s="63">
        <v>1</v>
      </c>
      <c r="M29" s="63">
        <v>1</v>
      </c>
      <c r="N29" s="63">
        <v>1</v>
      </c>
      <c r="O29" s="63">
        <v>1</v>
      </c>
      <c r="P29" s="63">
        <v>1</v>
      </c>
      <c r="Q29" s="63">
        <v>1</v>
      </c>
      <c r="R29" s="63">
        <v>1</v>
      </c>
      <c r="S29" s="63">
        <v>1</v>
      </c>
      <c r="T29" s="64">
        <v>1</v>
      </c>
      <c r="U29" s="64">
        <v>1</v>
      </c>
      <c r="V29" s="64">
        <f>(U29/T29)*100</f>
        <v>100</v>
      </c>
      <c r="W29" s="101">
        <v>11200000</v>
      </c>
      <c r="X29" s="101">
        <v>11200000</v>
      </c>
      <c r="Y29" s="62">
        <f t="shared" si="1"/>
        <v>100</v>
      </c>
      <c r="Z29" s="23" t="s">
        <v>236</v>
      </c>
      <c r="AA29" s="64">
        <v>1</v>
      </c>
      <c r="AB29" s="64">
        <v>1</v>
      </c>
      <c r="AC29" s="62">
        <f t="shared" si="13"/>
        <v>100</v>
      </c>
      <c r="AD29" s="100">
        <v>480000</v>
      </c>
      <c r="AE29" s="100">
        <v>480000</v>
      </c>
      <c r="AF29" s="15">
        <f t="shared" si="3"/>
        <v>100</v>
      </c>
      <c r="AG29" s="10" t="s">
        <v>265</v>
      </c>
      <c r="AH29" s="83">
        <v>1</v>
      </c>
      <c r="AI29" s="63">
        <v>0</v>
      </c>
      <c r="AJ29" s="81">
        <f t="shared" si="4"/>
        <v>0</v>
      </c>
      <c r="AK29" s="100">
        <v>0</v>
      </c>
      <c r="AL29" s="100">
        <v>0</v>
      </c>
      <c r="AM29" s="82">
        <v>0</v>
      </c>
      <c r="AN29" s="10" t="s">
        <v>294</v>
      </c>
      <c r="AO29" s="63">
        <v>1</v>
      </c>
      <c r="AP29" s="63">
        <v>1</v>
      </c>
      <c r="AQ29" s="81">
        <f t="shared" si="12"/>
        <v>100</v>
      </c>
      <c r="AR29" s="101">
        <v>7566000</v>
      </c>
      <c r="AS29" s="101">
        <v>2189000</v>
      </c>
      <c r="AT29" s="86">
        <f t="shared" si="6"/>
        <v>28.932064499074812</v>
      </c>
      <c r="AU29" s="22" t="s">
        <v>410</v>
      </c>
      <c r="AV29" s="68">
        <v>1</v>
      </c>
      <c r="AW29" s="66">
        <f t="shared" si="10"/>
        <v>0.75</v>
      </c>
      <c r="AX29" s="81">
        <f t="shared" si="8"/>
        <v>75</v>
      </c>
      <c r="AY29" s="4" t="s">
        <v>411</v>
      </c>
      <c r="AZ29" s="157"/>
    </row>
    <row r="30" spans="1:52" ht="130" customHeight="1">
      <c r="A30" s="174"/>
      <c r="B30" s="165"/>
      <c r="C30" s="165"/>
      <c r="D30" s="168"/>
      <c r="E30" s="11" t="s">
        <v>171</v>
      </c>
      <c r="F30" s="22" t="s">
        <v>88</v>
      </c>
      <c r="G30" s="23" t="s">
        <v>86</v>
      </c>
      <c r="H30" s="23" t="s">
        <v>84</v>
      </c>
      <c r="I30" s="6" t="s">
        <v>112</v>
      </c>
      <c r="J30" s="68">
        <v>0</v>
      </c>
      <c r="K30" s="63">
        <v>0</v>
      </c>
      <c r="L30" s="63">
        <v>0</v>
      </c>
      <c r="M30" s="63">
        <v>0</v>
      </c>
      <c r="N30" s="63">
        <v>1</v>
      </c>
      <c r="O30" s="63">
        <v>1</v>
      </c>
      <c r="P30" s="63">
        <v>1</v>
      </c>
      <c r="Q30" s="63">
        <v>1</v>
      </c>
      <c r="R30" s="63">
        <v>1</v>
      </c>
      <c r="S30" s="63">
        <v>1</v>
      </c>
      <c r="T30" s="63">
        <v>1</v>
      </c>
      <c r="U30" s="63">
        <v>0</v>
      </c>
      <c r="V30" s="62">
        <f t="shared" si="0"/>
        <v>0</v>
      </c>
      <c r="W30" s="100">
        <v>0</v>
      </c>
      <c r="X30" s="100">
        <v>0</v>
      </c>
      <c r="Y30" s="62" t="e">
        <f t="shared" si="1"/>
        <v>#DIV/0!</v>
      </c>
      <c r="Z30" s="18" t="s">
        <v>205</v>
      </c>
      <c r="AA30" s="73">
        <v>1</v>
      </c>
      <c r="AB30" s="73">
        <v>0.5</v>
      </c>
      <c r="AC30" s="74">
        <f t="shared" si="13"/>
        <v>50</v>
      </c>
      <c r="AD30" s="100">
        <v>0</v>
      </c>
      <c r="AE30" s="100">
        <v>0</v>
      </c>
      <c r="AF30" s="15" t="e">
        <f t="shared" si="3"/>
        <v>#DIV/0!</v>
      </c>
      <c r="AG30" s="10" t="s">
        <v>264</v>
      </c>
      <c r="AH30" s="83">
        <v>0</v>
      </c>
      <c r="AI30" s="63">
        <v>0</v>
      </c>
      <c r="AJ30" s="87" t="s">
        <v>318</v>
      </c>
      <c r="AK30" s="100">
        <v>0</v>
      </c>
      <c r="AL30" s="100">
        <v>0</v>
      </c>
      <c r="AM30" s="82">
        <v>0</v>
      </c>
      <c r="AN30" s="10" t="s">
        <v>294</v>
      </c>
      <c r="AO30" s="63">
        <v>0</v>
      </c>
      <c r="AP30" s="63" t="s">
        <v>360</v>
      </c>
      <c r="AQ30" s="87" t="s">
        <v>318</v>
      </c>
      <c r="AR30" s="101"/>
      <c r="AS30" s="101"/>
      <c r="AT30" s="87" t="s">
        <v>318</v>
      </c>
      <c r="AU30" s="22" t="s">
        <v>324</v>
      </c>
      <c r="AV30" s="68">
        <v>1</v>
      </c>
      <c r="AW30" s="60" t="e">
        <f>+U30+AB30+AI30+AP30</f>
        <v>#VALUE!</v>
      </c>
      <c r="AX30" s="87" t="s">
        <v>318</v>
      </c>
      <c r="AY30" s="22" t="s">
        <v>324</v>
      </c>
      <c r="AZ30" s="157"/>
    </row>
    <row r="31" spans="1:52" ht="369" customHeight="1">
      <c r="A31" s="174"/>
      <c r="B31" s="165" t="s">
        <v>14</v>
      </c>
      <c r="C31" s="165" t="s">
        <v>30</v>
      </c>
      <c r="D31" s="165" t="s">
        <v>60</v>
      </c>
      <c r="E31" s="11" t="s">
        <v>89</v>
      </c>
      <c r="F31" s="11" t="s">
        <v>90</v>
      </c>
      <c r="G31" s="23" t="s">
        <v>86</v>
      </c>
      <c r="H31" s="23">
        <v>1</v>
      </c>
      <c r="I31" s="23" t="s">
        <v>172</v>
      </c>
      <c r="J31" s="63">
        <v>0</v>
      </c>
      <c r="K31" s="63">
        <v>1</v>
      </c>
      <c r="L31" s="63">
        <v>1</v>
      </c>
      <c r="M31" s="63">
        <v>1</v>
      </c>
      <c r="N31" s="63">
        <v>1</v>
      </c>
      <c r="O31" s="63">
        <v>1</v>
      </c>
      <c r="P31" s="63">
        <v>1</v>
      </c>
      <c r="Q31" s="63">
        <v>1</v>
      </c>
      <c r="R31" s="63">
        <v>1</v>
      </c>
      <c r="S31" s="63">
        <v>1</v>
      </c>
      <c r="T31" s="63">
        <v>1</v>
      </c>
      <c r="U31" s="63">
        <v>1</v>
      </c>
      <c r="V31" s="62">
        <f t="shared" si="0"/>
        <v>100</v>
      </c>
      <c r="W31" s="100">
        <v>22246667</v>
      </c>
      <c r="X31" s="100">
        <v>22246667</v>
      </c>
      <c r="Y31" s="62">
        <f t="shared" si="1"/>
        <v>100</v>
      </c>
      <c r="Z31" s="23" t="s">
        <v>237</v>
      </c>
      <c r="AA31" s="73">
        <v>1</v>
      </c>
      <c r="AB31" s="73">
        <v>1</v>
      </c>
      <c r="AC31" s="74">
        <f t="shared" si="13"/>
        <v>100</v>
      </c>
      <c r="AD31" s="100">
        <f>54990000/2</f>
        <v>27495000</v>
      </c>
      <c r="AE31" s="100">
        <f>54990000/2</f>
        <v>27495000</v>
      </c>
      <c r="AF31" s="15">
        <f t="shared" si="3"/>
        <v>100</v>
      </c>
      <c r="AG31" s="10" t="s">
        <v>263</v>
      </c>
      <c r="AH31" s="83">
        <v>1</v>
      </c>
      <c r="AI31" s="63">
        <v>0</v>
      </c>
      <c r="AJ31" s="81">
        <f t="shared" si="4"/>
        <v>0</v>
      </c>
      <c r="AK31" s="100"/>
      <c r="AL31" s="100"/>
      <c r="AM31" s="82">
        <v>0</v>
      </c>
      <c r="AN31" s="10" t="s">
        <v>349</v>
      </c>
      <c r="AO31" s="63">
        <v>1</v>
      </c>
      <c r="AP31" s="68">
        <v>1</v>
      </c>
      <c r="AQ31" s="81">
        <f t="shared" ref="AQ31:AQ40" si="14">(AP31/AO31)*100</f>
        <v>100</v>
      </c>
      <c r="AR31" s="101">
        <v>100000000</v>
      </c>
      <c r="AS31" s="101">
        <v>100000000</v>
      </c>
      <c r="AT31" s="86">
        <f t="shared" si="6"/>
        <v>100</v>
      </c>
      <c r="AU31" s="22" t="s">
        <v>404</v>
      </c>
      <c r="AV31" s="68">
        <v>1</v>
      </c>
      <c r="AW31" s="66">
        <f t="shared" ref="AW31:AW40" si="15">(U31+AB31+AI31+AP31)/4</f>
        <v>0.75</v>
      </c>
      <c r="AX31" s="81">
        <f t="shared" si="8"/>
        <v>75</v>
      </c>
      <c r="AY31" s="22" t="s">
        <v>405</v>
      </c>
      <c r="AZ31" s="157"/>
    </row>
    <row r="32" spans="1:52" ht="403.5" customHeight="1">
      <c r="A32" s="174"/>
      <c r="B32" s="165"/>
      <c r="C32" s="165"/>
      <c r="D32" s="165"/>
      <c r="E32" s="11" t="s">
        <v>100</v>
      </c>
      <c r="F32" s="11" t="s">
        <v>91</v>
      </c>
      <c r="G32" s="23" t="s">
        <v>86</v>
      </c>
      <c r="H32" s="23">
        <v>2</v>
      </c>
      <c r="I32" s="23" t="s">
        <v>113</v>
      </c>
      <c r="J32" s="63">
        <v>0</v>
      </c>
      <c r="K32" s="63">
        <v>2</v>
      </c>
      <c r="L32" s="63">
        <v>2</v>
      </c>
      <c r="M32" s="63">
        <v>2</v>
      </c>
      <c r="N32" s="63">
        <v>2</v>
      </c>
      <c r="O32" s="63">
        <v>2</v>
      </c>
      <c r="P32" s="63">
        <v>2</v>
      </c>
      <c r="Q32" s="63">
        <v>2</v>
      </c>
      <c r="R32" s="63">
        <v>2</v>
      </c>
      <c r="S32" s="63">
        <v>2</v>
      </c>
      <c r="T32" s="63">
        <v>2</v>
      </c>
      <c r="U32" s="63">
        <v>2</v>
      </c>
      <c r="V32" s="62">
        <f t="shared" si="0"/>
        <v>100</v>
      </c>
      <c r="W32" s="100">
        <v>0</v>
      </c>
      <c r="X32" s="100">
        <v>0</v>
      </c>
      <c r="Y32" s="62" t="e">
        <f t="shared" si="1"/>
        <v>#DIV/0!</v>
      </c>
      <c r="Z32" s="23" t="s">
        <v>238</v>
      </c>
      <c r="AA32" s="73">
        <v>2</v>
      </c>
      <c r="AB32" s="73">
        <v>2</v>
      </c>
      <c r="AC32" s="74">
        <f t="shared" si="13"/>
        <v>100</v>
      </c>
      <c r="AD32" s="100">
        <f>54990000/2</f>
        <v>27495000</v>
      </c>
      <c r="AE32" s="100">
        <f>54990000/2</f>
        <v>27495000</v>
      </c>
      <c r="AF32" s="15">
        <f t="shared" si="3"/>
        <v>100</v>
      </c>
      <c r="AG32" s="10" t="s">
        <v>262</v>
      </c>
      <c r="AH32" s="83">
        <v>2</v>
      </c>
      <c r="AI32" s="63">
        <v>2</v>
      </c>
      <c r="AJ32" s="81">
        <f t="shared" si="4"/>
        <v>100</v>
      </c>
      <c r="AK32" s="100">
        <v>0</v>
      </c>
      <c r="AL32" s="100">
        <v>0</v>
      </c>
      <c r="AM32" s="82">
        <v>0</v>
      </c>
      <c r="AN32" s="10" t="s">
        <v>350</v>
      </c>
      <c r="AO32" s="63">
        <v>2</v>
      </c>
      <c r="AP32" s="63">
        <v>2</v>
      </c>
      <c r="AQ32" s="81">
        <f t="shared" si="14"/>
        <v>100</v>
      </c>
      <c r="AR32" s="101">
        <v>19600000</v>
      </c>
      <c r="AS32" s="101">
        <v>19600000</v>
      </c>
      <c r="AT32" s="82">
        <f>AS32/AR32*100</f>
        <v>100</v>
      </c>
      <c r="AU32" s="22" t="s">
        <v>391</v>
      </c>
      <c r="AV32" s="68">
        <v>2</v>
      </c>
      <c r="AW32" s="66">
        <f t="shared" si="15"/>
        <v>2</v>
      </c>
      <c r="AX32" s="81">
        <f t="shared" si="8"/>
        <v>100</v>
      </c>
      <c r="AY32" s="11" t="s">
        <v>426</v>
      </c>
      <c r="AZ32" s="157"/>
    </row>
    <row r="33" spans="1:52" ht="241" customHeight="1">
      <c r="A33" s="174"/>
      <c r="B33" s="165"/>
      <c r="C33" s="165" t="s">
        <v>31</v>
      </c>
      <c r="D33" s="165" t="s">
        <v>68</v>
      </c>
      <c r="E33" s="22" t="s">
        <v>58</v>
      </c>
      <c r="F33" s="22" t="s">
        <v>59</v>
      </c>
      <c r="G33" s="23" t="s">
        <v>86</v>
      </c>
      <c r="H33" s="5">
        <v>1</v>
      </c>
      <c r="I33" s="23" t="s">
        <v>148</v>
      </c>
      <c r="J33" s="63">
        <v>0</v>
      </c>
      <c r="K33" s="63">
        <v>1</v>
      </c>
      <c r="L33" s="63">
        <v>1</v>
      </c>
      <c r="M33" s="63">
        <v>1</v>
      </c>
      <c r="N33" s="63">
        <v>1</v>
      </c>
      <c r="O33" s="63">
        <v>1</v>
      </c>
      <c r="P33" s="63">
        <v>1</v>
      </c>
      <c r="Q33" s="63">
        <v>1</v>
      </c>
      <c r="R33" s="63">
        <v>1</v>
      </c>
      <c r="S33" s="63">
        <v>1</v>
      </c>
      <c r="T33" s="63">
        <v>1</v>
      </c>
      <c r="U33" s="63">
        <v>1</v>
      </c>
      <c r="V33" s="62">
        <f t="shared" si="0"/>
        <v>100</v>
      </c>
      <c r="W33" s="100">
        <v>17798304</v>
      </c>
      <c r="X33" s="100">
        <v>17798304</v>
      </c>
      <c r="Y33" s="62">
        <f t="shared" si="1"/>
        <v>100</v>
      </c>
      <c r="Z33" s="18" t="s">
        <v>239</v>
      </c>
      <c r="AA33" s="73">
        <v>1</v>
      </c>
      <c r="AB33" s="73">
        <v>1</v>
      </c>
      <c r="AC33" s="74">
        <f t="shared" si="13"/>
        <v>100</v>
      </c>
      <c r="AD33" s="100">
        <v>5770000</v>
      </c>
      <c r="AE33" s="100">
        <v>2885000</v>
      </c>
      <c r="AF33" s="15">
        <f t="shared" si="3"/>
        <v>50</v>
      </c>
      <c r="AG33" s="10" t="s">
        <v>261</v>
      </c>
      <c r="AH33" s="83">
        <v>1</v>
      </c>
      <c r="AI33" s="63">
        <v>1</v>
      </c>
      <c r="AJ33" s="81">
        <f t="shared" si="4"/>
        <v>100</v>
      </c>
      <c r="AK33" s="100">
        <v>0</v>
      </c>
      <c r="AL33" s="100">
        <v>0</v>
      </c>
      <c r="AM33" s="82">
        <v>0</v>
      </c>
      <c r="AN33" s="10" t="s">
        <v>317</v>
      </c>
      <c r="AO33" s="63">
        <v>1</v>
      </c>
      <c r="AP33" s="63">
        <v>1</v>
      </c>
      <c r="AQ33" s="81">
        <f t="shared" si="14"/>
        <v>100</v>
      </c>
      <c r="AR33" s="101"/>
      <c r="AS33" s="101"/>
      <c r="AT33" s="82">
        <v>0</v>
      </c>
      <c r="AU33" s="22" t="s">
        <v>403</v>
      </c>
      <c r="AV33" s="68">
        <v>1</v>
      </c>
      <c r="AW33" s="66">
        <f t="shared" si="15"/>
        <v>1</v>
      </c>
      <c r="AX33" s="81">
        <f t="shared" si="8"/>
        <v>100</v>
      </c>
      <c r="AY33" s="22" t="s">
        <v>317</v>
      </c>
      <c r="AZ33" s="157"/>
    </row>
    <row r="34" spans="1:52" ht="193.5" customHeight="1">
      <c r="A34" s="174"/>
      <c r="B34" s="165"/>
      <c r="C34" s="165"/>
      <c r="D34" s="165"/>
      <c r="E34" s="22" t="s">
        <v>80</v>
      </c>
      <c r="F34" s="11" t="s">
        <v>117</v>
      </c>
      <c r="G34" s="23" t="s">
        <v>86</v>
      </c>
      <c r="H34" s="5">
        <v>1</v>
      </c>
      <c r="I34" s="23" t="s">
        <v>149</v>
      </c>
      <c r="J34" s="63">
        <v>0</v>
      </c>
      <c r="K34" s="63">
        <v>0</v>
      </c>
      <c r="L34" s="63">
        <v>1</v>
      </c>
      <c r="M34" s="63">
        <v>1</v>
      </c>
      <c r="N34" s="63">
        <v>1</v>
      </c>
      <c r="O34" s="63">
        <v>1</v>
      </c>
      <c r="P34" s="63">
        <v>1</v>
      </c>
      <c r="Q34" s="63">
        <v>1</v>
      </c>
      <c r="R34" s="63">
        <v>1</v>
      </c>
      <c r="S34" s="63">
        <v>1</v>
      </c>
      <c r="T34" s="64">
        <v>1</v>
      </c>
      <c r="U34" s="64">
        <v>1</v>
      </c>
      <c r="V34" s="64">
        <f>(U34/T34)*100</f>
        <v>100</v>
      </c>
      <c r="W34" s="101">
        <v>44520000</v>
      </c>
      <c r="X34" s="101">
        <v>44520000</v>
      </c>
      <c r="Y34" s="62">
        <f t="shared" si="1"/>
        <v>100</v>
      </c>
      <c r="Z34" s="18" t="s">
        <v>206</v>
      </c>
      <c r="AA34" s="73">
        <v>1</v>
      </c>
      <c r="AB34" s="73">
        <v>0</v>
      </c>
      <c r="AC34" s="74">
        <f t="shared" si="13"/>
        <v>0</v>
      </c>
      <c r="AD34" s="100">
        <v>11540000</v>
      </c>
      <c r="AE34" s="100">
        <v>11540000</v>
      </c>
      <c r="AF34" s="15">
        <f t="shared" si="3"/>
        <v>100</v>
      </c>
      <c r="AG34" s="10" t="s">
        <v>260</v>
      </c>
      <c r="AH34" s="83">
        <v>1</v>
      </c>
      <c r="AI34" s="63">
        <v>0</v>
      </c>
      <c r="AJ34" s="81">
        <f t="shared" si="4"/>
        <v>0</v>
      </c>
      <c r="AK34" s="100">
        <v>0</v>
      </c>
      <c r="AL34" s="100">
        <v>0</v>
      </c>
      <c r="AM34" s="82">
        <v>0</v>
      </c>
      <c r="AN34" s="10" t="s">
        <v>284</v>
      </c>
      <c r="AO34" s="63">
        <v>1</v>
      </c>
      <c r="AP34" s="68">
        <v>0</v>
      </c>
      <c r="AQ34" s="81">
        <f t="shared" si="14"/>
        <v>0</v>
      </c>
      <c r="AR34" s="101">
        <v>0</v>
      </c>
      <c r="AS34" s="101">
        <v>0</v>
      </c>
      <c r="AT34" s="82">
        <v>0</v>
      </c>
      <c r="AU34" s="22" t="s">
        <v>284</v>
      </c>
      <c r="AV34" s="68">
        <v>1</v>
      </c>
      <c r="AW34" s="66">
        <f t="shared" si="15"/>
        <v>0.25</v>
      </c>
      <c r="AX34" s="81">
        <f t="shared" si="8"/>
        <v>25</v>
      </c>
      <c r="AY34" s="22" t="s">
        <v>284</v>
      </c>
      <c r="AZ34" s="157"/>
    </row>
    <row r="35" spans="1:52" ht="247" customHeight="1">
      <c r="A35" s="174"/>
      <c r="B35" s="165"/>
      <c r="C35" s="165"/>
      <c r="D35" s="165"/>
      <c r="E35" s="22" t="s">
        <v>173</v>
      </c>
      <c r="F35" s="11" t="s">
        <v>92</v>
      </c>
      <c r="G35" s="23" t="s">
        <v>86</v>
      </c>
      <c r="H35" s="23">
        <v>1</v>
      </c>
      <c r="I35" s="6" t="s">
        <v>174</v>
      </c>
      <c r="J35" s="68">
        <v>0</v>
      </c>
      <c r="K35" s="68">
        <v>1</v>
      </c>
      <c r="L35" s="68">
        <v>1</v>
      </c>
      <c r="M35" s="63">
        <v>1</v>
      </c>
      <c r="N35" s="68">
        <v>1</v>
      </c>
      <c r="O35" s="68">
        <v>1</v>
      </c>
      <c r="P35" s="68">
        <v>1</v>
      </c>
      <c r="Q35" s="68">
        <v>1</v>
      </c>
      <c r="R35" s="68">
        <v>1</v>
      </c>
      <c r="S35" s="68">
        <v>1</v>
      </c>
      <c r="T35" s="68">
        <v>1</v>
      </c>
      <c r="U35" s="68">
        <v>1</v>
      </c>
      <c r="V35" s="62">
        <f t="shared" si="0"/>
        <v>100</v>
      </c>
      <c r="W35" s="104">
        <v>2200000</v>
      </c>
      <c r="X35" s="104">
        <v>2200000</v>
      </c>
      <c r="Y35" s="62">
        <f t="shared" si="1"/>
        <v>100</v>
      </c>
      <c r="Z35" s="20" t="s">
        <v>240</v>
      </c>
      <c r="AA35" s="73">
        <v>1</v>
      </c>
      <c r="AB35" s="73">
        <v>1</v>
      </c>
      <c r="AC35" s="74">
        <f t="shared" si="13"/>
        <v>100</v>
      </c>
      <c r="AD35" s="104">
        <v>0</v>
      </c>
      <c r="AE35" s="104">
        <v>0</v>
      </c>
      <c r="AF35" s="15" t="e">
        <f t="shared" si="3"/>
        <v>#DIV/0!</v>
      </c>
      <c r="AG35" s="10" t="s">
        <v>259</v>
      </c>
      <c r="AH35" s="83">
        <v>1</v>
      </c>
      <c r="AI35" s="63">
        <v>1</v>
      </c>
      <c r="AJ35" s="81">
        <f t="shared" si="4"/>
        <v>100</v>
      </c>
      <c r="AK35" s="100">
        <v>45883950021</v>
      </c>
      <c r="AL35" s="100">
        <v>45883950021</v>
      </c>
      <c r="AM35" s="81">
        <f t="shared" si="7"/>
        <v>100</v>
      </c>
      <c r="AN35" s="17" t="s">
        <v>285</v>
      </c>
      <c r="AO35" s="68">
        <v>1</v>
      </c>
      <c r="AP35" s="68">
        <v>1</v>
      </c>
      <c r="AQ35" s="81">
        <f t="shared" si="14"/>
        <v>100</v>
      </c>
      <c r="AR35" s="111">
        <v>75855151665.339996</v>
      </c>
      <c r="AS35" s="111">
        <v>66174086041.290001</v>
      </c>
      <c r="AT35" s="148">
        <f>AS35/AR35*100</f>
        <v>87.237431589668148</v>
      </c>
      <c r="AU35" s="22" t="s">
        <v>385</v>
      </c>
      <c r="AV35" s="68">
        <v>1</v>
      </c>
      <c r="AW35" s="66">
        <f t="shared" si="15"/>
        <v>1</v>
      </c>
      <c r="AX35" s="81">
        <f t="shared" si="8"/>
        <v>100</v>
      </c>
      <c r="AY35" s="22" t="s">
        <v>351</v>
      </c>
      <c r="AZ35" s="157"/>
    </row>
    <row r="36" spans="1:52" ht="346" customHeight="1">
      <c r="A36" s="174"/>
      <c r="B36" s="165"/>
      <c r="C36" s="165"/>
      <c r="D36" s="165"/>
      <c r="E36" s="22" t="s">
        <v>181</v>
      </c>
      <c r="F36" s="22" t="s">
        <v>93</v>
      </c>
      <c r="G36" s="23" t="s">
        <v>86</v>
      </c>
      <c r="H36" s="5">
        <v>1</v>
      </c>
      <c r="I36" s="23" t="s">
        <v>150</v>
      </c>
      <c r="J36" s="63">
        <v>0</v>
      </c>
      <c r="K36" s="63">
        <v>1</v>
      </c>
      <c r="L36" s="63">
        <v>1</v>
      </c>
      <c r="M36" s="63">
        <v>1</v>
      </c>
      <c r="N36" s="63">
        <v>1</v>
      </c>
      <c r="O36" s="63">
        <v>1</v>
      </c>
      <c r="P36" s="63">
        <v>1</v>
      </c>
      <c r="Q36" s="63">
        <v>1</v>
      </c>
      <c r="R36" s="63">
        <v>1</v>
      </c>
      <c r="S36" s="63">
        <v>1</v>
      </c>
      <c r="T36" s="63">
        <v>3</v>
      </c>
      <c r="U36" s="63">
        <v>2</v>
      </c>
      <c r="V36" s="65">
        <f t="shared" si="0"/>
        <v>66.666666666666657</v>
      </c>
      <c r="W36" s="100">
        <v>10833333</v>
      </c>
      <c r="X36" s="100">
        <v>10833333</v>
      </c>
      <c r="Y36" s="62">
        <f t="shared" si="1"/>
        <v>100</v>
      </c>
      <c r="Z36" s="18" t="s">
        <v>241</v>
      </c>
      <c r="AA36" s="73">
        <v>1</v>
      </c>
      <c r="AB36" s="73">
        <v>1</v>
      </c>
      <c r="AC36" s="74">
        <f t="shared" si="13"/>
        <v>100</v>
      </c>
      <c r="AD36" s="100">
        <f>48373000+103275000</f>
        <v>151648000</v>
      </c>
      <c r="AE36" s="100">
        <f>76500*600+48373000</f>
        <v>94273000</v>
      </c>
      <c r="AF36" s="15">
        <f t="shared" si="3"/>
        <v>62.165673137792787</v>
      </c>
      <c r="AG36" s="10" t="s">
        <v>258</v>
      </c>
      <c r="AH36" s="83">
        <v>1</v>
      </c>
      <c r="AI36" s="63">
        <v>1</v>
      </c>
      <c r="AJ36" s="81">
        <f t="shared" si="4"/>
        <v>100</v>
      </c>
      <c r="AK36" s="100">
        <v>25000000</v>
      </c>
      <c r="AL36" s="100">
        <v>25000000</v>
      </c>
      <c r="AM36" s="86">
        <f t="shared" si="7"/>
        <v>100</v>
      </c>
      <c r="AN36" s="10" t="s">
        <v>197</v>
      </c>
      <c r="AO36" s="63">
        <v>1</v>
      </c>
      <c r="AP36" s="63">
        <v>1</v>
      </c>
      <c r="AQ36" s="81">
        <f t="shared" si="14"/>
        <v>100</v>
      </c>
      <c r="AR36" s="101">
        <v>0</v>
      </c>
      <c r="AS36" s="101">
        <v>0</v>
      </c>
      <c r="AT36" s="82">
        <v>0</v>
      </c>
      <c r="AU36" s="22" t="s">
        <v>392</v>
      </c>
      <c r="AV36" s="68">
        <v>1</v>
      </c>
      <c r="AW36" s="66">
        <f t="shared" si="15"/>
        <v>1.25</v>
      </c>
      <c r="AX36" s="81">
        <v>100</v>
      </c>
      <c r="AY36" s="22" t="s">
        <v>325</v>
      </c>
      <c r="AZ36" s="157"/>
    </row>
    <row r="37" spans="1:52" ht="150" customHeight="1">
      <c r="A37" s="174"/>
      <c r="B37" s="165"/>
      <c r="C37" s="165" t="s">
        <v>32</v>
      </c>
      <c r="D37" s="167" t="s">
        <v>78</v>
      </c>
      <c r="E37" s="22" t="s">
        <v>94</v>
      </c>
      <c r="F37" s="22" t="s">
        <v>61</v>
      </c>
      <c r="G37" s="23" t="s">
        <v>86</v>
      </c>
      <c r="H37" s="23" t="s">
        <v>84</v>
      </c>
      <c r="I37" s="23" t="s">
        <v>185</v>
      </c>
      <c r="J37" s="63">
        <v>0</v>
      </c>
      <c r="K37" s="63">
        <v>1</v>
      </c>
      <c r="L37" s="63">
        <v>1</v>
      </c>
      <c r="M37" s="63">
        <v>1</v>
      </c>
      <c r="N37" s="63">
        <v>1</v>
      </c>
      <c r="O37" s="63">
        <v>1</v>
      </c>
      <c r="P37" s="63">
        <v>1</v>
      </c>
      <c r="Q37" s="63">
        <v>1</v>
      </c>
      <c r="R37" s="63">
        <v>1</v>
      </c>
      <c r="S37" s="63">
        <v>1</v>
      </c>
      <c r="T37" s="63">
        <v>1</v>
      </c>
      <c r="U37" s="63">
        <v>1</v>
      </c>
      <c r="V37" s="62">
        <f t="shared" si="0"/>
        <v>100</v>
      </c>
      <c r="W37" s="101">
        <f>2800000*4</f>
        <v>11200000</v>
      </c>
      <c r="X37" s="101">
        <f>2800000*4</f>
        <v>11200000</v>
      </c>
      <c r="Y37" s="62">
        <f t="shared" si="1"/>
        <v>100</v>
      </c>
      <c r="Z37" s="18" t="s">
        <v>207</v>
      </c>
      <c r="AA37" s="73">
        <v>1</v>
      </c>
      <c r="AB37" s="73">
        <v>1</v>
      </c>
      <c r="AC37" s="74">
        <f t="shared" si="13"/>
        <v>100</v>
      </c>
      <c r="AD37" s="100">
        <f>2885000*4</f>
        <v>11540000</v>
      </c>
      <c r="AE37" s="100">
        <f>AD37/2</f>
        <v>5770000</v>
      </c>
      <c r="AF37" s="15">
        <f t="shared" si="3"/>
        <v>50</v>
      </c>
      <c r="AG37" s="10" t="s">
        <v>257</v>
      </c>
      <c r="AH37" s="83">
        <v>1</v>
      </c>
      <c r="AI37" s="63">
        <v>1</v>
      </c>
      <c r="AJ37" s="81">
        <f t="shared" si="4"/>
        <v>100</v>
      </c>
      <c r="AK37" s="100">
        <v>12813864</v>
      </c>
      <c r="AL37" s="100">
        <v>12813864</v>
      </c>
      <c r="AM37" s="86">
        <f t="shared" si="7"/>
        <v>100</v>
      </c>
      <c r="AN37" s="10" t="s">
        <v>286</v>
      </c>
      <c r="AO37" s="63">
        <v>1</v>
      </c>
      <c r="AP37" s="63">
        <v>1</v>
      </c>
      <c r="AQ37" s="81">
        <f t="shared" si="14"/>
        <v>100</v>
      </c>
      <c r="AR37" s="101"/>
      <c r="AS37" s="101"/>
      <c r="AT37" s="82">
        <v>0</v>
      </c>
      <c r="AU37" s="22" t="s">
        <v>393</v>
      </c>
      <c r="AV37" s="68">
        <v>1</v>
      </c>
      <c r="AW37" s="66">
        <f t="shared" si="15"/>
        <v>1</v>
      </c>
      <c r="AX37" s="81">
        <f t="shared" si="8"/>
        <v>100</v>
      </c>
      <c r="AY37" s="22" t="s">
        <v>316</v>
      </c>
      <c r="AZ37" s="157"/>
    </row>
    <row r="38" spans="1:52" ht="409.6" customHeight="1">
      <c r="A38" s="174"/>
      <c r="B38" s="165"/>
      <c r="C38" s="165"/>
      <c r="D38" s="167"/>
      <c r="E38" s="11" t="s">
        <v>151</v>
      </c>
      <c r="F38" s="22" t="s">
        <v>118</v>
      </c>
      <c r="G38" s="23" t="s">
        <v>86</v>
      </c>
      <c r="H38" s="23" t="s">
        <v>84</v>
      </c>
      <c r="I38" s="23" t="s">
        <v>152</v>
      </c>
      <c r="J38" s="63">
        <v>0</v>
      </c>
      <c r="K38" s="63">
        <v>1</v>
      </c>
      <c r="L38" s="63">
        <v>1</v>
      </c>
      <c r="M38" s="63">
        <v>1</v>
      </c>
      <c r="N38" s="63">
        <v>1</v>
      </c>
      <c r="O38" s="63">
        <v>1</v>
      </c>
      <c r="P38" s="63">
        <v>1</v>
      </c>
      <c r="Q38" s="63">
        <v>1</v>
      </c>
      <c r="R38" s="63">
        <v>1</v>
      </c>
      <c r="S38" s="63">
        <v>1</v>
      </c>
      <c r="T38" s="63">
        <v>1</v>
      </c>
      <c r="U38" s="63">
        <v>1</v>
      </c>
      <c r="V38" s="62">
        <f t="shared" si="0"/>
        <v>100</v>
      </c>
      <c r="W38" s="100">
        <v>127403334</v>
      </c>
      <c r="X38" s="100">
        <v>110470000</v>
      </c>
      <c r="Y38" s="62">
        <f t="shared" si="1"/>
        <v>86.708876865027733</v>
      </c>
      <c r="Z38" s="18" t="s">
        <v>242</v>
      </c>
      <c r="AA38" s="73">
        <v>1</v>
      </c>
      <c r="AB38" s="73">
        <v>1</v>
      </c>
      <c r="AC38" s="74">
        <f t="shared" si="13"/>
        <v>100</v>
      </c>
      <c r="AD38" s="100">
        <v>11540000</v>
      </c>
      <c r="AE38" s="100">
        <v>11540000</v>
      </c>
      <c r="AF38" s="15">
        <f t="shared" si="3"/>
        <v>100</v>
      </c>
      <c r="AG38" s="10" t="s">
        <v>256</v>
      </c>
      <c r="AH38" s="83">
        <v>1</v>
      </c>
      <c r="AI38" s="63">
        <v>1</v>
      </c>
      <c r="AJ38" s="81">
        <f t="shared" si="4"/>
        <v>100</v>
      </c>
      <c r="AK38" s="100">
        <v>17310000</v>
      </c>
      <c r="AL38" s="100">
        <v>17310000</v>
      </c>
      <c r="AM38" s="81">
        <f t="shared" si="7"/>
        <v>100</v>
      </c>
      <c r="AN38" s="10" t="s">
        <v>352</v>
      </c>
      <c r="AO38" s="63">
        <v>1</v>
      </c>
      <c r="AP38" s="63">
        <v>1</v>
      </c>
      <c r="AQ38" s="81">
        <f t="shared" si="14"/>
        <v>100</v>
      </c>
      <c r="AR38" s="101">
        <v>29653333</v>
      </c>
      <c r="AS38" s="101">
        <v>29653333</v>
      </c>
      <c r="AT38" s="82">
        <f>AS38/AR38*100</f>
        <v>100</v>
      </c>
      <c r="AU38" s="22" t="s">
        <v>394</v>
      </c>
      <c r="AV38" s="68">
        <v>1</v>
      </c>
      <c r="AW38" s="66">
        <f t="shared" si="15"/>
        <v>1</v>
      </c>
      <c r="AX38" s="81">
        <f t="shared" si="8"/>
        <v>100</v>
      </c>
      <c r="AY38" s="22" t="s">
        <v>321</v>
      </c>
      <c r="AZ38" s="157"/>
    </row>
    <row r="39" spans="1:52" ht="130" customHeight="1">
      <c r="A39" s="174"/>
      <c r="B39" s="165"/>
      <c r="C39" s="165"/>
      <c r="D39" s="167"/>
      <c r="E39" s="11" t="s">
        <v>81</v>
      </c>
      <c r="F39" s="22" t="s">
        <v>82</v>
      </c>
      <c r="G39" s="23" t="s">
        <v>86</v>
      </c>
      <c r="H39" s="23" t="s">
        <v>84</v>
      </c>
      <c r="I39" s="23" t="s">
        <v>65</v>
      </c>
      <c r="J39" s="63">
        <v>0</v>
      </c>
      <c r="K39" s="63">
        <v>0</v>
      </c>
      <c r="L39" s="63">
        <v>0</v>
      </c>
      <c r="M39" s="63">
        <v>1</v>
      </c>
      <c r="N39" s="63">
        <v>1</v>
      </c>
      <c r="O39" s="63">
        <v>1</v>
      </c>
      <c r="P39" s="63">
        <v>1</v>
      </c>
      <c r="Q39" s="63">
        <v>1</v>
      </c>
      <c r="R39" s="63">
        <v>1</v>
      </c>
      <c r="S39" s="63">
        <v>1</v>
      </c>
      <c r="T39" s="64">
        <v>1</v>
      </c>
      <c r="U39" s="64">
        <v>1</v>
      </c>
      <c r="V39" s="64">
        <f>(U39/T39)*100</f>
        <v>100</v>
      </c>
      <c r="W39" s="101">
        <v>9333333</v>
      </c>
      <c r="X39" s="101">
        <v>9333333</v>
      </c>
      <c r="Y39" s="62">
        <f t="shared" si="1"/>
        <v>100</v>
      </c>
      <c r="Z39" s="18" t="s">
        <v>208</v>
      </c>
      <c r="AA39" s="64">
        <v>1</v>
      </c>
      <c r="AB39" s="64">
        <v>0</v>
      </c>
      <c r="AC39" s="62">
        <f>(AB39/AA39)*100</f>
        <v>0</v>
      </c>
      <c r="AD39" s="100">
        <v>0</v>
      </c>
      <c r="AE39" s="100">
        <v>0</v>
      </c>
      <c r="AF39" s="15" t="e">
        <f t="shared" si="3"/>
        <v>#DIV/0!</v>
      </c>
      <c r="AG39" s="19" t="s">
        <v>255</v>
      </c>
      <c r="AH39" s="83">
        <v>0</v>
      </c>
      <c r="AI39" s="63">
        <v>0</v>
      </c>
      <c r="AJ39" s="87" t="s">
        <v>318</v>
      </c>
      <c r="AK39" s="100">
        <v>0</v>
      </c>
      <c r="AL39" s="100">
        <v>0</v>
      </c>
      <c r="AM39" s="82">
        <v>0</v>
      </c>
      <c r="AN39" s="10" t="s">
        <v>292</v>
      </c>
      <c r="AO39" s="63">
        <v>1</v>
      </c>
      <c r="AP39" s="63">
        <v>0</v>
      </c>
      <c r="AQ39" s="81">
        <f t="shared" si="14"/>
        <v>0</v>
      </c>
      <c r="AR39" s="101">
        <v>0</v>
      </c>
      <c r="AS39" s="101">
        <v>0</v>
      </c>
      <c r="AT39" s="82">
        <v>0</v>
      </c>
      <c r="AU39" s="22" t="s">
        <v>373</v>
      </c>
      <c r="AV39" s="68">
        <v>1</v>
      </c>
      <c r="AW39" s="66">
        <f t="shared" si="15"/>
        <v>0.25</v>
      </c>
      <c r="AX39" s="81">
        <f t="shared" si="8"/>
        <v>25</v>
      </c>
      <c r="AY39" s="22" t="s">
        <v>416</v>
      </c>
      <c r="AZ39" s="157"/>
    </row>
    <row r="40" spans="1:52" ht="378.65" customHeight="1">
      <c r="A40" s="174"/>
      <c r="B40" s="165" t="s">
        <v>69</v>
      </c>
      <c r="C40" s="165" t="s">
        <v>22</v>
      </c>
      <c r="D40" s="165" t="s">
        <v>63</v>
      </c>
      <c r="E40" s="11" t="s">
        <v>122</v>
      </c>
      <c r="F40" s="22" t="s">
        <v>123</v>
      </c>
      <c r="G40" s="23" t="s">
        <v>86</v>
      </c>
      <c r="H40" s="23" t="s">
        <v>84</v>
      </c>
      <c r="I40" s="23" t="s">
        <v>153</v>
      </c>
      <c r="J40" s="63">
        <v>0</v>
      </c>
      <c r="K40" s="63">
        <v>1</v>
      </c>
      <c r="L40" s="63">
        <v>1</v>
      </c>
      <c r="M40" s="63">
        <v>1</v>
      </c>
      <c r="N40" s="63">
        <v>1</v>
      </c>
      <c r="O40" s="63">
        <v>1</v>
      </c>
      <c r="P40" s="63">
        <v>1</v>
      </c>
      <c r="Q40" s="63">
        <v>1</v>
      </c>
      <c r="R40" s="63">
        <v>1</v>
      </c>
      <c r="S40" s="63">
        <v>1</v>
      </c>
      <c r="T40" s="63">
        <v>1</v>
      </c>
      <c r="U40" s="63">
        <v>0.4</v>
      </c>
      <c r="V40" s="62">
        <v>40</v>
      </c>
      <c r="W40" s="100">
        <v>3000000</v>
      </c>
      <c r="X40" s="100">
        <v>3000000</v>
      </c>
      <c r="Y40" s="62">
        <f t="shared" si="1"/>
        <v>100</v>
      </c>
      <c r="Z40" s="18" t="s">
        <v>209</v>
      </c>
      <c r="AA40" s="73">
        <v>1</v>
      </c>
      <c r="AB40" s="73">
        <v>0.8</v>
      </c>
      <c r="AC40" s="74">
        <f>(AB40/AA40)*100</f>
        <v>80</v>
      </c>
      <c r="AD40" s="100">
        <f>2885000/4</f>
        <v>721250</v>
      </c>
      <c r="AE40" s="100">
        <f>2885000/4</f>
        <v>721250</v>
      </c>
      <c r="AF40" s="15">
        <f t="shared" si="3"/>
        <v>100</v>
      </c>
      <c r="AG40" s="10" t="s">
        <v>254</v>
      </c>
      <c r="AH40" s="83">
        <v>1</v>
      </c>
      <c r="AI40" s="63">
        <v>0</v>
      </c>
      <c r="AJ40" s="81">
        <f t="shared" si="4"/>
        <v>0</v>
      </c>
      <c r="AK40" s="100">
        <v>2500000</v>
      </c>
      <c r="AL40" s="100">
        <v>2500000</v>
      </c>
      <c r="AM40" s="82">
        <f t="shared" si="7"/>
        <v>100</v>
      </c>
      <c r="AN40" s="10" t="s">
        <v>294</v>
      </c>
      <c r="AO40" s="68">
        <v>1</v>
      </c>
      <c r="AP40" s="68">
        <v>1</v>
      </c>
      <c r="AQ40" s="81">
        <f t="shared" si="14"/>
        <v>100</v>
      </c>
      <c r="AR40" s="101">
        <v>0</v>
      </c>
      <c r="AS40" s="101">
        <v>0</v>
      </c>
      <c r="AT40" s="82">
        <v>0</v>
      </c>
      <c r="AU40" s="22" t="s">
        <v>395</v>
      </c>
      <c r="AV40" s="68">
        <v>1</v>
      </c>
      <c r="AW40" s="66">
        <f t="shared" si="15"/>
        <v>0.55000000000000004</v>
      </c>
      <c r="AX40" s="81">
        <f t="shared" si="8"/>
        <v>55.000000000000007</v>
      </c>
      <c r="AY40" s="22" t="s">
        <v>378</v>
      </c>
      <c r="AZ40" s="157"/>
    </row>
    <row r="41" spans="1:52" ht="219.75" customHeight="1">
      <c r="A41" s="174"/>
      <c r="B41" s="165"/>
      <c r="C41" s="165"/>
      <c r="D41" s="165"/>
      <c r="E41" s="11" t="s">
        <v>182</v>
      </c>
      <c r="F41" s="4" t="s">
        <v>154</v>
      </c>
      <c r="G41" s="23" t="s">
        <v>85</v>
      </c>
      <c r="H41" s="23" t="s">
        <v>84</v>
      </c>
      <c r="I41" s="7" t="s">
        <v>175</v>
      </c>
      <c r="J41" s="69">
        <v>0</v>
      </c>
      <c r="K41" s="63">
        <v>0</v>
      </c>
      <c r="L41" s="63">
        <v>1</v>
      </c>
      <c r="M41" s="63">
        <v>1</v>
      </c>
      <c r="N41" s="63">
        <v>1</v>
      </c>
      <c r="O41" s="63">
        <v>1</v>
      </c>
      <c r="P41" s="63">
        <v>1</v>
      </c>
      <c r="Q41" s="63">
        <v>1</v>
      </c>
      <c r="R41" s="63">
        <v>1</v>
      </c>
      <c r="S41" s="63">
        <v>1</v>
      </c>
      <c r="T41" s="63">
        <v>1</v>
      </c>
      <c r="U41" s="63">
        <v>0.3</v>
      </c>
      <c r="V41" s="62">
        <f t="shared" si="0"/>
        <v>30</v>
      </c>
      <c r="W41" s="100">
        <v>0</v>
      </c>
      <c r="X41" s="100">
        <v>0</v>
      </c>
      <c r="Y41" s="62" t="e">
        <f t="shared" si="1"/>
        <v>#DIV/0!</v>
      </c>
      <c r="Z41" s="18" t="s">
        <v>243</v>
      </c>
      <c r="AA41" s="73">
        <v>1</v>
      </c>
      <c r="AB41" s="73">
        <v>0</v>
      </c>
      <c r="AC41" s="74">
        <f>(AB41/AA41)*100</f>
        <v>0</v>
      </c>
      <c r="AD41" s="101">
        <v>4050000</v>
      </c>
      <c r="AE41" s="101">
        <v>4050000</v>
      </c>
      <c r="AF41" s="15">
        <f t="shared" si="3"/>
        <v>100</v>
      </c>
      <c r="AG41" s="10" t="s">
        <v>253</v>
      </c>
      <c r="AH41" s="83">
        <v>1</v>
      </c>
      <c r="AI41" s="63">
        <v>1</v>
      </c>
      <c r="AJ41" s="81">
        <f t="shared" si="4"/>
        <v>100</v>
      </c>
      <c r="AK41" s="100">
        <v>2885000</v>
      </c>
      <c r="AL41" s="100">
        <v>2885000</v>
      </c>
      <c r="AM41" s="82">
        <f t="shared" si="7"/>
        <v>100</v>
      </c>
      <c r="AN41" s="17" t="s">
        <v>353</v>
      </c>
      <c r="AO41" s="68">
        <v>1</v>
      </c>
      <c r="AP41" s="68">
        <v>1</v>
      </c>
      <c r="AQ41" s="81">
        <v>100</v>
      </c>
      <c r="AR41" s="101">
        <v>9600000</v>
      </c>
      <c r="AS41" s="101">
        <v>9600000</v>
      </c>
      <c r="AT41" s="82">
        <f>AS41/AR41*100</f>
        <v>100</v>
      </c>
      <c r="AU41" s="22" t="s">
        <v>384</v>
      </c>
      <c r="AV41" s="68">
        <v>10</v>
      </c>
      <c r="AW41" s="113">
        <f>U41+AB41+AI41+AP41</f>
        <v>2.2999999999999998</v>
      </c>
      <c r="AX41" s="81">
        <f t="shared" si="8"/>
        <v>23</v>
      </c>
      <c r="AY41" s="22" t="s">
        <v>384</v>
      </c>
      <c r="AZ41" s="157"/>
    </row>
    <row r="42" spans="1:52" ht="194.5" customHeight="1">
      <c r="A42" s="174"/>
      <c r="B42" s="165"/>
      <c r="C42" s="165"/>
      <c r="D42" s="165"/>
      <c r="E42" s="11" t="s">
        <v>101</v>
      </c>
      <c r="F42" s="22" t="s">
        <v>119</v>
      </c>
      <c r="G42" s="23" t="s">
        <v>86</v>
      </c>
      <c r="H42" s="23" t="s">
        <v>84</v>
      </c>
      <c r="I42" s="23" t="s">
        <v>155</v>
      </c>
      <c r="J42" s="63">
        <v>0</v>
      </c>
      <c r="K42" s="63">
        <v>0</v>
      </c>
      <c r="L42" s="63">
        <v>0</v>
      </c>
      <c r="M42" s="63">
        <v>1</v>
      </c>
      <c r="N42" s="63">
        <v>1</v>
      </c>
      <c r="O42" s="63">
        <v>1</v>
      </c>
      <c r="P42" s="63">
        <v>1</v>
      </c>
      <c r="Q42" s="63">
        <v>1</v>
      </c>
      <c r="R42" s="63">
        <v>1</v>
      </c>
      <c r="S42" s="63">
        <v>1</v>
      </c>
      <c r="T42" s="63">
        <v>1</v>
      </c>
      <c r="U42" s="63">
        <v>0</v>
      </c>
      <c r="V42" s="62">
        <f t="shared" si="0"/>
        <v>0</v>
      </c>
      <c r="W42" s="100">
        <v>0</v>
      </c>
      <c r="X42" s="100">
        <v>0</v>
      </c>
      <c r="Y42" s="62" t="e">
        <f t="shared" si="1"/>
        <v>#DIV/0!</v>
      </c>
      <c r="Z42" s="18" t="s">
        <v>210</v>
      </c>
      <c r="AA42" s="64">
        <v>1</v>
      </c>
      <c r="AB42" s="64">
        <v>0</v>
      </c>
      <c r="AC42" s="62">
        <f t="shared" ref="AC42:AC47" si="16">(AB42/AA42)*100</f>
        <v>0</v>
      </c>
      <c r="AD42" s="100">
        <v>0</v>
      </c>
      <c r="AE42" s="100">
        <v>0</v>
      </c>
      <c r="AF42" s="15" t="e">
        <f t="shared" si="3"/>
        <v>#DIV/0!</v>
      </c>
      <c r="AG42" s="10" t="s">
        <v>244</v>
      </c>
      <c r="AH42" s="83">
        <v>0</v>
      </c>
      <c r="AI42" s="63">
        <v>0</v>
      </c>
      <c r="AJ42" s="87" t="s">
        <v>318</v>
      </c>
      <c r="AK42" s="100">
        <v>0</v>
      </c>
      <c r="AL42" s="100">
        <v>0</v>
      </c>
      <c r="AM42" s="82">
        <v>0</v>
      </c>
      <c r="AN42" s="10" t="s">
        <v>354</v>
      </c>
      <c r="AO42" s="63">
        <v>1</v>
      </c>
      <c r="AP42" s="68">
        <v>0.75</v>
      </c>
      <c r="AQ42" s="81">
        <f>(AP42/AO42)*100</f>
        <v>75</v>
      </c>
      <c r="AR42" s="101">
        <v>64000000</v>
      </c>
      <c r="AS42" s="101">
        <v>64000000</v>
      </c>
      <c r="AT42" s="82">
        <f>AS42/AR42*100</f>
        <v>100</v>
      </c>
      <c r="AU42" s="22" t="s">
        <v>382</v>
      </c>
      <c r="AV42" s="68">
        <v>1</v>
      </c>
      <c r="AW42" s="66">
        <v>0.75</v>
      </c>
      <c r="AX42" s="81">
        <f t="shared" si="8"/>
        <v>75</v>
      </c>
      <c r="AY42" s="22" t="s">
        <v>326</v>
      </c>
      <c r="AZ42" s="158"/>
    </row>
    <row r="43" spans="1:52" ht="170.15" customHeight="1">
      <c r="A43" s="172" t="s">
        <v>21</v>
      </c>
      <c r="B43" s="165" t="s">
        <v>16</v>
      </c>
      <c r="C43" s="22" t="s">
        <v>75</v>
      </c>
      <c r="D43" s="22" t="s">
        <v>66</v>
      </c>
      <c r="E43" s="11" t="s">
        <v>102</v>
      </c>
      <c r="F43" s="22" t="s">
        <v>120</v>
      </c>
      <c r="G43" s="23" t="s">
        <v>86</v>
      </c>
      <c r="H43" s="23" t="s">
        <v>84</v>
      </c>
      <c r="I43" s="23" t="s">
        <v>176</v>
      </c>
      <c r="J43" s="63">
        <v>0</v>
      </c>
      <c r="K43" s="63">
        <v>1</v>
      </c>
      <c r="L43" s="63">
        <v>1</v>
      </c>
      <c r="M43" s="63">
        <v>1</v>
      </c>
      <c r="N43" s="63">
        <v>1</v>
      </c>
      <c r="O43" s="63">
        <v>1</v>
      </c>
      <c r="P43" s="63">
        <v>1</v>
      </c>
      <c r="Q43" s="63">
        <v>1</v>
      </c>
      <c r="R43" s="63">
        <v>1</v>
      </c>
      <c r="S43" s="63">
        <v>1</v>
      </c>
      <c r="T43" s="63">
        <v>1</v>
      </c>
      <c r="U43" s="63">
        <v>0</v>
      </c>
      <c r="V43" s="62">
        <f t="shared" si="0"/>
        <v>0</v>
      </c>
      <c r="W43" s="100">
        <v>0</v>
      </c>
      <c r="X43" s="100">
        <v>0</v>
      </c>
      <c r="Y43" s="62" t="e">
        <f t="shared" si="1"/>
        <v>#DIV/0!</v>
      </c>
      <c r="Z43" s="18" t="s">
        <v>211</v>
      </c>
      <c r="AA43" s="64">
        <v>1</v>
      </c>
      <c r="AB43" s="64">
        <v>0.7</v>
      </c>
      <c r="AC43" s="62">
        <f t="shared" si="16"/>
        <v>70</v>
      </c>
      <c r="AD43" s="100">
        <f>2885000+2185000</f>
        <v>5070000</v>
      </c>
      <c r="AE43" s="100">
        <f>2885000+2185000</f>
        <v>5070000</v>
      </c>
      <c r="AF43" s="15">
        <f t="shared" si="3"/>
        <v>100</v>
      </c>
      <c r="AG43" s="10" t="s">
        <v>245</v>
      </c>
      <c r="AH43" s="83">
        <v>1</v>
      </c>
      <c r="AI43" s="63">
        <v>0</v>
      </c>
      <c r="AJ43" s="81">
        <f t="shared" si="4"/>
        <v>0</v>
      </c>
      <c r="AK43" s="100">
        <v>1373000</v>
      </c>
      <c r="AL43" s="100">
        <v>1373000</v>
      </c>
      <c r="AM43" s="86">
        <f t="shared" si="7"/>
        <v>100</v>
      </c>
      <c r="AN43" s="10" t="s">
        <v>312</v>
      </c>
      <c r="AO43" s="63">
        <v>1</v>
      </c>
      <c r="AP43" s="68">
        <v>1</v>
      </c>
      <c r="AQ43" s="81">
        <f>(AP43/AO43)*100</f>
        <v>100</v>
      </c>
      <c r="AR43" s="101">
        <v>1000000</v>
      </c>
      <c r="AS43" s="101">
        <v>1000000</v>
      </c>
      <c r="AT43" s="86">
        <f t="shared" si="6"/>
        <v>100</v>
      </c>
      <c r="AU43" s="22" t="s">
        <v>401</v>
      </c>
      <c r="AV43" s="68">
        <v>1</v>
      </c>
      <c r="AW43" s="66">
        <v>0.5</v>
      </c>
      <c r="AX43" s="81">
        <f t="shared" si="8"/>
        <v>50</v>
      </c>
      <c r="AY43" s="22" t="s">
        <v>402</v>
      </c>
      <c r="AZ43" s="153"/>
    </row>
    <row r="44" spans="1:52" ht="216.65" customHeight="1">
      <c r="A44" s="172"/>
      <c r="B44" s="165"/>
      <c r="C44" s="165" t="s">
        <v>33</v>
      </c>
      <c r="D44" s="168" t="s">
        <v>177</v>
      </c>
      <c r="E44" s="11" t="s">
        <v>156</v>
      </c>
      <c r="F44" s="4" t="s">
        <v>159</v>
      </c>
      <c r="G44" s="23" t="s">
        <v>86</v>
      </c>
      <c r="H44" s="23" t="s">
        <v>84</v>
      </c>
      <c r="I44" s="23" t="s">
        <v>157</v>
      </c>
      <c r="J44" s="63">
        <v>2</v>
      </c>
      <c r="K44" s="63">
        <v>2</v>
      </c>
      <c r="L44" s="63">
        <v>2</v>
      </c>
      <c r="M44" s="63">
        <v>2</v>
      </c>
      <c r="N44" s="63">
        <v>2</v>
      </c>
      <c r="O44" s="63">
        <v>2</v>
      </c>
      <c r="P44" s="63">
        <v>2</v>
      </c>
      <c r="Q44" s="63">
        <v>2</v>
      </c>
      <c r="R44" s="63">
        <v>2</v>
      </c>
      <c r="S44" s="63">
        <v>2</v>
      </c>
      <c r="T44" s="63">
        <v>1</v>
      </c>
      <c r="U44" s="63">
        <v>1</v>
      </c>
      <c r="V44" s="62">
        <f t="shared" si="0"/>
        <v>100</v>
      </c>
      <c r="W44" s="100">
        <v>0</v>
      </c>
      <c r="X44" s="100">
        <v>0</v>
      </c>
      <c r="Y44" s="62" t="e">
        <f t="shared" si="1"/>
        <v>#DIV/0!</v>
      </c>
      <c r="Z44" s="18" t="s">
        <v>212</v>
      </c>
      <c r="AA44" s="64">
        <v>2</v>
      </c>
      <c r="AB44" s="64">
        <v>2</v>
      </c>
      <c r="AC44" s="62">
        <f t="shared" si="16"/>
        <v>100</v>
      </c>
      <c r="AD44" s="100">
        <v>0</v>
      </c>
      <c r="AE44" s="100">
        <v>0</v>
      </c>
      <c r="AF44" s="15" t="e">
        <f t="shared" si="3"/>
        <v>#DIV/0!</v>
      </c>
      <c r="AG44" s="10" t="s">
        <v>246</v>
      </c>
      <c r="AH44" s="83">
        <v>2</v>
      </c>
      <c r="AI44" s="63">
        <v>2</v>
      </c>
      <c r="AJ44" s="81">
        <f t="shared" si="4"/>
        <v>100</v>
      </c>
      <c r="AK44" s="100">
        <v>1E-3</v>
      </c>
      <c r="AL44" s="100">
        <v>1E-3</v>
      </c>
      <c r="AM44" s="82">
        <f t="shared" si="7"/>
        <v>100</v>
      </c>
      <c r="AN44" s="17" t="s">
        <v>287</v>
      </c>
      <c r="AO44" s="68">
        <v>2</v>
      </c>
      <c r="AP44" s="68">
        <v>2</v>
      </c>
      <c r="AQ44" s="81">
        <f>(AP44/AO44)*100</f>
        <v>100</v>
      </c>
      <c r="AR44" s="111">
        <v>0</v>
      </c>
      <c r="AS44" s="111">
        <v>0</v>
      </c>
      <c r="AT44" s="82">
        <v>0</v>
      </c>
      <c r="AU44" s="22" t="s">
        <v>399</v>
      </c>
      <c r="AV44" s="68">
        <v>2</v>
      </c>
      <c r="AW44" s="66">
        <f t="shared" ref="AW44:AW47" si="17">(U44+AB44+AI44+AP44)/4</f>
        <v>1.75</v>
      </c>
      <c r="AX44" s="81">
        <f t="shared" si="8"/>
        <v>87.5</v>
      </c>
      <c r="AY44" s="22" t="s">
        <v>400</v>
      </c>
      <c r="AZ44" s="154"/>
    </row>
    <row r="45" spans="1:52" ht="185.15" customHeight="1">
      <c r="A45" s="172"/>
      <c r="B45" s="165"/>
      <c r="C45" s="165"/>
      <c r="D45" s="168"/>
      <c r="E45" s="22" t="s">
        <v>158</v>
      </c>
      <c r="F45" s="22" t="s">
        <v>183</v>
      </c>
      <c r="G45" s="23" t="s">
        <v>86</v>
      </c>
      <c r="H45" s="23" t="s">
        <v>84</v>
      </c>
      <c r="I45" s="23" t="s">
        <v>160</v>
      </c>
      <c r="J45" s="63">
        <v>0</v>
      </c>
      <c r="K45" s="63">
        <v>0</v>
      </c>
      <c r="L45" s="63">
        <v>0</v>
      </c>
      <c r="M45" s="63">
        <v>0</v>
      </c>
      <c r="N45" s="63">
        <v>1</v>
      </c>
      <c r="O45" s="63">
        <v>1</v>
      </c>
      <c r="P45" s="63">
        <v>1</v>
      </c>
      <c r="Q45" s="63">
        <v>1</v>
      </c>
      <c r="R45" s="63">
        <v>1</v>
      </c>
      <c r="S45" s="63">
        <v>1</v>
      </c>
      <c r="T45" s="63">
        <v>1</v>
      </c>
      <c r="U45" s="63">
        <v>0</v>
      </c>
      <c r="V45" s="62">
        <f t="shared" si="0"/>
        <v>0</v>
      </c>
      <c r="W45" s="100">
        <v>0</v>
      </c>
      <c r="X45" s="100">
        <v>0</v>
      </c>
      <c r="Y45" s="62" t="e">
        <f t="shared" si="1"/>
        <v>#DIV/0!</v>
      </c>
      <c r="Z45" s="18" t="s">
        <v>211</v>
      </c>
      <c r="AA45" s="64">
        <v>1</v>
      </c>
      <c r="AB45" s="64">
        <v>0</v>
      </c>
      <c r="AC45" s="62">
        <f t="shared" si="16"/>
        <v>0</v>
      </c>
      <c r="AD45" s="100">
        <v>0</v>
      </c>
      <c r="AE45" s="100">
        <v>0</v>
      </c>
      <c r="AF45" s="15" t="e">
        <f t="shared" si="3"/>
        <v>#DIV/0!</v>
      </c>
      <c r="AG45" s="10" t="s">
        <v>247</v>
      </c>
      <c r="AH45" s="83">
        <v>0</v>
      </c>
      <c r="AI45" s="63">
        <v>0</v>
      </c>
      <c r="AJ45" s="87" t="s">
        <v>318</v>
      </c>
      <c r="AK45" s="100">
        <v>168000000</v>
      </c>
      <c r="AL45" s="100">
        <v>168000000</v>
      </c>
      <c r="AM45" s="82">
        <f t="shared" si="7"/>
        <v>100</v>
      </c>
      <c r="AN45" s="10" t="s">
        <v>309</v>
      </c>
      <c r="AO45" s="63">
        <v>0</v>
      </c>
      <c r="AP45" s="63">
        <v>0</v>
      </c>
      <c r="AQ45" s="87" t="s">
        <v>318</v>
      </c>
      <c r="AR45" s="101"/>
      <c r="AS45" s="101"/>
      <c r="AT45" s="87" t="s">
        <v>318</v>
      </c>
      <c r="AU45" s="22" t="s">
        <v>327</v>
      </c>
      <c r="AV45" s="68">
        <v>1</v>
      </c>
      <c r="AW45" s="66">
        <f t="shared" si="17"/>
        <v>0</v>
      </c>
      <c r="AX45" s="87" t="s">
        <v>318</v>
      </c>
      <c r="AY45" s="22" t="s">
        <v>327</v>
      </c>
      <c r="AZ45" s="154"/>
    </row>
    <row r="46" spans="1:52" ht="294" customHeight="1">
      <c r="A46" s="172"/>
      <c r="B46" s="165" t="s">
        <v>18</v>
      </c>
      <c r="C46" s="165" t="s">
        <v>17</v>
      </c>
      <c r="D46" s="168" t="s">
        <v>79</v>
      </c>
      <c r="E46" s="22" t="s">
        <v>103</v>
      </c>
      <c r="F46" s="22" t="s">
        <v>96</v>
      </c>
      <c r="G46" s="23" t="s">
        <v>86</v>
      </c>
      <c r="H46" s="23" t="s">
        <v>84</v>
      </c>
      <c r="I46" s="23" t="s">
        <v>161</v>
      </c>
      <c r="J46" s="63">
        <v>0</v>
      </c>
      <c r="K46" s="63">
        <v>0</v>
      </c>
      <c r="L46" s="63">
        <v>0</v>
      </c>
      <c r="M46" s="63">
        <v>0</v>
      </c>
      <c r="N46" s="63">
        <v>1</v>
      </c>
      <c r="O46" s="63">
        <v>1</v>
      </c>
      <c r="P46" s="63">
        <v>1</v>
      </c>
      <c r="Q46" s="63">
        <v>1</v>
      </c>
      <c r="R46" s="63">
        <v>1</v>
      </c>
      <c r="S46" s="63">
        <v>1</v>
      </c>
      <c r="T46" s="64">
        <v>1</v>
      </c>
      <c r="U46" s="64">
        <v>0.7</v>
      </c>
      <c r="V46" s="64">
        <f t="shared" si="0"/>
        <v>70</v>
      </c>
      <c r="W46" s="101">
        <v>6000000</v>
      </c>
      <c r="X46" s="101">
        <v>6000000</v>
      </c>
      <c r="Y46" s="62">
        <f t="shared" si="1"/>
        <v>100</v>
      </c>
      <c r="Z46" s="18" t="s">
        <v>213</v>
      </c>
      <c r="AA46" s="64">
        <v>1</v>
      </c>
      <c r="AB46" s="64">
        <v>1</v>
      </c>
      <c r="AC46" s="62">
        <f t="shared" si="16"/>
        <v>100</v>
      </c>
      <c r="AD46" s="100">
        <v>0</v>
      </c>
      <c r="AE46" s="100">
        <v>0</v>
      </c>
      <c r="AF46" s="15" t="e">
        <f t="shared" si="3"/>
        <v>#DIV/0!</v>
      </c>
      <c r="AG46" s="10" t="s">
        <v>248</v>
      </c>
      <c r="AH46" s="83">
        <v>0</v>
      </c>
      <c r="AI46" s="63">
        <v>0</v>
      </c>
      <c r="AJ46" s="87" t="s">
        <v>318</v>
      </c>
      <c r="AK46" s="100">
        <v>0</v>
      </c>
      <c r="AL46" s="100">
        <v>0</v>
      </c>
      <c r="AM46" s="82">
        <v>0</v>
      </c>
      <c r="AN46" s="10" t="s">
        <v>355</v>
      </c>
      <c r="AO46" s="63">
        <v>0</v>
      </c>
      <c r="AP46" s="63">
        <v>0</v>
      </c>
      <c r="AQ46" s="87" t="s">
        <v>318</v>
      </c>
      <c r="AR46" s="101"/>
      <c r="AS46" s="101"/>
      <c r="AT46" s="87" t="s">
        <v>318</v>
      </c>
      <c r="AU46" s="22" t="s">
        <v>374</v>
      </c>
      <c r="AV46" s="68">
        <v>1</v>
      </c>
      <c r="AW46" s="66">
        <f t="shared" si="17"/>
        <v>0.42499999999999999</v>
      </c>
      <c r="AX46" s="87" t="s">
        <v>318</v>
      </c>
      <c r="AY46" s="22" t="s">
        <v>356</v>
      </c>
      <c r="AZ46" s="154"/>
    </row>
    <row r="47" spans="1:52" ht="147" customHeight="1">
      <c r="A47" s="172"/>
      <c r="B47" s="165"/>
      <c r="C47" s="165"/>
      <c r="D47" s="168"/>
      <c r="E47" s="22" t="s">
        <v>104</v>
      </c>
      <c r="F47" s="22" t="s">
        <v>121</v>
      </c>
      <c r="G47" s="23" t="s">
        <v>86</v>
      </c>
      <c r="H47" s="23" t="s">
        <v>84</v>
      </c>
      <c r="I47" s="23" t="s">
        <v>162</v>
      </c>
      <c r="J47" s="63">
        <v>4</v>
      </c>
      <c r="K47" s="63">
        <v>4</v>
      </c>
      <c r="L47" s="63">
        <v>4</v>
      </c>
      <c r="M47" s="63">
        <v>4</v>
      </c>
      <c r="N47" s="63">
        <v>4</v>
      </c>
      <c r="O47" s="63">
        <v>4</v>
      </c>
      <c r="P47" s="63">
        <v>4</v>
      </c>
      <c r="Q47" s="63">
        <v>4</v>
      </c>
      <c r="R47" s="63">
        <v>4</v>
      </c>
      <c r="S47" s="63">
        <v>4</v>
      </c>
      <c r="T47" s="64">
        <v>2</v>
      </c>
      <c r="U47" s="64">
        <v>1</v>
      </c>
      <c r="V47" s="64">
        <f t="shared" si="0"/>
        <v>50</v>
      </c>
      <c r="W47" s="101">
        <v>3000000</v>
      </c>
      <c r="X47" s="101">
        <v>3000000</v>
      </c>
      <c r="Y47" s="62">
        <f t="shared" si="1"/>
        <v>100</v>
      </c>
      <c r="Z47" s="18" t="s">
        <v>214</v>
      </c>
      <c r="AA47" s="64">
        <v>4</v>
      </c>
      <c r="AB47" s="64">
        <v>4</v>
      </c>
      <c r="AC47" s="62">
        <f t="shared" si="16"/>
        <v>100</v>
      </c>
      <c r="AD47" s="100">
        <v>0</v>
      </c>
      <c r="AE47" s="100">
        <v>0</v>
      </c>
      <c r="AF47" s="15" t="e">
        <f t="shared" si="3"/>
        <v>#DIV/0!</v>
      </c>
      <c r="AG47" s="10" t="s">
        <v>249</v>
      </c>
      <c r="AH47" s="83">
        <v>4</v>
      </c>
      <c r="AI47" s="63">
        <v>4</v>
      </c>
      <c r="AJ47" s="81">
        <f t="shared" si="4"/>
        <v>100</v>
      </c>
      <c r="AK47" s="100">
        <v>3462000</v>
      </c>
      <c r="AL47" s="100">
        <v>3462000</v>
      </c>
      <c r="AM47" s="81">
        <f t="shared" si="7"/>
        <v>100</v>
      </c>
      <c r="AN47" s="17" t="s">
        <v>288</v>
      </c>
      <c r="AO47" s="68">
        <v>4</v>
      </c>
      <c r="AP47" s="68">
        <v>4</v>
      </c>
      <c r="AQ47" s="81">
        <f>(AP47/AO47)*100</f>
        <v>100</v>
      </c>
      <c r="AR47" s="111">
        <v>1000000</v>
      </c>
      <c r="AS47" s="111">
        <v>1000000</v>
      </c>
      <c r="AT47" s="86">
        <f t="shared" si="6"/>
        <v>100</v>
      </c>
      <c r="AU47" s="22" t="s">
        <v>398</v>
      </c>
      <c r="AV47" s="68">
        <v>4</v>
      </c>
      <c r="AW47" s="113">
        <f t="shared" si="17"/>
        <v>3.25</v>
      </c>
      <c r="AX47" s="81">
        <f t="shared" si="8"/>
        <v>81.25</v>
      </c>
      <c r="AY47" s="22" t="s">
        <v>293</v>
      </c>
      <c r="AZ47" s="154"/>
    </row>
    <row r="48" spans="1:52" ht="184.5" customHeight="1">
      <c r="A48" s="172"/>
      <c r="B48" s="165" t="s">
        <v>20</v>
      </c>
      <c r="C48" s="22" t="s">
        <v>76</v>
      </c>
      <c r="D48" s="165" t="s">
        <v>64</v>
      </c>
      <c r="E48" s="22" t="s">
        <v>163</v>
      </c>
      <c r="F48" s="22" t="s">
        <v>178</v>
      </c>
      <c r="G48" s="23" t="s">
        <v>85</v>
      </c>
      <c r="H48" s="7" t="s">
        <v>84</v>
      </c>
      <c r="I48" s="23" t="s">
        <v>164</v>
      </c>
      <c r="J48" s="63">
        <v>0</v>
      </c>
      <c r="K48" s="63">
        <v>0</v>
      </c>
      <c r="L48" s="63">
        <v>0</v>
      </c>
      <c r="M48" s="63">
        <v>0</v>
      </c>
      <c r="N48" s="63">
        <v>6</v>
      </c>
      <c r="O48" s="63">
        <v>6</v>
      </c>
      <c r="P48" s="63">
        <v>0</v>
      </c>
      <c r="Q48" s="63">
        <v>0</v>
      </c>
      <c r="R48" s="63">
        <v>0</v>
      </c>
      <c r="S48" s="63">
        <v>0</v>
      </c>
      <c r="T48" s="63">
        <v>0</v>
      </c>
      <c r="U48" s="63">
        <v>0</v>
      </c>
      <c r="V48" s="62">
        <v>0</v>
      </c>
      <c r="W48" s="100">
        <v>0</v>
      </c>
      <c r="X48" s="100">
        <v>0</v>
      </c>
      <c r="Y48" s="62" t="e">
        <f t="shared" si="1"/>
        <v>#DIV/0!</v>
      </c>
      <c r="Z48" s="18" t="s">
        <v>215</v>
      </c>
      <c r="AA48" s="64">
        <v>0</v>
      </c>
      <c r="AB48" s="64">
        <v>0</v>
      </c>
      <c r="AC48" s="62">
        <v>0</v>
      </c>
      <c r="AD48" s="100">
        <v>0</v>
      </c>
      <c r="AE48" s="100">
        <v>0</v>
      </c>
      <c r="AF48" s="15" t="e">
        <f t="shared" si="3"/>
        <v>#DIV/0!</v>
      </c>
      <c r="AG48" s="10" t="s">
        <v>250</v>
      </c>
      <c r="AH48" s="83">
        <v>0</v>
      </c>
      <c r="AI48" s="63">
        <v>0</v>
      </c>
      <c r="AJ48" s="87" t="s">
        <v>318</v>
      </c>
      <c r="AK48" s="100">
        <v>0</v>
      </c>
      <c r="AL48" s="100">
        <v>0</v>
      </c>
      <c r="AM48" s="82">
        <v>0</v>
      </c>
      <c r="AN48" s="10" t="s">
        <v>292</v>
      </c>
      <c r="AO48" s="63">
        <v>0</v>
      </c>
      <c r="AP48" s="63">
        <v>0</v>
      </c>
      <c r="AQ48" s="87" t="s">
        <v>318</v>
      </c>
      <c r="AR48" s="101"/>
      <c r="AS48" s="101"/>
      <c r="AT48" s="87" t="s">
        <v>318</v>
      </c>
      <c r="AU48" s="22" t="s">
        <v>357</v>
      </c>
      <c r="AV48" s="68">
        <v>12</v>
      </c>
      <c r="AW48" s="113">
        <f>U48+AB48+AI48+AP48</f>
        <v>0</v>
      </c>
      <c r="AX48" s="87" t="s">
        <v>318</v>
      </c>
      <c r="AY48" s="22" t="s">
        <v>357</v>
      </c>
      <c r="AZ48" s="154"/>
    </row>
    <row r="49" spans="1:52" ht="177" customHeight="1">
      <c r="A49" s="172"/>
      <c r="B49" s="165"/>
      <c r="C49" s="22" t="s">
        <v>19</v>
      </c>
      <c r="D49" s="165"/>
      <c r="E49" s="4" t="s">
        <v>179</v>
      </c>
      <c r="F49" s="4" t="s">
        <v>184</v>
      </c>
      <c r="G49" s="7" t="s">
        <v>86</v>
      </c>
      <c r="H49" s="23" t="s">
        <v>84</v>
      </c>
      <c r="I49" s="23" t="s">
        <v>165</v>
      </c>
      <c r="J49" s="63">
        <v>0</v>
      </c>
      <c r="K49" s="63">
        <v>0</v>
      </c>
      <c r="L49" s="63">
        <v>0</v>
      </c>
      <c r="M49" s="63">
        <v>0</v>
      </c>
      <c r="N49" s="63">
        <v>5</v>
      </c>
      <c r="O49" s="63">
        <v>5</v>
      </c>
      <c r="P49" s="63">
        <v>5</v>
      </c>
      <c r="Q49" s="63">
        <v>5</v>
      </c>
      <c r="R49" s="63">
        <v>5</v>
      </c>
      <c r="S49" s="63">
        <v>5</v>
      </c>
      <c r="T49" s="63">
        <v>1</v>
      </c>
      <c r="U49" s="63">
        <v>0.1</v>
      </c>
      <c r="V49" s="62">
        <f t="shared" si="0"/>
        <v>10</v>
      </c>
      <c r="W49" s="101">
        <v>4400000</v>
      </c>
      <c r="X49" s="101">
        <v>4400000</v>
      </c>
      <c r="Y49" s="62">
        <f t="shared" si="1"/>
        <v>100</v>
      </c>
      <c r="Z49" s="18" t="s">
        <v>217</v>
      </c>
      <c r="AA49" s="64">
        <v>1</v>
      </c>
      <c r="AB49" s="64">
        <v>1</v>
      </c>
      <c r="AC49" s="62">
        <v>0</v>
      </c>
      <c r="AD49" s="100">
        <v>0</v>
      </c>
      <c r="AE49" s="100">
        <v>0</v>
      </c>
      <c r="AF49" s="15" t="e">
        <f t="shared" si="3"/>
        <v>#DIV/0!</v>
      </c>
      <c r="AG49" s="10" t="s">
        <v>251</v>
      </c>
      <c r="AH49" s="83">
        <v>0</v>
      </c>
      <c r="AI49" s="63">
        <v>0</v>
      </c>
      <c r="AJ49" s="87" t="s">
        <v>318</v>
      </c>
      <c r="AK49" s="100">
        <v>0</v>
      </c>
      <c r="AL49" s="100">
        <v>0</v>
      </c>
      <c r="AM49" s="82">
        <v>0</v>
      </c>
      <c r="AN49" s="10" t="s">
        <v>292</v>
      </c>
      <c r="AO49" s="63">
        <v>0</v>
      </c>
      <c r="AP49" s="63">
        <v>0</v>
      </c>
      <c r="AQ49" s="87" t="s">
        <v>318</v>
      </c>
      <c r="AR49" s="101"/>
      <c r="AS49" s="101"/>
      <c r="AT49" s="87" t="s">
        <v>318</v>
      </c>
      <c r="AU49" s="22" t="s">
        <v>328</v>
      </c>
      <c r="AV49" s="68">
        <v>5</v>
      </c>
      <c r="AW49" s="113">
        <f>(U49+AB49+AI49+AP49)/4</f>
        <v>0.27500000000000002</v>
      </c>
      <c r="AX49" s="87" t="s">
        <v>318</v>
      </c>
      <c r="AY49" s="22" t="s">
        <v>328</v>
      </c>
      <c r="AZ49" s="154"/>
    </row>
    <row r="50" spans="1:52" ht="193.5" customHeight="1">
      <c r="A50" s="172"/>
      <c r="B50" s="165"/>
      <c r="C50" s="22" t="s">
        <v>105</v>
      </c>
      <c r="D50" s="22" t="s">
        <v>106</v>
      </c>
      <c r="E50" s="22" t="s">
        <v>107</v>
      </c>
      <c r="F50" s="22" t="s">
        <v>95</v>
      </c>
      <c r="G50" s="23" t="s">
        <v>86</v>
      </c>
      <c r="H50" s="23" t="s">
        <v>84</v>
      </c>
      <c r="I50" s="23" t="s">
        <v>166</v>
      </c>
      <c r="J50" s="63">
        <v>0</v>
      </c>
      <c r="K50" s="63">
        <v>1</v>
      </c>
      <c r="L50" s="63">
        <v>1</v>
      </c>
      <c r="M50" s="63">
        <v>1</v>
      </c>
      <c r="N50" s="63">
        <v>1</v>
      </c>
      <c r="O50" s="63">
        <v>1</v>
      </c>
      <c r="P50" s="63">
        <v>1</v>
      </c>
      <c r="Q50" s="63">
        <v>1</v>
      </c>
      <c r="R50" s="63">
        <v>1</v>
      </c>
      <c r="S50" s="63">
        <v>1</v>
      </c>
      <c r="T50" s="64">
        <v>24</v>
      </c>
      <c r="U50" s="64">
        <v>19</v>
      </c>
      <c r="V50" s="70">
        <f>(U50/T50*100)</f>
        <v>79.166666666666657</v>
      </c>
      <c r="W50" s="101">
        <v>6000000</v>
      </c>
      <c r="X50" s="101">
        <v>6000000</v>
      </c>
      <c r="Y50" s="62">
        <f t="shared" si="1"/>
        <v>100</v>
      </c>
      <c r="Z50" s="18" t="s">
        <v>216</v>
      </c>
      <c r="AA50" s="73">
        <v>1</v>
      </c>
      <c r="AB50" s="73">
        <v>1</v>
      </c>
      <c r="AC50" s="77">
        <f>(AB50/AA50*100)</f>
        <v>100</v>
      </c>
      <c r="AD50" s="101">
        <v>3600000</v>
      </c>
      <c r="AE50" s="101">
        <v>3600000</v>
      </c>
      <c r="AF50" s="15">
        <f t="shared" si="3"/>
        <v>100</v>
      </c>
      <c r="AG50" s="10" t="s">
        <v>252</v>
      </c>
      <c r="AH50" s="83">
        <v>1</v>
      </c>
      <c r="AI50" s="63">
        <v>1</v>
      </c>
      <c r="AJ50" s="81">
        <f t="shared" si="4"/>
        <v>100</v>
      </c>
      <c r="AK50" s="100">
        <v>3462000</v>
      </c>
      <c r="AL50" s="100">
        <v>3462000</v>
      </c>
      <c r="AM50" s="81">
        <f t="shared" si="7"/>
        <v>100</v>
      </c>
      <c r="AN50" s="17" t="s">
        <v>358</v>
      </c>
      <c r="AO50" s="68">
        <v>1</v>
      </c>
      <c r="AP50" s="68">
        <v>1</v>
      </c>
      <c r="AQ50" s="81">
        <f>(AP50/AO50)*100</f>
        <v>100</v>
      </c>
      <c r="AR50" s="111">
        <v>1000000</v>
      </c>
      <c r="AS50" s="111">
        <v>1000000</v>
      </c>
      <c r="AT50" s="86">
        <f t="shared" si="6"/>
        <v>100</v>
      </c>
      <c r="AU50" s="22" t="s">
        <v>358</v>
      </c>
      <c r="AV50" s="68">
        <v>1</v>
      </c>
      <c r="AW50" s="113">
        <f>(U50+AB50+AI50+AP50)/4</f>
        <v>5.5</v>
      </c>
      <c r="AX50" s="81">
        <v>100</v>
      </c>
      <c r="AY50" s="22" t="s">
        <v>359</v>
      </c>
      <c r="AZ50" s="155"/>
    </row>
    <row r="51" spans="1:52" ht="130" customHeight="1">
      <c r="AY51" s="150"/>
    </row>
    <row r="52" spans="1:52" ht="130" customHeight="1">
      <c r="AY52" s="150"/>
    </row>
    <row r="53" spans="1:52" ht="130" customHeight="1">
      <c r="AY53" s="150"/>
    </row>
    <row r="54" spans="1:52" ht="130" customHeight="1">
      <c r="AY54" s="150"/>
    </row>
    <row r="55" spans="1:52" ht="130" customHeight="1">
      <c r="AY55" s="150"/>
    </row>
    <row r="56" spans="1:52" ht="130" customHeight="1">
      <c r="AY56" s="150"/>
    </row>
    <row r="57" spans="1:52" ht="130" customHeight="1">
      <c r="AY57" s="150"/>
    </row>
    <row r="58" spans="1:52" ht="130" customHeight="1">
      <c r="AY58" s="150"/>
    </row>
    <row r="59" spans="1:52" ht="130" customHeight="1">
      <c r="AY59" s="150"/>
    </row>
    <row r="60" spans="1:52" ht="130" customHeight="1">
      <c r="AY60" s="150"/>
    </row>
    <row r="61" spans="1:52" ht="130" customHeight="1">
      <c r="AY61" s="150"/>
    </row>
    <row r="62" spans="1:52" ht="130" customHeight="1">
      <c r="AY62" s="150"/>
    </row>
    <row r="63" spans="1:52" ht="130" customHeight="1">
      <c r="AY63" s="150"/>
    </row>
    <row r="64" spans="1:52" ht="130" customHeight="1">
      <c r="AY64" s="150"/>
    </row>
    <row r="65" spans="51:51" ht="130" customHeight="1">
      <c r="AY65" s="150"/>
    </row>
    <row r="66" spans="51:51" ht="130" customHeight="1">
      <c r="AY66" s="150"/>
    </row>
    <row r="67" spans="51:51" ht="130" customHeight="1">
      <c r="AY67" s="150"/>
    </row>
    <row r="68" spans="51:51" ht="130" customHeight="1">
      <c r="AY68" s="150"/>
    </row>
    <row r="69" spans="51:51" ht="130" customHeight="1">
      <c r="AY69" s="150"/>
    </row>
    <row r="70" spans="51:51" ht="130" customHeight="1">
      <c r="AY70" s="150"/>
    </row>
    <row r="71" spans="51:51" ht="130" customHeight="1">
      <c r="AY71" s="150"/>
    </row>
    <row r="72" spans="51:51" ht="130" customHeight="1">
      <c r="AY72" s="150"/>
    </row>
    <row r="73" spans="51:51" ht="130" customHeight="1">
      <c r="AY73" s="150"/>
    </row>
    <row r="74" spans="51:51" ht="130" customHeight="1">
      <c r="AY74" s="150"/>
    </row>
    <row r="75" spans="51:51" ht="130" customHeight="1">
      <c r="AY75" s="150"/>
    </row>
    <row r="76" spans="51:51" ht="130" customHeight="1">
      <c r="AY76" s="150"/>
    </row>
    <row r="77" spans="51:51" ht="130" customHeight="1">
      <c r="AY77" s="150"/>
    </row>
    <row r="78" spans="51:51" ht="130" customHeight="1">
      <c r="AY78" s="150"/>
    </row>
    <row r="79" spans="51:51" ht="130" customHeight="1">
      <c r="AY79" s="150"/>
    </row>
    <row r="80" spans="51:51" ht="130" customHeight="1">
      <c r="AY80" s="150"/>
    </row>
    <row r="81" spans="51:51" ht="130" customHeight="1">
      <c r="AY81" s="150"/>
    </row>
    <row r="82" spans="51:51" ht="130" customHeight="1">
      <c r="AY82" s="150"/>
    </row>
    <row r="83" spans="51:51" ht="130" customHeight="1">
      <c r="AY83" s="150"/>
    </row>
    <row r="84" spans="51:51" ht="130" customHeight="1">
      <c r="AY84" s="150"/>
    </row>
    <row r="85" spans="51:51" ht="130" customHeight="1">
      <c r="AY85" s="150"/>
    </row>
    <row r="86" spans="51:51" ht="130" customHeight="1">
      <c r="AY86" s="150"/>
    </row>
    <row r="87" spans="51:51" ht="130" customHeight="1">
      <c r="AY87" s="150"/>
    </row>
    <row r="88" spans="51:51" ht="130" customHeight="1">
      <c r="AY88" s="150"/>
    </row>
    <row r="89" spans="51:51" ht="130" customHeight="1">
      <c r="AY89" s="150"/>
    </row>
    <row r="90" spans="51:51" ht="130" customHeight="1">
      <c r="AY90" s="150"/>
    </row>
    <row r="91" spans="51:51" ht="130" customHeight="1">
      <c r="AY91" s="150"/>
    </row>
    <row r="92" spans="51:51" ht="130" customHeight="1">
      <c r="AY92" s="150"/>
    </row>
    <row r="93" spans="51:51" ht="130" customHeight="1">
      <c r="AY93" s="150"/>
    </row>
    <row r="94" spans="51:51" ht="130" customHeight="1">
      <c r="AY94" s="150"/>
    </row>
    <row r="95" spans="51:51" ht="130" customHeight="1">
      <c r="AY95" s="150"/>
    </row>
    <row r="96" spans="51:51" ht="130" customHeight="1">
      <c r="AY96" s="150"/>
    </row>
    <row r="97" spans="51:51" ht="130" customHeight="1">
      <c r="AY97" s="150"/>
    </row>
    <row r="98" spans="51:51" ht="130" customHeight="1">
      <c r="AY98" s="150"/>
    </row>
    <row r="99" spans="51:51" ht="130" customHeight="1">
      <c r="AY99" s="150"/>
    </row>
    <row r="100" spans="51:51" ht="130" customHeight="1">
      <c r="AY100" s="150"/>
    </row>
    <row r="101" spans="51:51" ht="130" customHeight="1">
      <c r="AY101" s="150"/>
    </row>
    <row r="102" spans="51:51" ht="130" customHeight="1">
      <c r="AY102" s="150"/>
    </row>
    <row r="103" spans="51:51" ht="130" customHeight="1">
      <c r="AY103" s="150"/>
    </row>
    <row r="104" spans="51:51" ht="130" customHeight="1">
      <c r="AY104" s="150"/>
    </row>
    <row r="105" spans="51:51" ht="130" customHeight="1">
      <c r="AY105" s="150"/>
    </row>
    <row r="106" spans="51:51" ht="130" customHeight="1">
      <c r="AY106" s="150"/>
    </row>
    <row r="107" spans="51:51" ht="130" customHeight="1">
      <c r="AY107" s="150"/>
    </row>
    <row r="108" spans="51:51" ht="130" customHeight="1">
      <c r="AY108" s="150"/>
    </row>
    <row r="109" spans="51:51" ht="130" customHeight="1">
      <c r="AY109" s="150"/>
    </row>
    <row r="110" spans="51:51" ht="130" customHeight="1">
      <c r="AY110" s="150"/>
    </row>
    <row r="111" spans="51:51" ht="130" customHeight="1">
      <c r="AY111" s="150"/>
    </row>
    <row r="112" spans="51:51" ht="130" customHeight="1">
      <c r="AY112" s="150"/>
    </row>
    <row r="113" spans="51:51" ht="130" customHeight="1">
      <c r="AY113" s="150"/>
    </row>
    <row r="114" spans="51:51" ht="130" customHeight="1">
      <c r="AY114" s="150"/>
    </row>
    <row r="115" spans="51:51" ht="130" customHeight="1">
      <c r="AY115" s="150"/>
    </row>
    <row r="116" spans="51:51" ht="130" customHeight="1">
      <c r="AY116" s="150"/>
    </row>
    <row r="117" spans="51:51" ht="130" customHeight="1">
      <c r="AY117" s="150"/>
    </row>
    <row r="118" spans="51:51" ht="130" customHeight="1">
      <c r="AY118" s="150"/>
    </row>
    <row r="119" spans="51:51" ht="130" customHeight="1">
      <c r="AY119" s="150"/>
    </row>
    <row r="120" spans="51:51" ht="130" customHeight="1">
      <c r="AY120" s="150"/>
    </row>
    <row r="121" spans="51:51" ht="130" customHeight="1">
      <c r="AY121" s="150"/>
    </row>
    <row r="122" spans="51:51" ht="130" customHeight="1">
      <c r="AY122" s="150"/>
    </row>
    <row r="123" spans="51:51" ht="130" customHeight="1">
      <c r="AY123" s="150"/>
    </row>
    <row r="124" spans="51:51" ht="130" customHeight="1">
      <c r="AY124" s="150"/>
    </row>
    <row r="125" spans="51:51" ht="130" customHeight="1">
      <c r="AY125" s="150"/>
    </row>
    <row r="126" spans="51:51" ht="130" customHeight="1">
      <c r="AY126" s="150"/>
    </row>
    <row r="127" spans="51:51" ht="130" customHeight="1">
      <c r="AY127" s="150"/>
    </row>
    <row r="128" spans="51:51" ht="130" customHeight="1">
      <c r="AY128" s="150"/>
    </row>
    <row r="129" spans="51:51" ht="130" customHeight="1">
      <c r="AY129" s="150"/>
    </row>
    <row r="130" spans="51:51" ht="130" customHeight="1">
      <c r="AY130" s="150"/>
    </row>
    <row r="131" spans="51:51" ht="130" customHeight="1">
      <c r="AY131" s="150"/>
    </row>
    <row r="132" spans="51:51" ht="130" customHeight="1">
      <c r="AY132" s="150"/>
    </row>
    <row r="133" spans="51:51" ht="130" customHeight="1">
      <c r="AY133" s="150"/>
    </row>
    <row r="134" spans="51:51" ht="130" customHeight="1">
      <c r="AY134" s="150"/>
    </row>
    <row r="135" spans="51:51" ht="130" customHeight="1">
      <c r="AY135" s="150"/>
    </row>
    <row r="136" spans="51:51" ht="130" customHeight="1">
      <c r="AY136" s="150"/>
    </row>
    <row r="137" spans="51:51" ht="130" customHeight="1">
      <c r="AY137" s="150"/>
    </row>
    <row r="138" spans="51:51" ht="130" customHeight="1">
      <c r="AY138" s="150"/>
    </row>
    <row r="139" spans="51:51" ht="130" customHeight="1">
      <c r="AY139" s="150"/>
    </row>
    <row r="140" spans="51:51" ht="130" customHeight="1">
      <c r="AY140" s="150"/>
    </row>
    <row r="141" spans="51:51" ht="130" customHeight="1">
      <c r="AY141" s="150"/>
    </row>
    <row r="142" spans="51:51" ht="130" customHeight="1">
      <c r="AY142" s="150"/>
    </row>
    <row r="143" spans="51:51" ht="130" customHeight="1">
      <c r="AY143" s="150"/>
    </row>
    <row r="144" spans="51:51" ht="130" customHeight="1">
      <c r="AY144" s="150"/>
    </row>
    <row r="145" spans="51:51" ht="130" customHeight="1">
      <c r="AY145" s="150"/>
    </row>
    <row r="146" spans="51:51" ht="130" customHeight="1">
      <c r="AY146" s="150"/>
    </row>
    <row r="147" spans="51:51" ht="130" customHeight="1">
      <c r="AY147" s="150"/>
    </row>
    <row r="148" spans="51:51" ht="130" customHeight="1">
      <c r="AY148" s="150"/>
    </row>
    <row r="149" spans="51:51" ht="130" customHeight="1">
      <c r="AY149" s="150"/>
    </row>
    <row r="150" spans="51:51" ht="130" customHeight="1">
      <c r="AY150" s="150"/>
    </row>
    <row r="151" spans="51:51" ht="130" customHeight="1">
      <c r="AY151" s="150"/>
    </row>
    <row r="152" spans="51:51" ht="130" customHeight="1">
      <c r="AY152" s="150"/>
    </row>
    <row r="153" spans="51:51" ht="130" customHeight="1">
      <c r="AY153" s="150"/>
    </row>
    <row r="154" spans="51:51" ht="130" customHeight="1">
      <c r="AY154" s="150"/>
    </row>
    <row r="155" spans="51:51" ht="130" customHeight="1">
      <c r="AY155" s="150"/>
    </row>
    <row r="156" spans="51:51" ht="130" customHeight="1">
      <c r="AY156" s="150"/>
    </row>
    <row r="157" spans="51:51" ht="130" customHeight="1">
      <c r="AY157" s="150"/>
    </row>
    <row r="158" spans="51:51" ht="130" customHeight="1">
      <c r="AY158" s="150"/>
    </row>
    <row r="159" spans="51:51" ht="130" customHeight="1">
      <c r="AY159" s="150"/>
    </row>
    <row r="160" spans="51:51" ht="130" customHeight="1">
      <c r="AY160" s="150"/>
    </row>
    <row r="161" spans="51:51" ht="130" customHeight="1">
      <c r="AY161" s="150"/>
    </row>
    <row r="162" spans="51:51" ht="130" customHeight="1">
      <c r="AY162" s="150"/>
    </row>
    <row r="163" spans="51:51" ht="130" customHeight="1">
      <c r="AY163" s="150"/>
    </row>
    <row r="164" spans="51:51" ht="130" customHeight="1">
      <c r="AY164" s="150"/>
    </row>
    <row r="165" spans="51:51" ht="130" customHeight="1">
      <c r="AY165" s="150"/>
    </row>
    <row r="166" spans="51:51" ht="130" customHeight="1">
      <c r="AY166" s="150"/>
    </row>
    <row r="167" spans="51:51" ht="130" customHeight="1">
      <c r="AY167" s="150"/>
    </row>
    <row r="168" spans="51:51" ht="130" customHeight="1">
      <c r="AY168" s="150"/>
    </row>
    <row r="169" spans="51:51" ht="130" customHeight="1">
      <c r="AY169" s="150"/>
    </row>
    <row r="170" spans="51:51" ht="130" customHeight="1">
      <c r="AY170" s="150"/>
    </row>
    <row r="171" spans="51:51" ht="130" customHeight="1">
      <c r="AY171" s="150"/>
    </row>
    <row r="172" spans="51:51" ht="130" customHeight="1">
      <c r="AY172" s="150"/>
    </row>
    <row r="173" spans="51:51" ht="130" customHeight="1">
      <c r="AY173" s="150"/>
    </row>
    <row r="174" spans="51:51" ht="130" customHeight="1">
      <c r="AY174" s="150"/>
    </row>
    <row r="175" spans="51:51" ht="130" customHeight="1">
      <c r="AY175" s="150"/>
    </row>
    <row r="176" spans="51:51" ht="130" customHeight="1">
      <c r="AY176" s="150"/>
    </row>
    <row r="177" spans="51:51" ht="130" customHeight="1">
      <c r="AY177" s="150"/>
    </row>
    <row r="178" spans="51:51" ht="130" customHeight="1">
      <c r="AY178" s="150"/>
    </row>
    <row r="179" spans="51:51" ht="130" customHeight="1">
      <c r="AY179" s="150"/>
    </row>
    <row r="180" spans="51:51" ht="130" customHeight="1">
      <c r="AY180" s="150"/>
    </row>
    <row r="181" spans="51:51" ht="130" customHeight="1">
      <c r="AY181" s="150"/>
    </row>
    <row r="182" spans="51:51" ht="130" customHeight="1">
      <c r="AY182" s="150"/>
    </row>
    <row r="183" spans="51:51" ht="130" customHeight="1">
      <c r="AY183" s="150"/>
    </row>
    <row r="184" spans="51:51" ht="130" customHeight="1">
      <c r="AY184" s="150"/>
    </row>
    <row r="185" spans="51:51" ht="130" customHeight="1">
      <c r="AY185" s="150"/>
    </row>
    <row r="186" spans="51:51" ht="130" customHeight="1">
      <c r="AY186" s="150"/>
    </row>
    <row r="187" spans="51:51" ht="130" customHeight="1">
      <c r="AY187" s="150"/>
    </row>
    <row r="188" spans="51:51" ht="130" customHeight="1">
      <c r="AY188" s="150"/>
    </row>
    <row r="189" spans="51:51" ht="130" customHeight="1">
      <c r="AY189" s="150"/>
    </row>
    <row r="190" spans="51:51" ht="130" customHeight="1">
      <c r="AY190" s="150"/>
    </row>
    <row r="191" spans="51:51" ht="130" customHeight="1">
      <c r="AY191" s="150"/>
    </row>
    <row r="192" spans="51:51" ht="130" customHeight="1">
      <c r="AY192" s="150"/>
    </row>
    <row r="193" spans="51:51" ht="130" customHeight="1">
      <c r="AY193" s="150"/>
    </row>
    <row r="194" spans="51:51" ht="130" customHeight="1">
      <c r="AY194" s="150"/>
    </row>
    <row r="195" spans="51:51" ht="130" customHeight="1">
      <c r="AY195" s="150"/>
    </row>
    <row r="196" spans="51:51" ht="130" customHeight="1">
      <c r="AY196" s="150"/>
    </row>
    <row r="197" spans="51:51" ht="130" customHeight="1">
      <c r="AY197" s="150"/>
    </row>
    <row r="198" spans="51:51" ht="130" customHeight="1">
      <c r="AY198" s="150"/>
    </row>
    <row r="199" spans="51:51" ht="130" customHeight="1">
      <c r="AY199" s="150"/>
    </row>
    <row r="200" spans="51:51" ht="130" customHeight="1">
      <c r="AY200" s="150"/>
    </row>
    <row r="201" spans="51:51" ht="130" customHeight="1">
      <c r="AY201" s="150"/>
    </row>
    <row r="202" spans="51:51" ht="130" customHeight="1">
      <c r="AY202" s="150"/>
    </row>
    <row r="203" spans="51:51" ht="130" customHeight="1">
      <c r="AY203" s="150"/>
    </row>
    <row r="204" spans="51:51" ht="130" customHeight="1">
      <c r="AY204" s="150"/>
    </row>
    <row r="205" spans="51:51" ht="130" customHeight="1">
      <c r="AY205" s="150"/>
    </row>
    <row r="206" spans="51:51" ht="130" customHeight="1">
      <c r="AY206" s="150"/>
    </row>
    <row r="207" spans="51:51" ht="130" customHeight="1">
      <c r="AY207" s="150"/>
    </row>
    <row r="208" spans="51:51" ht="130" customHeight="1">
      <c r="AY208" s="150"/>
    </row>
    <row r="209" spans="51:51" ht="130" customHeight="1">
      <c r="AY209" s="150"/>
    </row>
    <row r="210" spans="51:51" ht="130" customHeight="1">
      <c r="AY210" s="150"/>
    </row>
    <row r="211" spans="51:51" ht="130" customHeight="1">
      <c r="AY211" s="150"/>
    </row>
    <row r="212" spans="51:51" ht="130" customHeight="1">
      <c r="AY212" s="150"/>
    </row>
    <row r="213" spans="51:51" ht="130" customHeight="1">
      <c r="AY213" s="150"/>
    </row>
    <row r="214" spans="51:51" ht="130" customHeight="1">
      <c r="AY214" s="150"/>
    </row>
    <row r="215" spans="51:51" ht="130" customHeight="1">
      <c r="AY215" s="150"/>
    </row>
    <row r="216" spans="51:51" ht="130" customHeight="1">
      <c r="AY216" s="150"/>
    </row>
    <row r="217" spans="51:51" ht="130" customHeight="1">
      <c r="AY217" s="150"/>
    </row>
    <row r="218" spans="51:51" ht="130" customHeight="1">
      <c r="AY218" s="150"/>
    </row>
    <row r="219" spans="51:51" ht="130" customHeight="1">
      <c r="AY219" s="150"/>
    </row>
    <row r="220" spans="51:51" ht="130" customHeight="1">
      <c r="AY220" s="150"/>
    </row>
    <row r="221" spans="51:51" ht="130" customHeight="1">
      <c r="AY221" s="150"/>
    </row>
    <row r="222" spans="51:51" ht="130" customHeight="1">
      <c r="AY222" s="150"/>
    </row>
    <row r="223" spans="51:51" ht="130" customHeight="1">
      <c r="AY223" s="150"/>
    </row>
    <row r="224" spans="51:51" ht="130" customHeight="1">
      <c r="AY224" s="150"/>
    </row>
    <row r="225" spans="51:51" ht="130" customHeight="1">
      <c r="AY225" s="150"/>
    </row>
    <row r="226" spans="51:51" ht="130" customHeight="1">
      <c r="AY226" s="150"/>
    </row>
    <row r="227" spans="51:51" ht="130" customHeight="1">
      <c r="AY227" s="150"/>
    </row>
    <row r="228" spans="51:51" ht="130" customHeight="1">
      <c r="AY228" s="150"/>
    </row>
    <row r="229" spans="51:51" ht="130" customHeight="1">
      <c r="AY229" s="150"/>
    </row>
    <row r="230" spans="51:51" ht="130" customHeight="1">
      <c r="AY230" s="150"/>
    </row>
  </sheetData>
  <mergeCells count="59">
    <mergeCell ref="AZ8:AZ9"/>
    <mergeCell ref="C8:C9"/>
    <mergeCell ref="B8:B9"/>
    <mergeCell ref="T8:Z8"/>
    <mergeCell ref="AV8:AY8"/>
    <mergeCell ref="AO8:AU8"/>
    <mergeCell ref="A8:A9"/>
    <mergeCell ref="J8:S8"/>
    <mergeCell ref="AH8:AN8"/>
    <mergeCell ref="E8:E9"/>
    <mergeCell ref="I8:I9"/>
    <mergeCell ref="H8:H9"/>
    <mergeCell ref="G8:G9"/>
    <mergeCell ref="AA8:AG8"/>
    <mergeCell ref="F8:F9"/>
    <mergeCell ref="D8:D9"/>
    <mergeCell ref="A43:A50"/>
    <mergeCell ref="B48:B50"/>
    <mergeCell ref="A10:A27"/>
    <mergeCell ref="B10:B18"/>
    <mergeCell ref="A28:A42"/>
    <mergeCell ref="B19:B27"/>
    <mergeCell ref="B31:B39"/>
    <mergeCell ref="B43:B45"/>
    <mergeCell ref="B46:B47"/>
    <mergeCell ref="B28:B30"/>
    <mergeCell ref="B40:B42"/>
    <mergeCell ref="A2:I2"/>
    <mergeCell ref="B4:I4"/>
    <mergeCell ref="B5:I5"/>
    <mergeCell ref="B6:I6"/>
    <mergeCell ref="B7:I7"/>
    <mergeCell ref="C10:C13"/>
    <mergeCell ref="C14:C16"/>
    <mergeCell ref="C46:C47"/>
    <mergeCell ref="D46:D47"/>
    <mergeCell ref="C28:C30"/>
    <mergeCell ref="D28:D30"/>
    <mergeCell ref="C37:C39"/>
    <mergeCell ref="C44:C45"/>
    <mergeCell ref="D44:D45"/>
    <mergeCell ref="C40:C42"/>
    <mergeCell ref="C33:C36"/>
    <mergeCell ref="D33:D36"/>
    <mergeCell ref="D17:D18"/>
    <mergeCell ref="D10:D13"/>
    <mergeCell ref="D14:D16"/>
    <mergeCell ref="D25:D27"/>
    <mergeCell ref="C19:C21"/>
    <mergeCell ref="C23:C24"/>
    <mergeCell ref="D31:D32"/>
    <mergeCell ref="C17:C18"/>
    <mergeCell ref="D48:D49"/>
    <mergeCell ref="D40:D42"/>
    <mergeCell ref="D19:D21"/>
    <mergeCell ref="D23:D24"/>
    <mergeCell ref="C31:C32"/>
    <mergeCell ref="D37:D39"/>
    <mergeCell ref="C25:C27"/>
  </mergeCells>
  <conditionalFormatting sqref="V10:V50">
    <cfRule type="cellIs" dxfId="74" priority="116" operator="between">
      <formula>80</formula>
      <formula>100</formula>
    </cfRule>
    <cfRule type="cellIs" dxfId="73" priority="117" operator="between">
      <formula>70</formula>
      <formula>79</formula>
    </cfRule>
    <cfRule type="cellIs" dxfId="72" priority="120" operator="between">
      <formula>0</formula>
      <formula>39</formula>
    </cfRule>
    <cfRule type="cellIs" dxfId="71" priority="118" operator="between">
      <formula>60</formula>
      <formula>69</formula>
    </cfRule>
    <cfRule type="cellIs" dxfId="70" priority="119" operator="between">
      <formula>40</formula>
      <formula>59</formula>
    </cfRule>
  </conditionalFormatting>
  <conditionalFormatting sqref="Y10:Y50">
    <cfRule type="cellIs" dxfId="69" priority="114" operator="between">
      <formula>40</formula>
      <formula>59</formula>
    </cfRule>
    <cfRule type="cellIs" dxfId="68" priority="115" operator="between">
      <formula>0</formula>
      <formula>39</formula>
    </cfRule>
    <cfRule type="cellIs" dxfId="67" priority="111" operator="between">
      <formula>80</formula>
      <formula>100</formula>
    </cfRule>
    <cfRule type="cellIs" dxfId="66" priority="112" operator="between">
      <formula>70</formula>
      <formula>79</formula>
    </cfRule>
    <cfRule type="cellIs" dxfId="65" priority="113" operator="between">
      <formula>60</formula>
      <formula>69</formula>
    </cfRule>
  </conditionalFormatting>
  <conditionalFormatting sqref="AC10:AC50">
    <cfRule type="cellIs" dxfId="64" priority="248" operator="between">
      <formula>60</formula>
      <formula>69</formula>
    </cfRule>
    <cfRule type="cellIs" dxfId="63" priority="247" operator="between">
      <formula>70</formula>
      <formula>79</formula>
    </cfRule>
    <cfRule type="cellIs" dxfId="62" priority="246" operator="between">
      <formula>80</formula>
      <formula>100</formula>
    </cfRule>
    <cfRule type="cellIs" dxfId="61" priority="250" operator="between">
      <formula>0</formula>
      <formula>39</formula>
    </cfRule>
    <cfRule type="cellIs" dxfId="60" priority="249" operator="between">
      <formula>40</formula>
      <formula>59</formula>
    </cfRule>
  </conditionalFormatting>
  <conditionalFormatting sqref="AF10:AF50">
    <cfRule type="cellIs" dxfId="59" priority="245" operator="between">
      <formula>0</formula>
      <formula>39</formula>
    </cfRule>
    <cfRule type="cellIs" dxfId="58" priority="241" operator="between">
      <formula>80</formula>
      <formula>100</formula>
    </cfRule>
    <cfRule type="cellIs" dxfId="57" priority="244" operator="between">
      <formula>40</formula>
      <formula>59</formula>
    </cfRule>
    <cfRule type="cellIs" dxfId="56" priority="243" operator="between">
      <formula>60</formula>
      <formula>69</formula>
    </cfRule>
    <cfRule type="cellIs" dxfId="55" priority="242" operator="between">
      <formula>70</formula>
      <formula>79</formula>
    </cfRule>
  </conditionalFormatting>
  <conditionalFormatting sqref="AJ10:AJ50">
    <cfRule type="cellIs" dxfId="54" priority="155" operator="between">
      <formula>0</formula>
      <formula>39</formula>
    </cfRule>
    <cfRule type="cellIs" dxfId="53" priority="154" operator="between">
      <formula>40</formula>
      <formula>59</formula>
    </cfRule>
    <cfRule type="cellIs" dxfId="52" priority="153" operator="between">
      <formula>60</formula>
      <formula>69</formula>
    </cfRule>
    <cfRule type="cellIs" dxfId="51" priority="152" operator="between">
      <formula>70</formula>
      <formula>79</formula>
    </cfRule>
    <cfRule type="cellIs" dxfId="50" priority="151" operator="between">
      <formula>80</formula>
      <formula>100</formula>
    </cfRule>
  </conditionalFormatting>
  <conditionalFormatting sqref="AM10:AM50">
    <cfRule type="cellIs" dxfId="49" priority="147" operator="between">
      <formula>70</formula>
      <formula>79</formula>
    </cfRule>
    <cfRule type="cellIs" dxfId="48" priority="150" operator="between">
      <formula>0</formula>
      <formula>39</formula>
    </cfRule>
    <cfRule type="cellIs" dxfId="47" priority="149" operator="between">
      <formula>40</formula>
      <formula>59</formula>
    </cfRule>
    <cfRule type="cellIs" dxfId="46" priority="148" operator="between">
      <formula>60</formula>
      <formula>69</formula>
    </cfRule>
    <cfRule type="cellIs" dxfId="45" priority="146" operator="between">
      <formula>80</formula>
      <formula>100</formula>
    </cfRule>
  </conditionalFormatting>
  <conditionalFormatting sqref="AQ10:AQ50">
    <cfRule type="cellIs" dxfId="44" priority="56" operator="between">
      <formula>80</formula>
      <formula>100</formula>
    </cfRule>
    <cfRule type="cellIs" dxfId="43" priority="60" operator="between">
      <formula>0</formula>
      <formula>39</formula>
    </cfRule>
    <cfRule type="cellIs" dxfId="42" priority="57" operator="between">
      <formula>70</formula>
      <formula>79</formula>
    </cfRule>
    <cfRule type="cellIs" dxfId="41" priority="59" operator="between">
      <formula>40</formula>
      <formula>59</formula>
    </cfRule>
    <cfRule type="cellIs" dxfId="40" priority="58" operator="between">
      <formula>60</formula>
      <formula>69</formula>
    </cfRule>
  </conditionalFormatting>
  <conditionalFormatting sqref="AT10:AT50">
    <cfRule type="cellIs" dxfId="39" priority="4" operator="between">
      <formula>40</formula>
      <formula>59</formula>
    </cfRule>
    <cfRule type="cellIs" dxfId="38" priority="5" operator="between">
      <formula>0</formula>
      <formula>39</formula>
    </cfRule>
    <cfRule type="cellIs" dxfId="37" priority="1" operator="between">
      <formula>80</formula>
      <formula>100</formula>
    </cfRule>
    <cfRule type="cellIs" dxfId="36" priority="2" operator="between">
      <formula>70</formula>
      <formula>79</formula>
    </cfRule>
    <cfRule type="cellIs" dxfId="35" priority="3" operator="between">
      <formula>60</formula>
      <formula>69</formula>
    </cfRule>
  </conditionalFormatting>
  <conditionalFormatting sqref="AU37">
    <cfRule type="cellIs" dxfId="34" priority="126" operator="between">
      <formula>80</formula>
      <formula>100</formula>
    </cfRule>
    <cfRule type="cellIs" dxfId="33" priority="127" operator="between">
      <formula>70</formula>
      <formula>79</formula>
    </cfRule>
    <cfRule type="cellIs" dxfId="32" priority="128" operator="between">
      <formula>60</formula>
      <formula>69</formula>
    </cfRule>
    <cfRule type="cellIs" dxfId="31" priority="129" operator="between">
      <formula>40</formula>
      <formula>59</formula>
    </cfRule>
    <cfRule type="cellIs" dxfId="30" priority="130" operator="between">
      <formula>0</formula>
      <formula>39</formula>
    </cfRule>
  </conditionalFormatting>
  <conditionalFormatting sqref="AU39">
    <cfRule type="cellIs" dxfId="29" priority="121" operator="between">
      <formula>80</formula>
      <formula>100</formula>
    </cfRule>
    <cfRule type="cellIs" dxfId="28" priority="122" operator="between">
      <formula>70</formula>
      <formula>79</formula>
    </cfRule>
    <cfRule type="cellIs" dxfId="27" priority="123" operator="between">
      <formula>60</formula>
      <formula>69</formula>
    </cfRule>
    <cfRule type="cellIs" dxfId="26" priority="124" operator="between">
      <formula>40</formula>
      <formula>59</formula>
    </cfRule>
    <cfRule type="cellIs" dxfId="25" priority="125" operator="between">
      <formula>0</formula>
      <formula>39</formula>
    </cfRule>
  </conditionalFormatting>
  <conditionalFormatting sqref="AX19">
    <cfRule type="cellIs" dxfId="24" priority="94" operator="between">
      <formula>40</formula>
      <formula>59</formula>
    </cfRule>
    <cfRule type="cellIs" dxfId="23" priority="93" operator="between">
      <formula>60</formula>
      <formula>69</formula>
    </cfRule>
    <cfRule type="cellIs" dxfId="22" priority="95" operator="between">
      <formula>0</formula>
      <formula>39</formula>
    </cfRule>
    <cfRule type="cellIs" dxfId="21" priority="92" operator="between">
      <formula>70</formula>
      <formula>79</formula>
    </cfRule>
  </conditionalFormatting>
  <conditionalFormatting sqref="AX19:AX22">
    <cfRule type="cellIs" dxfId="20" priority="91" operator="between">
      <formula>80</formula>
      <formula>100</formula>
    </cfRule>
  </conditionalFormatting>
  <conditionalFormatting sqref="AX30:AX31">
    <cfRule type="cellIs" dxfId="19" priority="78" operator="between">
      <formula>60</formula>
      <formula>69</formula>
    </cfRule>
    <cfRule type="cellIs" dxfId="18" priority="77" operator="between">
      <formula>70</formula>
      <formula>79</formula>
    </cfRule>
    <cfRule type="cellIs" dxfId="17" priority="76" operator="between">
      <formula>80</formula>
      <formula>100</formula>
    </cfRule>
    <cfRule type="cellIs" dxfId="16" priority="79" operator="between">
      <formula>40</formula>
      <formula>59</formula>
    </cfRule>
    <cfRule type="cellIs" dxfId="15" priority="80" operator="between">
      <formula>0</formula>
      <formula>39</formula>
    </cfRule>
  </conditionalFormatting>
  <conditionalFormatting sqref="AX45:AX46">
    <cfRule type="cellIs" dxfId="14" priority="15" operator="between">
      <formula>0</formula>
      <formula>39</formula>
    </cfRule>
    <cfRule type="cellIs" dxfId="13" priority="14" operator="between">
      <formula>40</formula>
      <formula>59</formula>
    </cfRule>
    <cfRule type="cellIs" dxfId="12" priority="13" operator="between">
      <formula>60</formula>
      <formula>69</formula>
    </cfRule>
    <cfRule type="cellIs" dxfId="11" priority="12" operator="between">
      <formula>70</formula>
      <formula>79</formula>
    </cfRule>
    <cfRule type="cellIs" dxfId="10" priority="11" operator="between">
      <formula>80</formula>
      <formula>100</formula>
    </cfRule>
  </conditionalFormatting>
  <conditionalFormatting sqref="AX48:AX49">
    <cfRule type="cellIs" dxfId="9" priority="25" operator="between">
      <formula>0</formula>
      <formula>39</formula>
    </cfRule>
    <cfRule type="cellIs" dxfId="8" priority="24" operator="between">
      <formula>40</formula>
      <formula>59</formula>
    </cfRule>
    <cfRule type="cellIs" dxfId="7" priority="23" operator="between">
      <formula>60</formula>
      <formula>69</formula>
    </cfRule>
    <cfRule type="cellIs" dxfId="6" priority="22" operator="between">
      <formula>70</formula>
      <formula>79</formula>
    </cfRule>
    <cfRule type="cellIs" dxfId="5" priority="21" operator="between">
      <formula>80</formula>
      <formula>100</formula>
    </cfRule>
  </conditionalFormatting>
  <conditionalFormatting sqref="AX10:AY10 AX11 AX12:AY18 AX20:AX22 AX22:AY23 AX24 AX25:AY27 AX28 AX29:AY29 AX32:AY32 AX33 AX34:AY40 AX41:AX42 AX43:AY44 AX47:AY47 AX50:AY50">
    <cfRule type="cellIs" dxfId="4" priority="142" operator="between">
      <formula>70</formula>
      <formula>79</formula>
    </cfRule>
    <cfRule type="cellIs" dxfId="3" priority="143" operator="between">
      <formula>60</formula>
      <formula>69</formula>
    </cfRule>
    <cfRule type="cellIs" dxfId="2" priority="144" operator="between">
      <formula>40</formula>
      <formula>59</formula>
    </cfRule>
    <cfRule type="cellIs" dxfId="1" priority="145" operator="between">
      <formula>0</formula>
      <formula>39</formula>
    </cfRule>
  </conditionalFormatting>
  <conditionalFormatting sqref="AX10:AY10 AX11 AX12:AY18 AX22:AY23 AX24 AX25:AY27 AX28 AX29:AY29 AX32:AY32 AX33 AX34:AY40 AX41:AX42 AX43:AY44 AX47:AY47 AX50:AY50">
    <cfRule type="cellIs" dxfId="0" priority="141" operator="between">
      <formula>80</formula>
      <formula>100</formula>
    </cfRule>
  </conditionalFormatting>
  <pageMargins left="0.70866141732283472" right="0.70866141732283472" top="0.74803149606299213" bottom="0.74803149606299213" header="0.31496062992125984" footer="0.31496062992125984"/>
  <pageSetup paperSize="256" scale="10" fitToHeight="0" orientation="portrait" horizontalDpi="4294967294" r:id="rId1"/>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17"/>
  <sheetViews>
    <sheetView zoomScale="60" zoomScaleNormal="60" workbookViewId="0">
      <selection activeCell="B2" sqref="B2:J2"/>
    </sheetView>
  </sheetViews>
  <sheetFormatPr baseColWidth="10" defaultColWidth="10.7265625" defaultRowHeight="14.5"/>
  <cols>
    <col min="2" max="2" width="13.26953125" style="27" customWidth="1"/>
    <col min="3" max="3" width="12.1796875" style="27" customWidth="1"/>
    <col min="4" max="4" width="8.81640625" style="27" customWidth="1"/>
    <col min="5" max="9" width="9" customWidth="1"/>
    <col min="10" max="10" width="11.1796875" style="28" customWidth="1"/>
    <col min="30" max="31" width="29.7265625" customWidth="1"/>
  </cols>
  <sheetData>
    <row r="1" spans="2:31" ht="15" thickBot="1"/>
    <row r="2" spans="2:31" ht="55.9" customHeight="1" thickBot="1">
      <c r="B2" s="191" t="s">
        <v>296</v>
      </c>
      <c r="C2" s="192"/>
      <c r="D2" s="192"/>
      <c r="E2" s="192"/>
      <c r="F2" s="192"/>
      <c r="G2" s="192"/>
      <c r="H2" s="192"/>
      <c r="I2" s="192"/>
      <c r="J2" s="193"/>
    </row>
    <row r="3" spans="2:31" s="29" customFormat="1" ht="22" customHeight="1" thickBot="1">
      <c r="B3" s="194" t="s">
        <v>297</v>
      </c>
      <c r="C3" s="194" t="s">
        <v>298</v>
      </c>
      <c r="D3" s="198" t="s">
        <v>417</v>
      </c>
      <c r="E3" s="199"/>
      <c r="F3" s="199"/>
      <c r="G3" s="199"/>
      <c r="H3" s="199"/>
      <c r="I3" s="199"/>
      <c r="J3" s="200"/>
    </row>
    <row r="4" spans="2:31" s="29" customFormat="1" ht="23.5" customHeight="1" thickBot="1">
      <c r="B4" s="195"/>
      <c r="C4" s="195"/>
      <c r="D4" s="30" t="s">
        <v>319</v>
      </c>
      <c r="E4" s="30" t="s">
        <v>299</v>
      </c>
      <c r="F4" s="30" t="s">
        <v>300</v>
      </c>
      <c r="G4" s="30" t="s">
        <v>301</v>
      </c>
      <c r="H4" s="30" t="s">
        <v>302</v>
      </c>
      <c r="I4" s="30" t="s">
        <v>303</v>
      </c>
      <c r="J4" s="31" t="s">
        <v>304</v>
      </c>
    </row>
    <row r="5" spans="2:31" ht="78.650000000000006" customHeight="1">
      <c r="B5" s="35" t="s">
        <v>305</v>
      </c>
      <c r="C5" s="116">
        <v>18</v>
      </c>
      <c r="D5" s="117">
        <v>1</v>
      </c>
      <c r="E5" s="118">
        <v>4</v>
      </c>
      <c r="F5" s="119">
        <v>1</v>
      </c>
      <c r="G5" s="120">
        <v>1</v>
      </c>
      <c r="H5" s="121">
        <v>3</v>
      </c>
      <c r="I5" s="122">
        <v>8</v>
      </c>
      <c r="J5" s="123">
        <f>SUM(D5:I5)</f>
        <v>18</v>
      </c>
    </row>
    <row r="6" spans="2:31" ht="78" customHeight="1">
      <c r="B6" s="32" t="s">
        <v>306</v>
      </c>
      <c r="C6" s="124">
        <v>15</v>
      </c>
      <c r="D6" s="125">
        <v>1</v>
      </c>
      <c r="E6" s="126">
        <v>3</v>
      </c>
      <c r="F6" s="127">
        <v>1</v>
      </c>
      <c r="G6" s="128">
        <v>1</v>
      </c>
      <c r="H6" s="129">
        <v>3</v>
      </c>
      <c r="I6" s="130">
        <v>6</v>
      </c>
      <c r="J6" s="131">
        <f>SUM(D6:I6)</f>
        <v>15</v>
      </c>
    </row>
    <row r="7" spans="2:31" ht="78" customHeight="1" thickBot="1">
      <c r="B7" s="36" t="s">
        <v>307</v>
      </c>
      <c r="C7" s="132">
        <v>8</v>
      </c>
      <c r="D7" s="133">
        <v>4</v>
      </c>
      <c r="E7" s="134">
        <v>0</v>
      </c>
      <c r="F7" s="135">
        <v>1</v>
      </c>
      <c r="G7" s="136">
        <v>0</v>
      </c>
      <c r="H7" s="137">
        <v>0</v>
      </c>
      <c r="I7" s="138">
        <v>3</v>
      </c>
      <c r="J7" s="139">
        <f>SUM(D7:I7)</f>
        <v>8</v>
      </c>
    </row>
    <row r="8" spans="2:31">
      <c r="B8" s="196" t="s">
        <v>308</v>
      </c>
      <c r="C8" s="197"/>
      <c r="D8" s="37">
        <f>SUM(D5:D7)</f>
        <v>6</v>
      </c>
      <c r="E8" s="38">
        <f t="shared" ref="E8:J8" si="0">SUM(E5:E7)</f>
        <v>7</v>
      </c>
      <c r="F8" s="39">
        <f t="shared" si="0"/>
        <v>3</v>
      </c>
      <c r="G8" s="40">
        <f t="shared" si="0"/>
        <v>2</v>
      </c>
      <c r="H8" s="41">
        <f t="shared" si="0"/>
        <v>6</v>
      </c>
      <c r="I8" s="42">
        <f t="shared" si="0"/>
        <v>17</v>
      </c>
      <c r="J8" s="43">
        <f t="shared" si="0"/>
        <v>41</v>
      </c>
    </row>
    <row r="9" spans="2:31" ht="15" thickBot="1">
      <c r="B9" s="189" t="s">
        <v>320</v>
      </c>
      <c r="C9" s="190"/>
      <c r="D9" s="44">
        <f>D8/$J$8*100</f>
        <v>14.634146341463413</v>
      </c>
      <c r="E9" s="45">
        <f t="shared" ref="E9:J9" si="1">E8/$J$8*100</f>
        <v>17.073170731707318</v>
      </c>
      <c r="F9" s="46">
        <f t="shared" si="1"/>
        <v>7.3170731707317067</v>
      </c>
      <c r="G9" s="47">
        <f t="shared" si="1"/>
        <v>4.8780487804878048</v>
      </c>
      <c r="H9" s="48">
        <f t="shared" si="1"/>
        <v>14.634146341463413</v>
      </c>
      <c r="I9" s="49">
        <f t="shared" si="1"/>
        <v>41.463414634146339</v>
      </c>
      <c r="J9" s="50">
        <f t="shared" si="1"/>
        <v>100</v>
      </c>
    </row>
    <row r="10" spans="2:31" ht="15.75" customHeight="1">
      <c r="B10" s="33"/>
      <c r="C10" s="33"/>
      <c r="D10" s="33"/>
      <c r="E10" s="33"/>
      <c r="F10" s="33"/>
      <c r="G10" s="33"/>
      <c r="H10" s="33"/>
      <c r="I10" s="33"/>
      <c r="J10" s="33"/>
    </row>
    <row r="11" spans="2:31" ht="15.75" customHeight="1" thickBot="1">
      <c r="B11" s="33"/>
      <c r="C11" s="33"/>
      <c r="D11" s="33"/>
      <c r="E11" s="33"/>
      <c r="F11" s="33"/>
      <c r="G11" s="33"/>
      <c r="H11" s="33"/>
      <c r="I11" s="33"/>
      <c r="J11" s="33"/>
    </row>
    <row r="12" spans="2:31" ht="15" customHeight="1" thickBot="1">
      <c r="B12" s="33"/>
      <c r="C12" s="33"/>
      <c r="D12" s="33"/>
      <c r="E12" s="33"/>
      <c r="F12" s="33"/>
      <c r="G12" s="33"/>
      <c r="H12" s="33"/>
      <c r="I12" s="33"/>
      <c r="J12" s="33"/>
      <c r="AD12" s="140" t="s">
        <v>361</v>
      </c>
      <c r="AE12" s="141" t="s">
        <v>362</v>
      </c>
    </row>
    <row r="13" spans="2:31" ht="15.75" customHeight="1" thickBot="1">
      <c r="B13" s="33"/>
      <c r="C13" s="33"/>
      <c r="D13" s="33"/>
      <c r="E13" s="33"/>
      <c r="F13" s="33"/>
      <c r="G13" s="33"/>
      <c r="H13" s="33"/>
      <c r="I13" s="33"/>
      <c r="J13" s="33"/>
      <c r="AD13" s="142" t="s">
        <v>363</v>
      </c>
      <c r="AE13" s="143" t="s">
        <v>364</v>
      </c>
    </row>
    <row r="14" spans="2:31" ht="15.75" customHeight="1" thickBot="1">
      <c r="B14" s="33"/>
      <c r="C14" s="33"/>
      <c r="D14" s="33"/>
      <c r="E14" s="33"/>
      <c r="F14" s="33"/>
      <c r="G14" s="33"/>
      <c r="H14" s="33"/>
      <c r="I14" s="33"/>
      <c r="J14" s="33"/>
      <c r="AD14" s="142" t="s">
        <v>365</v>
      </c>
      <c r="AE14" s="144" t="s">
        <v>366</v>
      </c>
    </row>
    <row r="15" spans="2:31" ht="16" thickBot="1">
      <c r="AD15" s="142" t="s">
        <v>367</v>
      </c>
      <c r="AE15" s="145" t="s">
        <v>368</v>
      </c>
    </row>
    <row r="16" spans="2:31" ht="16" thickBot="1">
      <c r="AD16" s="142" t="s">
        <v>369</v>
      </c>
      <c r="AE16" s="146" t="s">
        <v>370</v>
      </c>
    </row>
    <row r="17" spans="30:31" ht="16" thickBot="1">
      <c r="AD17" s="142" t="s">
        <v>371</v>
      </c>
      <c r="AE17" s="147" t="s">
        <v>372</v>
      </c>
    </row>
  </sheetData>
  <mergeCells count="6">
    <mergeCell ref="B9:C9"/>
    <mergeCell ref="B2:J2"/>
    <mergeCell ref="B3:B4"/>
    <mergeCell ref="C3:C4"/>
    <mergeCell ref="B8:C8"/>
    <mergeCell ref="D3:J3"/>
  </mergeCells>
  <pageMargins left="0.7" right="0.7" top="0.75" bottom="0.75" header="0.3" footer="0.3"/>
  <pageSetup orientation="portrait" r:id="rId1"/>
  <ignoredErrors>
    <ignoredError sqref="J5:J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2024-06-11T19:51:28Z</dcterms:modified>
</cp:coreProperties>
</file>