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490" windowHeight="7650"/>
  </bookViews>
  <sheets>
    <sheet name="Matriz_estratégica" sheetId="2" r:id="rId1"/>
    <sheet name="ANALISIS" sheetId="3" r:id="rId2"/>
  </sheets>
  <definedNames>
    <definedName name="_xlnm._FilterDatabase" localSheetId="0" hidden="1">Matriz_estratégica!$A$9:$BI$50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8" i="2" l="1"/>
  <c r="BA29" i="2"/>
  <c r="BA30" i="2"/>
  <c r="BA31" i="2"/>
  <c r="BA32" i="2"/>
  <c r="BA33" i="2"/>
  <c r="BA34" i="2"/>
  <c r="BA35" i="2"/>
  <c r="BA36" i="2"/>
  <c r="BA37" i="2"/>
  <c r="BA38" i="2"/>
  <c r="BA39" i="2"/>
  <c r="BA40" i="2"/>
  <c r="BA41" i="2"/>
  <c r="BA42" i="2"/>
  <c r="BA43" i="2"/>
  <c r="BA44" i="2"/>
  <c r="BA45" i="2"/>
  <c r="BA46" i="2"/>
  <c r="BA47" i="2"/>
  <c r="BA48" i="2"/>
  <c r="BA49" i="2"/>
  <c r="BA50" i="2"/>
  <c r="BA11" i="2"/>
  <c r="BA12" i="2"/>
  <c r="BA13" i="2"/>
  <c r="BA14" i="2"/>
  <c r="BA15" i="2"/>
  <c r="BA16" i="2"/>
  <c r="BA17" i="2"/>
  <c r="BA18" i="2"/>
  <c r="BA19" i="2"/>
  <c r="BA20" i="2"/>
  <c r="BA21" i="2"/>
  <c r="BA22" i="2"/>
  <c r="BA23" i="2"/>
  <c r="BA24" i="2"/>
  <c r="BA25" i="2"/>
  <c r="BA26" i="2"/>
  <c r="BA27" i="2"/>
  <c r="AX26" i="2"/>
  <c r="AX11" i="2"/>
  <c r="AX12" i="2"/>
  <c r="AX13" i="2"/>
  <c r="AX14" i="2"/>
  <c r="AX15" i="2"/>
  <c r="AX16" i="2"/>
  <c r="AX17" i="2"/>
  <c r="AX18" i="2"/>
  <c r="AX19" i="2"/>
  <c r="AX20" i="2"/>
  <c r="AX21" i="2"/>
  <c r="AX22" i="2"/>
  <c r="AX23" i="2"/>
  <c r="AX24" i="2"/>
  <c r="AX25" i="2"/>
  <c r="AX27" i="2"/>
  <c r="AX28" i="2"/>
  <c r="AX29" i="2"/>
  <c r="AX30" i="2"/>
  <c r="AX31" i="2"/>
  <c r="AX32" i="2"/>
  <c r="AX33" i="2"/>
  <c r="AX34" i="2"/>
  <c r="AX35" i="2"/>
  <c r="AX36" i="2"/>
  <c r="AX37" i="2"/>
  <c r="AX38" i="2"/>
  <c r="AX39" i="2"/>
  <c r="AX40" i="2"/>
  <c r="AX41" i="2"/>
  <c r="AX42" i="2"/>
  <c r="AX43" i="2"/>
  <c r="AX44" i="2"/>
  <c r="AX45" i="2"/>
  <c r="AX46" i="2"/>
  <c r="AX47" i="2"/>
  <c r="AX48" i="2"/>
  <c r="AX49" i="2"/>
  <c r="AX50" i="2"/>
  <c r="BD14" i="2" l="1"/>
  <c r="BD12" i="2" l="1"/>
  <c r="BD22" i="2" l="1"/>
  <c r="BE22" i="2" s="1"/>
  <c r="BD21" i="2"/>
  <c r="BE21" i="2" s="1"/>
  <c r="BD20" i="2"/>
  <c r="BE20" i="2" s="1"/>
  <c r="BD19" i="2"/>
  <c r="BE19" i="2" s="1"/>
  <c r="BD18" i="2"/>
  <c r="BE18" i="2" s="1"/>
  <c r="BD17" i="2"/>
  <c r="BD15" i="2"/>
  <c r="BD13" i="2"/>
  <c r="BD11" i="2"/>
  <c r="BD10" i="2"/>
  <c r="BD43" i="2"/>
  <c r="BE43" i="2" s="1"/>
  <c r="BD42" i="2"/>
  <c r="BE42" i="2" s="1"/>
  <c r="BD41" i="2"/>
  <c r="BE41" i="2" s="1"/>
  <c r="BD49" i="2"/>
  <c r="BE49" i="2" s="1"/>
  <c r="BD46" i="2"/>
  <c r="BE46" i="2" s="1"/>
  <c r="BD45" i="2"/>
  <c r="BE45" i="2" s="1"/>
  <c r="BD30" i="2"/>
  <c r="BE30" i="2" s="1"/>
  <c r="BD50" i="2" l="1"/>
  <c r="BD48" i="2"/>
  <c r="BE48" i="2" s="1"/>
  <c r="BD28" i="2"/>
  <c r="BE28" i="2" s="1"/>
  <c r="BD23" i="2"/>
  <c r="BE23" i="2" s="1"/>
  <c r="BD24" i="2"/>
  <c r="BE24" i="2" s="1"/>
  <c r="BD47" i="2"/>
  <c r="BE47" i="2" s="1"/>
  <c r="BD44" i="2"/>
  <c r="BE44" i="2" s="1"/>
  <c r="BD40" i="2"/>
  <c r="BE40" i="2" s="1"/>
  <c r="BD39" i="2"/>
  <c r="BE39" i="2" s="1"/>
  <c r="BD38" i="2"/>
  <c r="BE38" i="2" s="1"/>
  <c r="BD37" i="2"/>
  <c r="BE37" i="2" s="1"/>
  <c r="BD36" i="2"/>
  <c r="BD34" i="2"/>
  <c r="BE34" i="2" s="1"/>
  <c r="BD33" i="2"/>
  <c r="BE33" i="2" s="1"/>
  <c r="BD31" i="2"/>
  <c r="BE31" i="2" s="1"/>
  <c r="BD29" i="2"/>
  <c r="BE29" i="2" s="1"/>
  <c r="BD26" i="2"/>
  <c r="BC26" i="2"/>
  <c r="BD16" i="2"/>
  <c r="BE10" i="2"/>
  <c r="BE26" i="2" l="1"/>
  <c r="AX10" i="2"/>
  <c r="BA10" i="2"/>
  <c r="AQ13" i="2"/>
  <c r="AT29" i="2"/>
  <c r="AQ18" i="2" l="1"/>
  <c r="AT16" i="2" l="1"/>
  <c r="AT42" i="2" l="1"/>
  <c r="BD25" i="2" l="1"/>
  <c r="BE25" i="2" s="1"/>
  <c r="AT35" i="2" l="1"/>
  <c r="AT25" i="2" l="1"/>
  <c r="BD27" i="2" l="1"/>
  <c r="BE11" i="2"/>
  <c r="AQ27" i="2" l="1"/>
  <c r="AT21" i="2"/>
  <c r="AT38" i="2" l="1"/>
  <c r="AT32" i="2" l="1"/>
  <c r="AT41" i="2" l="1"/>
  <c r="AQ50" i="2"/>
  <c r="AQ47" i="2"/>
  <c r="AQ44" i="2"/>
  <c r="AQ43" i="2"/>
  <c r="AQ42" i="2"/>
  <c r="AQ40" i="2"/>
  <c r="AQ39" i="2"/>
  <c r="AQ38" i="2"/>
  <c r="AQ37" i="2"/>
  <c r="AQ36" i="2"/>
  <c r="AQ35" i="2"/>
  <c r="AQ34" i="2"/>
  <c r="AQ33" i="2"/>
  <c r="AQ32" i="2"/>
  <c r="AQ31" i="2"/>
  <c r="AQ29" i="2"/>
  <c r="AQ28" i="2"/>
  <c r="AQ26" i="2"/>
  <c r="AQ25" i="2"/>
  <c r="AQ24" i="2"/>
  <c r="AQ23" i="2"/>
  <c r="AQ22" i="2"/>
  <c r="AQ21" i="2"/>
  <c r="AQ20" i="2"/>
  <c r="AQ17" i="2"/>
  <c r="AQ15" i="2"/>
  <c r="AQ14" i="2"/>
  <c r="AQ12" i="2"/>
  <c r="AQ11" i="2"/>
  <c r="AQ10" i="2"/>
  <c r="AC22" i="2" l="1"/>
  <c r="AC19" i="2"/>
  <c r="AC11" i="2"/>
  <c r="BD35" i="2"/>
  <c r="BE35" i="2" s="1"/>
  <c r="BD32" i="2"/>
  <c r="BE32" i="2" s="1"/>
  <c r="V18" i="2"/>
  <c r="AC20" i="2" l="1"/>
  <c r="Y19" i="2"/>
  <c r="BE13" i="2"/>
  <c r="I5" i="3" l="1"/>
  <c r="AT12" i="2" l="1"/>
  <c r="AT11" i="2" l="1"/>
  <c r="AT14" i="2"/>
  <c r="AT15" i="2"/>
  <c r="AT18" i="2"/>
  <c r="AT20" i="2"/>
  <c r="AT26" i="2"/>
  <c r="AT27" i="2"/>
  <c r="AT28" i="2"/>
  <c r="AT31" i="2"/>
  <c r="AT43" i="2"/>
  <c r="AT47" i="2"/>
  <c r="AT50" i="2"/>
  <c r="AT10" i="2"/>
  <c r="I7" i="3" l="1"/>
  <c r="I6" i="3"/>
  <c r="AJ15" i="2" l="1"/>
  <c r="H8" i="3" l="1"/>
  <c r="G8" i="3"/>
  <c r="F8" i="3"/>
  <c r="E8" i="3"/>
  <c r="D8" i="3"/>
  <c r="AM15" i="2"/>
  <c r="I8" i="3" l="1"/>
  <c r="D9" i="3" s="1"/>
  <c r="F9" i="3" l="1"/>
  <c r="G9" i="3"/>
  <c r="I9" i="3"/>
  <c r="H9" i="3"/>
  <c r="E9" i="3"/>
  <c r="BE14" i="2"/>
  <c r="BE15" i="2"/>
  <c r="BE17" i="2"/>
  <c r="AM12" i="2" l="1"/>
  <c r="AM14" i="2" l="1"/>
  <c r="AM25" i="2" l="1"/>
  <c r="AM11" i="2" l="1"/>
  <c r="AM13" i="2"/>
  <c r="AM17" i="2"/>
  <c r="AM18" i="2"/>
  <c r="AM24" i="2"/>
  <c r="AM26" i="2"/>
  <c r="AM27" i="2"/>
  <c r="AM28" i="2"/>
  <c r="AM35" i="2"/>
  <c r="AM36" i="2"/>
  <c r="AM37" i="2"/>
  <c r="AM38" i="2"/>
  <c r="AM40" i="2"/>
  <c r="AM41" i="2"/>
  <c r="AM43" i="2"/>
  <c r="AM44" i="2"/>
  <c r="AM45" i="2"/>
  <c r="AM47" i="2"/>
  <c r="AM50" i="2"/>
  <c r="AJ18" i="2" l="1"/>
  <c r="AJ35" i="2"/>
  <c r="AF10" i="2"/>
  <c r="AJ11" i="2" l="1"/>
  <c r="AJ13" i="2"/>
  <c r="AJ17" i="2"/>
  <c r="AJ20" i="2"/>
  <c r="AJ21" i="2"/>
  <c r="AJ23" i="2"/>
  <c r="AJ24" i="2"/>
  <c r="AJ25" i="2"/>
  <c r="AJ27" i="2"/>
  <c r="AJ29" i="2"/>
  <c r="AJ31" i="2"/>
  <c r="AJ32" i="2"/>
  <c r="AJ33" i="2"/>
  <c r="AJ34" i="2"/>
  <c r="AJ36" i="2"/>
  <c r="AJ37" i="2"/>
  <c r="AJ38" i="2"/>
  <c r="AJ40" i="2"/>
  <c r="AJ41" i="2"/>
  <c r="AJ43" i="2"/>
  <c r="AJ44" i="2"/>
  <c r="AJ47" i="2"/>
  <c r="AJ50" i="2"/>
  <c r="AJ10" i="2"/>
  <c r="V50" i="2" l="1"/>
  <c r="V47" i="2"/>
  <c r="V46" i="2"/>
  <c r="V39" i="2"/>
  <c r="X37" i="2" l="1"/>
  <c r="W37" i="2"/>
  <c r="V34" i="2"/>
  <c r="V29" i="2"/>
  <c r="V28" i="2"/>
  <c r="Y21" i="2"/>
  <c r="Y11" i="2"/>
  <c r="Y12" i="2"/>
  <c r="Y13" i="2"/>
  <c r="Y14" i="2"/>
  <c r="Y15" i="2"/>
  <c r="Y16" i="2"/>
  <c r="Y17" i="2"/>
  <c r="Y18" i="2"/>
  <c r="Y20" i="2"/>
  <c r="Y22" i="2"/>
  <c r="Y23" i="2"/>
  <c r="Y24" i="2"/>
  <c r="Y25" i="2"/>
  <c r="Y27" i="2"/>
  <c r="Y28" i="2"/>
  <c r="Y29" i="2"/>
  <c r="Y30" i="2"/>
  <c r="Y31" i="2"/>
  <c r="Y32" i="2"/>
  <c r="Y33" i="2"/>
  <c r="Y34" i="2"/>
  <c r="Y35" i="2"/>
  <c r="Y36" i="2"/>
  <c r="Y38" i="2"/>
  <c r="Y39" i="2"/>
  <c r="Y40" i="2"/>
  <c r="Y41" i="2"/>
  <c r="Y42" i="2"/>
  <c r="Y43" i="2"/>
  <c r="Y44" i="2"/>
  <c r="Y45" i="2"/>
  <c r="Y46" i="2"/>
  <c r="Y47" i="2"/>
  <c r="Y48" i="2"/>
  <c r="Y50" i="2"/>
  <c r="V11" i="2"/>
  <c r="Y10" i="2"/>
  <c r="V12" i="2"/>
  <c r="V14" i="2"/>
  <c r="V17" i="2"/>
  <c r="V24" i="2"/>
  <c r="V25" i="2"/>
  <c r="V26" i="2"/>
  <c r="V27" i="2"/>
  <c r="V30" i="2"/>
  <c r="V31" i="2"/>
  <c r="V32" i="2"/>
  <c r="V33" i="2"/>
  <c r="V35" i="2"/>
  <c r="V36" i="2"/>
  <c r="V37" i="2"/>
  <c r="V38" i="2"/>
  <c r="V41" i="2"/>
  <c r="V42" i="2"/>
  <c r="V43" i="2"/>
  <c r="V44" i="2"/>
  <c r="V45" i="2"/>
  <c r="V49" i="2"/>
  <c r="V10" i="2"/>
  <c r="J16" i="2"/>
  <c r="Y37" i="2" l="1"/>
  <c r="AC45" i="2"/>
  <c r="AE43" i="2" l="1"/>
  <c r="AD43" i="2"/>
  <c r="AE40" i="2"/>
  <c r="AD40" i="2"/>
  <c r="AD37" i="2"/>
  <c r="AE37" i="2" s="1"/>
  <c r="AF37" i="2" s="1"/>
  <c r="AE36" i="2"/>
  <c r="AD36" i="2"/>
  <c r="AF36" i="2" s="1"/>
  <c r="AF33" i="2"/>
  <c r="AE32" i="2"/>
  <c r="AD32" i="2"/>
  <c r="AE31" i="2"/>
  <c r="AD31" i="2"/>
  <c r="AF19" i="2"/>
  <c r="AE18" i="2"/>
  <c r="AD18" i="2"/>
  <c r="AE17" i="2"/>
  <c r="AD17" i="2"/>
  <c r="AE11" i="2"/>
  <c r="AD11" i="2"/>
  <c r="AF11" i="2" s="1"/>
  <c r="AF12" i="2"/>
  <c r="AF13" i="2"/>
  <c r="AF14" i="2"/>
  <c r="AF16" i="2"/>
  <c r="AF20" i="2"/>
  <c r="AF21" i="2"/>
  <c r="AF22" i="2"/>
  <c r="AF23" i="2"/>
  <c r="AF24" i="2"/>
  <c r="AF25" i="2"/>
  <c r="AF26" i="2"/>
  <c r="AF27" i="2"/>
  <c r="AF28" i="2"/>
  <c r="AF29" i="2"/>
  <c r="AF30" i="2"/>
  <c r="AF34" i="2"/>
  <c r="AF35" i="2"/>
  <c r="AF38" i="2"/>
  <c r="AF39" i="2"/>
  <c r="AF41" i="2"/>
  <c r="AF42" i="2"/>
  <c r="AF44" i="2"/>
  <c r="AF45" i="2"/>
  <c r="AF46" i="2"/>
  <c r="AF47" i="2"/>
  <c r="AF48" i="2"/>
  <c r="AF49" i="2"/>
  <c r="AF50" i="2"/>
  <c r="AC50" i="2"/>
  <c r="AC47" i="2"/>
  <c r="AC46" i="2"/>
  <c r="AC44" i="2"/>
  <c r="AC43" i="2"/>
  <c r="AC42" i="2"/>
  <c r="AC41" i="2"/>
  <c r="AC40" i="2"/>
  <c r="AC39" i="2"/>
  <c r="AC38" i="2"/>
  <c r="AC37" i="2"/>
  <c r="AC36" i="2"/>
  <c r="AC35" i="2"/>
  <c r="AC34" i="2"/>
  <c r="AC33" i="2"/>
  <c r="AC32" i="2"/>
  <c r="AC31" i="2"/>
  <c r="AC30" i="2"/>
  <c r="AC29" i="2"/>
  <c r="AC28" i="2"/>
  <c r="AC27" i="2"/>
  <c r="AC26" i="2"/>
  <c r="AC25" i="2"/>
  <c r="AC24" i="2"/>
  <c r="AC23" i="2"/>
  <c r="AC21" i="2"/>
  <c r="AC18" i="2"/>
  <c r="AC17" i="2"/>
  <c r="AC16" i="2"/>
  <c r="AC15" i="2"/>
  <c r="AC13" i="2"/>
  <c r="AC12" i="2"/>
  <c r="AC10" i="2"/>
  <c r="AF31" i="2" l="1"/>
  <c r="AF40" i="2"/>
  <c r="AF18" i="2"/>
  <c r="AF43" i="2"/>
  <c r="AF17" i="2"/>
  <c r="AF32" i="2"/>
  <c r="H16" i="2"/>
  <c r="H14" i="2"/>
  <c r="Y49" i="2"/>
</calcChain>
</file>

<file path=xl/sharedStrings.xml><?xml version="1.0" encoding="utf-8"?>
<sst xmlns="http://schemas.openxmlformats.org/spreadsheetml/2006/main" count="621" uniqueCount="490">
  <si>
    <t>VISIÓN:</t>
  </si>
  <si>
    <t>MISIÓN:</t>
  </si>
  <si>
    <t>OBJETIVO GENERAL: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</si>
  <si>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</si>
  <si>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</si>
  <si>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</si>
  <si>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</si>
  <si>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</si>
  <si>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</si>
  <si>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1A1 Reconocimiento de la diversidad familiar, en el ejercicio de los derechos colectivos e individuales. </t>
  </si>
  <si>
    <t xml:space="preserve">1A2 Entornos protectores y pacíficos que propicien el desarrollo familiar y comunitario. </t>
  </si>
  <si>
    <t xml:space="preserve">1A Reconocimiento de la diversidad y pluralidad familiar. </t>
  </si>
  <si>
    <t>1B Protección social para la calidad de vida de las familias.</t>
  </si>
  <si>
    <t>1. Reconocimiento y protección social.</t>
  </si>
  <si>
    <t xml:space="preserve">2B Familias que protegen y previenen la vulneración de los derechos. </t>
  </si>
  <si>
    <t xml:space="preserve">2. Convivencia democrática en las familias. </t>
  </si>
  <si>
    <t xml:space="preserve">3A Promoción de la participación social. </t>
  </si>
  <si>
    <t xml:space="preserve">3B1 Articulación y coordinación nacional y territorial para la gestión de la política. </t>
  </si>
  <si>
    <t>3B Gestión intersectorial.</t>
  </si>
  <si>
    <t xml:space="preserve">3C2 Identificación y análisis de las realidades de las familias en contexto. </t>
  </si>
  <si>
    <t xml:space="preserve">3C Gestión del conocimiento, seguimiento y evaluación. </t>
  </si>
  <si>
    <t xml:space="preserve">3. Gobernanza. </t>
  </si>
  <si>
    <t>2C1 Estructuración y consolidación de redes de apoyo familiar y comunitario.</t>
  </si>
  <si>
    <t>Línea base</t>
  </si>
  <si>
    <t xml:space="preserve">Meta </t>
  </si>
  <si>
    <t>Indicador</t>
  </si>
  <si>
    <t>Responsable</t>
  </si>
  <si>
    <t xml:space="preserve">1B2 Estrategias para la conciliación de los tiempos laborales y familiares. </t>
  </si>
  <si>
    <t xml:space="preserve">1B4 Promoción y desarrollo de iniciativas de autogestión y de proyectos productivos para las familias. </t>
  </si>
  <si>
    <t xml:space="preserve">2A1 Construcción de imaginarios familiares y sociales fundados en relaciones democráticas. </t>
  </si>
  <si>
    <t xml:space="preserve">2B1 Programas y estrategias de prevención de la vulneración de derechos en las familias. </t>
  </si>
  <si>
    <t xml:space="preserve">2B2 Programas y estrategias para la protección de los derechos de las familias y de sus integrantes. </t>
  </si>
  <si>
    <t xml:space="preserve">2B3 Desarrollo de capacidades de las familias para la convivencia, la comunicación, la solidaridad intergeneracional y la resolución de conflictos. </t>
  </si>
  <si>
    <t xml:space="preserve">3A2 Estrategias de seguimiento de la gestión pública. </t>
  </si>
  <si>
    <t>Porcentaje (%) de hogares rurales del departamento  fortalecidos.</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</si>
  <si>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</si>
  <si>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</si>
  <si>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un (1) programa de divulgación de la oferta de bienes y servicios institucionales en el departamento. </t>
  </si>
  <si>
    <t xml:space="preserve">Un (1) programa de divulgación implementado. </t>
  </si>
  <si>
    <t>Porcentaje (%) de unidades de emprendimiento fortalecidas.</t>
  </si>
  <si>
    <t xml:space="preserve">Apoyar diecinueve (19) cabildos indígenas en la elaboración y/o puesta en marcha de los planes de vida desde sus cosmovisiones. </t>
  </si>
  <si>
    <t xml:space="preserve">Fortalecer el veinte (20%) de los hogares rurales del departamento, frente a sus capacidades de interlocución, cohesión y participación activa a través de las redes de apoyo para el reconocimiento de la diversidad familiar.  </t>
  </si>
  <si>
    <t xml:space="preserve">Sensibilizar los doce (12) municipios sobre la diversidad y pluralidad familiar, étnica, cultural y territorial como práctica del reconocimiento en el ejercicio de los derechos colectivos e individuales.   </t>
  </si>
  <si>
    <t xml:space="preserve">Fomentando las dinámicas intergeneracionales en el territorio. </t>
  </si>
  <si>
    <t>Promoviendo entornos protectores para un modelo de convivencia comunitario.</t>
  </si>
  <si>
    <t>Conociendo nuestra institucionalidad.</t>
  </si>
  <si>
    <t xml:space="preserve">Porcentaje (%) de familias rurales fortalecidas. </t>
  </si>
  <si>
    <t>Promoviendo la responsabilidad empresarial.</t>
  </si>
  <si>
    <t xml:space="preserve">Un (1) modelo pedagógico creado e implementado. </t>
  </si>
  <si>
    <t>Crear e implementar un (1) modelo pedagógico de sensibilización empresarial en la aplicación de horarios laborales flexibles desde una perspectiva de género.</t>
  </si>
  <si>
    <t>Sensibilizando en modelos laborales flexibles.</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</si>
  <si>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</si>
  <si>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</si>
  <si>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Implementar un (1) programa de atención integral para las familias con personas en condición de discapacidad y sus cuidadores.</t>
  </si>
  <si>
    <t>Un (1) programa de atención integral implementado.</t>
  </si>
  <si>
    <t xml:space="preserve">Previniendo la vulneración de los derechos familiares. </t>
  </si>
  <si>
    <t>Pactando por el buen trato.</t>
  </si>
  <si>
    <t>Apoyando y fortaleciendo nuestras redes de apoyo.</t>
  </si>
  <si>
    <t xml:space="preserve">Observando y monitoreando la realidad familiar desde el contexto territorial. </t>
  </si>
  <si>
    <t>Secretaría de Agricultura, Desarrollo Rural y Medio Ambiente
Secretaría de Familia</t>
  </si>
  <si>
    <t xml:space="preserve">Conociendo nuestros derechos familiares. </t>
  </si>
  <si>
    <t>Apropiando la implementación de las rutas de atención a la familia.</t>
  </si>
  <si>
    <t xml:space="preserve">Protegiendo la vulneración de los derechos familiares. </t>
  </si>
  <si>
    <t xml:space="preserve">2C Familias como sujetos colectivos autónomos y agentes de desarrollo social y comunitario. </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</si>
  <si>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</si>
  <si>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 xml:space="preserve">2A Reconocimiento de los derechos de las familias y de sus integrantes y desarrollo de relaciones democráticas a su interior. </t>
  </si>
  <si>
    <t xml:space="preserve">1A3 Oferta de bienes y servicios para las familias. </t>
  </si>
  <si>
    <t>1B1 Protección en entornos laborales de los integrantes de las  familias.</t>
  </si>
  <si>
    <t xml:space="preserve">1B3 Rutas de atención integral para el acceso a bienes y servicios de las familias y sus integrantes, garantizando oportunidad y humanización en la atención. </t>
  </si>
  <si>
    <t xml:space="preserve">3A1 Familias protagonistas en el desarrollo de la política pública. </t>
  </si>
  <si>
    <t xml:space="preserve">3C1 Seguimiento y evaluación al cumplimiento de los objetivos de la política pública. </t>
  </si>
  <si>
    <t>Fortaleciendo las unidades familiares desde el desarrollo de sus actividades productivas  y fomento de la atención empresarial.</t>
  </si>
  <si>
    <t>Promoviendo la convivencia familiar y fomento de las paces territoriales.</t>
  </si>
  <si>
    <t>Siguiendo una gestión transparente y oportuna</t>
  </si>
  <si>
    <t xml:space="preserve">Implementar una (1) estrategia de acompañamiento familiar en el marco del plan de acción de atención al migrante en el departamento. </t>
  </si>
  <si>
    <t xml:space="preserve">Crear e implementar un (1) programa de fortalecimiento de entornos protectores en el sector rural. </t>
  </si>
  <si>
    <t xml:space="preserve">Un (1) programa de fortalecimiento implementado. </t>
  </si>
  <si>
    <t xml:space="preserve">Tipo de meta </t>
  </si>
  <si>
    <t>N.D</t>
  </si>
  <si>
    <t xml:space="preserve">Incremento </t>
  </si>
  <si>
    <t>Mantenimiento</t>
  </si>
  <si>
    <t xml:space="preserve">Una (1) estrategia de promoción de nuevas masculinidades implementada.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</si>
  <si>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</si>
  <si>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</si>
  <si>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Dos (2) estrategias para el manejo del consumo de sustancias psicoactivas implementadas.</t>
  </si>
  <si>
    <t>Un (1) documento marco de la superación de la pobreza extrema elaborado e implementado.</t>
  </si>
  <si>
    <t xml:space="preserve">Un (1) modelo de atención integral a primera infancia fortalecido. </t>
  </si>
  <si>
    <t xml:space="preserve">Un (1) proceso de asistencia técnica consolidado. </t>
  </si>
  <si>
    <t>Una (1) política pública revisada y ajustada.</t>
  </si>
  <si>
    <t>Implementar un (1) programa público privado de promoción y gestión de buenas prácticas empresariales para la protección de la familia.</t>
  </si>
  <si>
    <t xml:space="preserve">Implementar un (1) programa de sensibilización empresarial sobre la responsabilidad del sistema de seguridad social para los trabajadores. </t>
  </si>
  <si>
    <t xml:space="preserve">Apoyar el treinta (30%) de las familias rurales en el desarrollo de actividades productivas y aplicación adecuada de sus ingresos. </t>
  </si>
  <si>
    <t>Implementar dos (2) estrategias para el manejo de situaciones de consumo de sustancias psicoactivas en entornos escolares y universitarios.</t>
  </si>
  <si>
    <t xml:space="preserve">Realizar una (1) estrategia de percepción territorial y apropiación familiar del entorno rural para la sostenibilidad del Paisaje Cultural Cafetero. </t>
  </si>
  <si>
    <t>Crear e implementar una (1) estrategia de apropiación social de la Política Pública para la protección, el fortalecimiento y desarrollo integral de la familia quindiana 2019 - 2029.</t>
  </si>
  <si>
    <t>Revisar y promover la articulación  de la Política Departamental de familia con políticas nacionales y/o sectoriales frente a la familia y sus integrantes.</t>
  </si>
  <si>
    <t>Realizar un seguimiento y evaluación trimestral del  proceso de implementación de la Política Pública para la protección, el fortalecimiento y el desarrollo integral de familia Quindiana</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</si>
  <si>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</si>
  <si>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</si>
  <si>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</si>
  <si>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programa de sensibilización empresarial implementado. </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</si>
  <si>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</si>
  <si>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 xml:space="preserve">Fortalecer el 20% de las unidades de emprendimiento de grupos poblacionales vulnerables como práctica de autogestión productiva familiar. </t>
  </si>
  <si>
    <t>Secretaría de Salud
Secretaría de Familia
Secretaría del Interior
Secretaría de Educación
ICBF
Comfenalco
Departamento de Policía Quindío
Red PAPAZ</t>
  </si>
  <si>
    <t xml:space="preserve">Secretaría de Familia
ICBF </t>
  </si>
  <si>
    <t xml:space="preserve">Secretaría de Salud
Secretaría de Educación - Academia - Entes Territoriales Municipales </t>
  </si>
  <si>
    <t>Implementar un (1) programa de sensibilización empresarial sobre prácticas de Empresas Familiarmente Responsables - EFR, para los trabajadores vinculados</t>
  </si>
  <si>
    <t xml:space="preserve">Un (1) programa de sensibilización empresarial sobre responsabilidad del SSST implementado. </t>
  </si>
  <si>
    <t>Implementar un (1) programa de articulación con la Política de Diversidad Sexual e Identidad de Género, para el reconocimiento y aceptación de la diferencia y la diversidad sexual en los entornos familiares.</t>
  </si>
  <si>
    <t xml:space="preserve">Una (1) estrategia  en el marco del plan de acción de atención al migrante  implementada. </t>
  </si>
  <si>
    <t>Una (1) estrategia de fortalecimiento de capacidades familiares en prevención del riesgo psicosocial desarrollada.</t>
  </si>
  <si>
    <t xml:space="preserve">Una (1) estrategia de percepción territorial realizada. </t>
  </si>
  <si>
    <t xml:space="preserve">Una (1) estrategia de apropiación de la política pública creada e implementada. </t>
  </si>
  <si>
    <t>Un (1) seguimiento y evaluación trimestral Política de Familia realizado</t>
  </si>
  <si>
    <t>Un (1) programa de articulación con Política de Diversidad Sexual e Identidad de Género implementado</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</si>
  <si>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</si>
  <si>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MATRIZ ESTRATÉGICA DE LA POLÍTICA PÚBLICA PARA LAS FAMILIAS DEL DEPARTAMENTO DEL QUINDÍO 2019 - 2029</t>
  </si>
  <si>
    <t>Secretaría de Agricultura, Desarrollo Rural y Medio Ambiente
Secretaría de Familia
Entes Territoriales Municipales
Comité de Cafeteros.</t>
  </si>
  <si>
    <t xml:space="preserve">Una (1) estrategia de acompañamiento familiar implementada. </t>
  </si>
  <si>
    <t>Secretaría de Familia
Secretaría del Interior
Instituto Colombiano de Bienestar Familiar
Entes Territoriales Municipales</t>
  </si>
  <si>
    <t xml:space="preserve">Doce (12) municipios sensibilizados sobre la diversidad y pluralidad familiar. </t>
  </si>
  <si>
    <t>Secretaría de Familia
Secretaría del Interior 
Instituto Colombiano de Bienestar Familiar
Entes Territoriales Municipales</t>
  </si>
  <si>
    <t>Secretaría de Cultura
INDEPORTES
Entes Territoriales Municipales
Secretaría de Educación Departamental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</si>
  <si>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</si>
  <si>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</si>
  <si>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</si>
  <si>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</si>
  <si>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</si>
  <si>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</si>
  <si>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</si>
  <si>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</si>
  <si>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Secretaría de Agricultura, Desarrollo Rural y Medio Ambiente
Entes Territoriales Municipales</t>
  </si>
  <si>
    <t xml:space="preserve">Secretaría de Turismo, Industria y Comercio
Secretaria de Agricultura, Desarrollo Rural y Medio Ambiente
Entes Territoriales Municipales 
SENA </t>
  </si>
  <si>
    <t>Secretaría de Familia
Secretaría de Educación
Secretaría del Interior
Secretaría de Turismo, Industria y Comercio
Departamento Policía Quindío</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</si>
  <si>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</si>
  <si>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</si>
  <si>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Familia
ICBF
Entes Territoriales Municipales</t>
  </si>
  <si>
    <t>Desarrollar una estrategia que fortalezca las capacidades familiares en prevención del riesgo psicosocial en temas como (Salud mental, suicidio, consumo de sustancias psicoactivas, explotación sexual y demás factores de riesgo para las familias).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</si>
  <si>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</si>
  <si>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</si>
  <si>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Número de programas y/o actividades implementados desde el sector interreligioso a las familias y comunidades.</t>
  </si>
  <si>
    <t>Secretaría de Turismo, Industria y Comercio
Secretaría de Cultura
Secretaria de Agricultura, Desarrollo Rural y Medio Ambiente
Entes Territoriales Municipales</t>
  </si>
  <si>
    <t>Secretaría de Familia
Instituto Colombiano de Bienestar Familiar</t>
  </si>
  <si>
    <t>Diseño e implementación de una (1) estrategia para el empoderamiento de las familias y disminución de prácticas de dependencia institucional y asistencialismo.</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</si>
  <si>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</si>
  <si>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</si>
  <si>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</si>
  <si>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 xml:space="preserve">Realizar en los 12 municipios del departamento estudios sectoriales que permitan la caracterización de las familias mediante diversos modelos sociales de investigación (cuantitativos, cualitativo, cartografía social, entre otros).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</si>
  <si>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</si>
  <si>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</si>
  <si>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</si>
  <si>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</si>
  <si>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Diecinueve (19) cabildos indígenas apoyados. </t>
  </si>
  <si>
    <t>ICBF
Secretaría de Familia
Secretaría de Educación 
Secretaría de Salud
Entes Territoriales Municipales 
Secretaría del Interior
Universidades Públicas y Privadas</t>
  </si>
  <si>
    <t>Implementar una (1) estrategia de promoción de nuevas masculinidades para fortalecer la dinámica familiar y disminuir las violencias de género.</t>
  </si>
  <si>
    <t>Secretaría de Familia
Secretaría de Salud
IBCF
Secretaría de Educación
Entes Territoriales Municipales</t>
  </si>
  <si>
    <t xml:space="preserve">Elaborar e implementar un (1) documento marco de superación de la pobreza extrema como herramienta de fortalecimiento de las familias en el departamento del Quindío. </t>
  </si>
  <si>
    <t>Secretaría de Planeación
Secretarías Sectoriales
Prosperidad Social
Entes Territoriales Municipales</t>
  </si>
  <si>
    <t>Secretaría de Familia
Secretaría del Interior
Sector Interreligioso
Entes Territoriales Municipales</t>
  </si>
  <si>
    <t>Secretaría de Familia
Secretaría de las TIC´s
Secretaría de Planeación
Entes Territoriales Municipales</t>
  </si>
  <si>
    <t>Empoderando a las familias en acciones democráticas y sociopolíticas</t>
  </si>
  <si>
    <t>Doce (12) municipios del departamento con estudios sectoriales de caracterización de las familias realizados.</t>
  </si>
  <si>
    <t xml:space="preserve">Garantizar la inclusión de variables e indicadores en el marco del observatorio económico y social del departamento,  que permitan monitorear las dinámicas de las familias Quindianas. </t>
  </si>
  <si>
    <t xml:space="preserve">Un (1) programa de buenas prácticas empresariales para la protección de la familia implementada. </t>
  </si>
  <si>
    <t xml:space="preserve">Acompañar la operación del modelo de atención integral a primera infancia (salud, educación, hogar y entorno) con enfoque familiar en el sector urbano y rural.  </t>
  </si>
  <si>
    <t>Implementar programas y/o actividades que desde el sector interreligioso y confesional promocionen y fortalezcan los valores, principios y prácticas para la sana convivencia y cohesión de las familias y comunidades.</t>
  </si>
  <si>
    <t xml:space="preserve">Una (1) estrategia de empoderamiento de las familias en disminución de prácticas de dependencia institucional y asistencialismo diseñada e  implementada. </t>
  </si>
  <si>
    <t>Número de variables e indicadores garantizados en observatorio económico y social del departamento.</t>
  </si>
  <si>
    <t>Secretaría de Familia - DIRECCIÓN ADULTO MAYOR 
Entes Territoriales Municipales</t>
  </si>
  <si>
    <t>Proyección Decenal</t>
  </si>
  <si>
    <t>Seguimiento 2021</t>
  </si>
  <si>
    <t>Programado meta año</t>
  </si>
  <si>
    <t>Ejecutado meta año</t>
  </si>
  <si>
    <t>Porcentaje avance meta año</t>
  </si>
  <si>
    <t xml:space="preserve">Programado presupuesto año </t>
  </si>
  <si>
    <t xml:space="preserve">Ejecutado presupuesto año </t>
  </si>
  <si>
    <t>Porcentaje avance presupuesto año</t>
  </si>
  <si>
    <t>Observaciones cumplimiento política</t>
  </si>
  <si>
    <t>Porcentaje avance total de PP en metas</t>
  </si>
  <si>
    <t>Seguimiento 2022</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</si>
  <si>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</si>
  <si>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Nota</t>
  </si>
  <si>
    <t xml:space="preserve">Según el Censo Nacional de Población y Vivienda de 2018 (CNPV-2018), departamento del Quindío cuenta con un total de 174.231 hogares, de los cuales 21.442 corresponden a la zona rural entre centros poblados y rural disperso. </t>
  </si>
  <si>
    <t>Observaciones</t>
  </si>
  <si>
    <t>Seguimiento 2020</t>
  </si>
  <si>
    <t xml:space="preserve">Seguimiento decenio </t>
  </si>
  <si>
    <t>Metas programadas</t>
  </si>
  <si>
    <t xml:space="preserve">Meta acumulada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</si>
  <si>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</si>
  <si>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 proyectó y elaboró el Plan de Atención a la población migrante y retornada de departamento del Quindío. </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</si>
  <si>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</si>
  <si>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</si>
  <si>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</si>
  <si>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</si>
  <si>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</si>
  <si>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</si>
  <si>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</si>
  <si>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</si>
  <si>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Durante la presente vigencia, no se realizó la priorización de esta meta.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</si>
  <si>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</si>
  <si>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</si>
  <si>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</si>
  <si>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</si>
  <si>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</si>
  <si>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</si>
  <si>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</si>
  <si>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</si>
  <si>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 actualizó e implementó el Plan Integral de Seguridad y Convivencia Ciudadana (PISCC).</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</si>
  <si>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</si>
  <si>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</si>
  <si>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</si>
  <si>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</si>
  <si>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</si>
  <si>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</si>
  <si>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</si>
  <si>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</si>
  <si>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</si>
  <si>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</si>
  <si>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</si>
  <si>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</si>
  <si>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</si>
  <si>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</si>
  <si>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</si>
  <si>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</si>
  <si>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</si>
  <si>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</si>
  <si>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</si>
  <si>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 Cultura no reportó acciones desarrolladas durante el cuarto trimestre de la vigencia 2021.
Alcaldia de Génova:  En el cumplimiento de esta meta interviene personal de apoyo que busca rescatar el Paisaje Cultural Cafetero.</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</si>
  <si>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</si>
  <si>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</si>
  <si>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Durante el trimestre informado no se realizaron acciones para esta estrategia propuesta.</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</si>
  <si>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</si>
  <si>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</si>
  <si>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</si>
  <si>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</si>
  <si>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</si>
  <si>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</si>
  <si>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</si>
  <si>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</si>
  <si>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</si>
  <si>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</si>
  <si>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</si>
  <si>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</si>
  <si>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</si>
  <si>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Secretaría de Familia: A través del Decreto 703 de 2014, en el departamento del Quindío, se viene implementando la estrategia RBC.</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</si>
  <si>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</si>
  <si>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</si>
  <si>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Secretaría de Familia: Durante la vigencia 2021 no se adelantaron acciones enmarcadas en esta meta de Política Pública. </t>
  </si>
  <si>
    <t xml:space="preserve">Se avanzó en la estructuración de una estrategia de articulación con la Política Pública de Diversidad Sexual e Identidad de Género. </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</si>
  <si>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</si>
  <si>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</si>
  <si>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</si>
  <si>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</si>
  <si>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</si>
  <si>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</si>
  <si>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</si>
  <si>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</si>
  <si>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</si>
  <si>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</si>
  <si>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</si>
  <si>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</si>
  <si>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</si>
  <si>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</si>
  <si>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</si>
  <si>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</si>
  <si>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 xml:space="preserve">Se realizó la conmemoración del mes de la familia en los municipios de Armenia, Quimbaya, La Tebaida, Calarcá y Circasia. </t>
  </si>
  <si>
    <t>Secretaría de Familia: Durante la vigencia 2021 no se realizaron acciones para esta estrategia propuesta.</t>
  </si>
  <si>
    <t xml:space="preserve">La Secretaría de Familia a través de la dirección de poblaciones elaboró y se encuentra implementando el plan de atención al migrante, pero no cuenta con una estrategia de acompañamiento familiar. </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</si>
  <si>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</si>
  <si>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t xml:space="preserve">El programa Tú y yo nos cuidamos se encuentra en implementación en los municipios del departamento </t>
  </si>
  <si>
    <t>Se presentó un informe de segimiento semestral de la gestión de la política pública ante el Consejo Departamental de Politica Social.</t>
  </si>
  <si>
    <t>Se ha realizado seguimientos trimestrales al proceso de implementación de la presente política pública.</t>
  </si>
  <si>
    <t>Actualmente la secretaría de Familia se encuentra revisando la estrategia concertada de acompañamiento familiar a las diferentes organizaciones étnicas en el Quindío.</t>
  </si>
  <si>
    <t>El 30% de los hogares rurales corresponde a 6432,6 hogares, según el censo Dane del 2018, con proyección al 2022.</t>
  </si>
  <si>
    <t>Los acumulados para metas de matenimiento se calculan como un promedio acumulado.</t>
  </si>
  <si>
    <t xml:space="preserve">A través de la circular No. S.A.60.07.01-01121 del 18 de octubre de 2022 se convocaron los actores responsables del cumplimiento de esta para establecer las acciones que permitan implementar satisfactoriamente la proyección anual de esta meta.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</si>
  <si>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</si>
  <si>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 La alcaldía de La Tebaida, reportó que 33 Juntas de Acción comunal de los barrios del municipio cuentan con una red social de protección que promueve la seguridad.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</si>
  <si>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</si>
  <si>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</si>
  <si>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</si>
  <si>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</si>
  <si>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</si>
  <si>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</si>
  <si>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</si>
  <si>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</si>
  <si>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</si>
  <si>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</si>
  <si>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</si>
  <si>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</si>
  <si>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</si>
  <si>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</si>
  <si>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</si>
  <si>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 xml:space="preserve">INDEPORTES no es actor responsable de esta meta, sin embargo la ruta incluye a este Instituto en la implementación de la misma. </t>
  </si>
  <si>
    <t xml:space="preserve">La Secretaría de familia se encuentra en proceso de documentación de la estrategia de apropiación social de la Política Pública. Se espera iniciar el proceso de implementación durante la vigencia 2023. 
</t>
  </si>
  <si>
    <t>Se han apoyado las organizaciones que conforman los mercados campesionos en los 12 municipios del departamento. Esta articulacion interinstitucional ha permitido gestionar apoyo logistico con ADR, ademas de brindar capacitacion y asistencia tecnica a las organizaciones que participan de estos espacios en cada uno de los municipios.</t>
  </si>
  <si>
    <t>La Secretaría de Familia a través de la dirección de adulto mayor y discapacidad ejecuta la estrategia de Rehabilitación Basada en Comunidad, reglamentada en el Decreto 703 de 2015</t>
  </si>
  <si>
    <t>N/A</t>
  </si>
  <si>
    <t xml:space="preserve">PORCENTAJE DE METAS </t>
  </si>
  <si>
    <t>La secretaría de Turismo, industria y comercio realizó concertaciones con el ministerio de trabajo y demas actores del sistema, para la ejecucion del indicador en el año 2023.</t>
  </si>
  <si>
    <t xml:space="preserve">Se fortalecieron cinco (5) hogares en sus capacidades de interlocución y participación activa en el municipio de Córdoba. </t>
  </si>
  <si>
    <t xml:space="preserve">Esta meta se encuentra programada para iniciar su ejecución en la próxima vigencia. </t>
  </si>
  <si>
    <t xml:space="preserve">La estrategia  de percepción territorial y apropiación familiar del entorno rural para la sostenibilidad del Paisaje Cultural Cafetero s encuentra en fase de documentación y cuenta con la participación de la Secretaría de Planeación, Secretaría de Cultura y Secretaría de Agricultura. </t>
  </si>
  <si>
    <t xml:space="preserve">Esta meta no se encuentra programada para iniciar su ejecución en la presente vigencia </t>
  </si>
  <si>
    <t>Esta meta no se encuentra programada para iniciar ejecución durante la presente vigencia. Además es importante resaltar que el departamento del Quindío no cuenta con observatorio económico y social activo</t>
  </si>
  <si>
    <t>Se encuentra en proceso de documentación la Estrategia de acompañamiento para la promoción de la sana convivencia familiar y social y la prevención del embarazo en la adolescencia, la cual incluye la creación de la red articuladora.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</si>
  <si>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</si>
  <si>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</si>
  <si>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</si>
  <si>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</si>
  <si>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t>Según información aportada por la Secretaría del Interior, el departamento cuenta con un total de 343 Juntas de Acción comunal en la vigencia 2022, por lo tanto, el 30% puede aproximarse a 103 JAC</t>
  </si>
  <si>
    <t xml:space="preserve">La Secretaría Privada implementa el programa de divulgación de la oferta de bienes y servicios de la Gobernación formalizado bajo el código F-PLA-65 el día 18 de febrero de 2021, a través de los encuentros Ciudadanos. </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</si>
  <si>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</si>
  <si>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</si>
  <si>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t>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</si>
  <si>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</si>
  <si>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</si>
  <si>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 xml:space="preserve">La Secretaría de Familia ha realizado campañas  de divulgación y sensibilización de de las Rutas de Promoción, Prevención y Atención Integral para las familias y la población del departamento. </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</si>
  <si>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</si>
  <si>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</si>
  <si>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t xml:space="preserve">La secretaría de Agricultura ha fortalecido 7 unidades de emprendimiento de grupos vulnerables </t>
  </si>
  <si>
    <t>Desde la Jefatura de Familia no se tiene documentado el número de emprendimientos de grupos vulnerables que tiene el departamento del Quindío.</t>
  </si>
  <si>
    <t xml:space="preserve">La Secretaría de Familia se encuentra en proceso de documentación de la estrategia de fortalecimieto de la sana convivencia familiar y social Se espera iniciar el proceso de implementación durante la vigencia 2023. 
</t>
  </si>
  <si>
    <t xml:space="preserve">La Secretaría de Familia a través de la Jefatura de familia se encuentra diseñando la estrategia de prevención del embarazo en al adolescencia. Se espera entregar el documento técnico e iniciar implementación en el 2023. 
</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</si>
  <si>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</si>
  <si>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t>Se cuenta con el documento "TERRITORIAL DE LUCHA CONTRA LA POBREZA EXTREMA 2020-2023", debidamente aprobado en el Consejo de Política Social del Departamento. Actualmente se encuentra en proceso de implementación</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</si>
  <si>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</si>
  <si>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</si>
  <si>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</si>
  <si>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</si>
  <si>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</si>
  <si>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</si>
  <si>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 xml:space="preserve">La Secretaría de Familia, a través de la Jefatura de Familia, implementa el proceso de asistencia técnica dirigido a los doce municipios de departamento. </t>
  </si>
  <si>
    <t>o</t>
  </si>
  <si>
    <t>CUMPLIMIENTO</t>
  </si>
  <si>
    <t>SEMAFORIZACIÓN</t>
  </si>
  <si>
    <t>Verde Oscuro (80% 100%)</t>
  </si>
  <si>
    <t>Sobresaliente</t>
  </si>
  <si>
    <t>Verde Claro (70% 79%)</t>
  </si>
  <si>
    <t>Satisfactorio</t>
  </si>
  <si>
    <t>Amarillo (60% 69%)</t>
  </si>
  <si>
    <t>Medio</t>
  </si>
  <si>
    <t>Naranja (40% 59%)</t>
  </si>
  <si>
    <t>Bajo</t>
  </si>
  <si>
    <t>Rojo (0% 39%)</t>
  </si>
  <si>
    <t>Critico</t>
  </si>
  <si>
    <t>Los actores responsables, no reportaron acciones en cumplimiento de esta meta.</t>
  </si>
  <si>
    <t>Esta meta no se encuentra programa para iniciar su ejecución en la presente vigencia</t>
  </si>
  <si>
    <t xml:space="preserve">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t>
  </si>
  <si>
    <t>Según el Plan Decenal la meta no se encuentra programada para la presente vigencia</t>
  </si>
  <si>
    <t>Para este trimestre de la vigencia 2023, no se han realizado actividades que den avance al indicador</t>
  </si>
  <si>
    <r>
      <t xml:space="preserve">Se fortalecieron 12 mercados campesinos con el desarrollo de las siguientes acciones: 
Apoyo técnico, apoyo adquisición de herramientas básicas, insumos y semillas para el fomento organizativo de la Agricultura campesina, familiar y comunitaria y actividades de Promoción y difusión de la cartilla de seguridad alimentaria.
</t>
    </r>
    <r>
      <rPr>
        <b/>
        <sz val="12"/>
        <color theme="1"/>
        <rFont val="Arial"/>
        <family val="2"/>
      </rPr>
      <t xml:space="preserve">Armenia: </t>
    </r>
    <r>
      <rPr>
        <sz val="12"/>
        <color theme="1"/>
        <rFont val="Arial"/>
        <family val="2"/>
      </rPr>
      <t xml:space="preserve">Se Fortalecieron 9 mercados campesinos
</t>
    </r>
    <r>
      <rPr>
        <b/>
        <sz val="12"/>
        <color theme="1"/>
        <rFont val="Arial"/>
        <family val="2"/>
      </rPr>
      <t>Córdoba:</t>
    </r>
    <r>
      <rPr>
        <sz val="12"/>
        <color theme="1"/>
        <rFont val="Arial"/>
        <family val="2"/>
      </rPr>
      <t xml:space="preserve"> Se Fortalecieron 9 mercados campesinos
</t>
    </r>
    <r>
      <rPr>
        <b/>
        <sz val="12"/>
        <color theme="1"/>
        <rFont val="Arial"/>
        <family val="2"/>
      </rPr>
      <t xml:space="preserve">La Tebaida: </t>
    </r>
    <r>
      <rPr>
        <sz val="12"/>
        <color theme="1"/>
        <rFont val="Arial"/>
        <family val="2"/>
      </rPr>
      <t xml:space="preserve">Se fortalecieron 6 mercados campesinos
</t>
    </r>
    <r>
      <rPr>
        <b/>
        <sz val="12"/>
        <color theme="1"/>
        <rFont val="Arial"/>
        <family val="2"/>
      </rPr>
      <t xml:space="preserve">Montenegro: </t>
    </r>
    <r>
      <rPr>
        <sz val="12"/>
        <color theme="1"/>
        <rFont val="Arial"/>
        <family val="2"/>
      </rPr>
      <t xml:space="preserve"> se realizaron 5 mercados campesinos en el segundo trimestre.
</t>
    </r>
    <r>
      <rPr>
        <b/>
        <sz val="12"/>
        <color theme="1"/>
        <rFont val="Arial"/>
        <family val="2"/>
      </rPr>
      <t>Pijao:</t>
    </r>
    <r>
      <rPr>
        <sz val="12"/>
        <color theme="1"/>
        <rFont val="Arial"/>
        <family val="2"/>
      </rPr>
      <t xml:space="preserve"> Se realizaron 3 mercados campesinos en el segundo trimestre
</t>
    </r>
    <r>
      <rPr>
        <b/>
        <sz val="12"/>
        <color theme="1"/>
        <rFont val="Arial"/>
        <family val="2"/>
      </rPr>
      <t xml:space="preserve">Quimbaya: </t>
    </r>
    <r>
      <rPr>
        <sz val="12"/>
        <color theme="1"/>
        <rFont val="Arial"/>
        <family val="2"/>
      </rPr>
      <t xml:space="preserve">El municipio realizó fortalecimiento a la asociación mercado campesino existente.
</t>
    </r>
    <r>
      <rPr>
        <b/>
        <sz val="12"/>
        <color theme="1"/>
        <rFont val="Arial"/>
        <family val="2"/>
      </rPr>
      <t>Desde la Secretaría de Agricultura:</t>
    </r>
    <r>
      <rPr>
        <sz val="12"/>
        <color theme="1"/>
        <rFont val="Arial"/>
        <family val="2"/>
      </rPr>
      <t xml:space="preserve"> se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1. ASOPROAGRO
2. MUJERES CAFETERAS 
3. AGRIQUIN
4. ASPROFIL
5. AMOR POR EL CAMPO 
6. ASOMERCAMFIL
7. MERCATE
8. MUJERES CAFETERAS DE CALARCA 
9. PROCORD 
10. MUJERES CAFETERAS DE LA TEBAIDA 
11. PROCORD 
12. ASOCIACION DE MUJERES CAFETERAS DE  CORDOBA 
13. ASOPORSAL 
14. PEQUEÑA EMPRESA JOVEN 
15. ASOPYCA
16. MERCASALENTO 
17. AGROSOLIDARIA 
18. MERCADO CAMPESINO GENOVA 
19. MUJERES CAFETERAS DE BUENAVISTA 
20. MUJERES CAFETERAS GENOVA 
21. ASOPRACIR
22. ASODECIR
23. AGROCUM
24. ASOPODERMQ
25. ACEPLAM 
26. COLECTIVO AFRODESCENDIENTES 
27. AGROPECOL 
28. ALIANZA PRODUCTIVA DE HUEVO AZUL, LIDERADA POR LA ASOCIACION DE MERCADO CAMPESINO DE QUIMBAYA 
29. AGROPECOL, ALIANZA DE MARACUYA 
30. ASODE, QUIMBAYA 
El apoyo y la asistencia técnica se realiza de forma constante. 
Así mismo, para apoyar a los productores en la participación de mercados campesinos, se realizó  proceso de compra virtual de mínima cuantía (órdenes de compra  116888 - 116889 – 116890), cuyo Objeto fue: "Compraventa de elementos de logística y/o comercialización de productos agropecuarios para la consolidación de las organizaciones rurales y los mercados campesinos en algunos de los municipios del departamento del Quindío”, con el fin de potenciar la capacidad de comercialización, garantizar mejor calidad de productos terminados y promover la participación en nuevos mercados de mayor valor agregado y sostenibilidad comercial.</t>
    </r>
  </si>
  <si>
    <t>Seguimiento 2023</t>
  </si>
  <si>
    <t>La secretaría de Agricultura beneficio a 150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</si>
  <si>
    <r>
      <rPr>
        <b/>
        <sz val="12"/>
        <color theme="1"/>
        <rFont val="Arial"/>
        <family val="2"/>
      </rPr>
      <t xml:space="preserve">Secretaría de Agricultura
</t>
    </r>
    <r>
      <rPr>
        <sz val="12"/>
        <color theme="1"/>
        <rFont val="Arial"/>
        <family val="2"/>
      </rPr>
      <t xml:space="preserve">
Se fortalecieron 30 asociaciones del sector rural,  realizando acompañamiento y/o asesoría técnica con un equipo multidisciplinario orientado a fortalecer aspectos técnicos (cumplimiento sanitario, desarrollo de productos, diseño y elaboración de formatos de registro, apoyo en trámites sanitarios, estandarización de procesos), aspectos comerciales (diseños creativos, asesoría en eventos, acompañamiento en comercialización), aspectos jurídicos (legalización y organización de temas jurídicos) y otros aspectos organizaciones como atender casos puntuales en el tema psicosocial, salud y seguridad en el trabajo, apoyo en procesos de compras públicas y asesoría en circuitos cortos de comercialización.
Las asociaciones fortalecidas corresponden a:
1. Asociación de desplazados de circasia- ASODECIR
2. Asociación de productores de alimentos frutos de Córdoba Quindío 
3. Asociación herencia cafetera del Quindío- ASOHERCA
4. Fundación centro agroempresarial del sur del Quindío-FUCAEMSUQUI
5. Asociación Agropecuaria de pijao- ASOAGROPIJAO 
6. Asociación de mercado campesino de circasia -AMERCACIR 
7. Fundación social JIAMPI 
8. Asociación de desplazados de Génova Quindío- ASDEGEQUIN 
9. Asociación Quimbaya Quindío Agropecuaria-QUIMQUINAGRO 
10. Asociación de cafés especiales TUMBAGO
11. Asociación paisaje mujer y café “PIJAO”
12. Asociación de mujeres cafeteras de Buena Vista  
13. ASOPROAGRO 
14. ASOCAMPO 
15. Asociación de productores de caña y procesadores de panela de Córdoba 
16. ASOCAPAPI
17. Asociación de productores agrícolas de circasia -ASOPRACIR
18. Asociación PORCIGENOVA 
19. Asociación ASOPODERMQ 
20. Asociación de productores agropecuarios de Génova Quindío -APRAGEM 
21. Asociación de queseros del Quindío QQ
22. Asociación mujeres cafeteras de Barcelona, MUCABAT
23. Asociación de relevo generacional, ASORGEC
24. Asociación Agrocum
25. Asociación Procord
26. Asociación Asochapogen
27. Asociación Asoagrocordillera
28. Asociación Asomergen
29.Asociacion mujeres cafeteras Génova
30.asociacion mujeres cafeteras Filandia.
</t>
    </r>
    <r>
      <rPr>
        <b/>
        <sz val="12"/>
        <color theme="1"/>
        <rFont val="Arial"/>
        <family val="2"/>
      </rPr>
      <t>La Tebaida:</t>
    </r>
    <r>
      <rPr>
        <sz val="12"/>
        <color theme="1"/>
        <rFont val="Arial"/>
        <family val="2"/>
      </rPr>
      <t xml:space="preserve"> 
Fortalecimiento de la asociación GRAN CABILDO VERDE  16 personas, 1 reunión de fortalecimiento con la asociación Asohofrucol para un curso corto de plátano y fortalecimiento de la asociación ASOPROHORTEB mediante reunión de diagnóstico para participación en Mercado Campesino.
</t>
    </r>
    <r>
      <rPr>
        <b/>
        <sz val="12"/>
        <color theme="1"/>
        <rFont val="Arial"/>
        <family val="2"/>
      </rPr>
      <t xml:space="preserve">Montenegro: </t>
    </r>
    <r>
      <rPr>
        <sz val="12"/>
        <color theme="1"/>
        <rFont val="Arial"/>
        <family val="2"/>
      </rPr>
      <t xml:space="preserve">
Apoyó la implementación de 11 huertas caceras beneficiando a 11 familias en seguridad alimentaria,  se brinda apoyo con sus respectivas visitas técnicas en el sector rural y urbano, con el adecuado seguimiento en el desarrollo y fortalecimiento de las mismas de BPA.
</t>
    </r>
    <r>
      <rPr>
        <b/>
        <sz val="12"/>
        <color theme="1"/>
        <rFont val="Arial"/>
        <family val="2"/>
      </rPr>
      <t xml:space="preserve">Quimbaya: </t>
    </r>
    <r>
      <rPr>
        <sz val="12"/>
        <color theme="1"/>
        <rFont val="Arial"/>
        <family val="2"/>
      </rPr>
      <t xml:space="preserve">
Se realizan acciones de fortalecimiento de emprendimientos de jóvenes, mujeres, campesinos y población afrocolombiana a través de capacitaciones y ferias de emprendimiento. 
</t>
    </r>
    <r>
      <rPr>
        <b/>
        <sz val="12"/>
        <color theme="1"/>
        <rFont val="Arial"/>
        <family val="2"/>
      </rPr>
      <t xml:space="preserve">Salento: </t>
    </r>
    <r>
      <rPr>
        <sz val="12"/>
        <color theme="1"/>
        <rFont val="Arial"/>
        <family val="2"/>
      </rPr>
      <t xml:space="preserve">
participaron más de 30 artesanos, parte de ellos pertenecen a la poblacion vulnerable del municipio (victimas, madres cabeza de hogar, desplazados) donde se vieron beneficiados nuestros Artesanos, quienes desarrollan actividades económicas y hacen parte del Recinto Gastronómico y Artesanal Villa Nueva de Salento.
Con el fin de  exaltar las diferentes muestras artesanales de nuestros empresarios, quienes engalanaron la jornada con artesanias exclusivas llenas de historia y tradición y así mismo fortalecer esta importante poblacion.
</t>
    </r>
    <r>
      <rPr>
        <b/>
        <sz val="12"/>
        <color theme="1"/>
        <rFont val="Arial"/>
        <family val="2"/>
      </rPr>
      <t>Secretaría de Turismo Industria y Comercio</t>
    </r>
    <r>
      <rPr>
        <sz val="12"/>
        <color theme="1"/>
        <rFont val="Arial"/>
        <family val="2"/>
      </rPr>
      <t xml:space="preserve">
El día 12 de mayo de 2023, se realizó la vitrina comercial donde participaron 4 grupos en población vulnerable, en el evento del día de la Madre de personas de 3ra edad realizada en el Centro de Convenciones. 
El día 13 de julio de 2023, se realiza taller virtual en el municipio de armenia  “Identificación de Ideas Viable para la formulación de proyectos”  en el cual participaron 12 personas.
El día 14 de julio de 2023, se realizó visita a un grupo de 8 personas  en la casa de la cultura, en el municipio de circasia  para ayudarlos en generación de la asociación de quesos madurados.
El día 24 de agosto de 2023, se realizó taller presencial “Ideas Viables para la formulación de proyectos” en el municipio de Calarcá con la Asociación Aserteq en el cual participaron 4 personas.
Los días 14 y 15 de septiembre de 2023, se realiza asistencia técnica de manera presencial en el municipio de armenia a las emprendedoras Jessica Tatiana Parra Mejía y Leidy Guzmán Aguirre donde se le asesoro en temas de marketing digital, ventas por Marketplace, Canva y Photoroom.</t>
    </r>
  </si>
  <si>
    <r>
      <t xml:space="preserve">La estrategia de percepción territorial y apropiación familiar del entorno rural para la sostenibilidad del Paisaje Cultural Cafetero se encuentra en fase de documentación y cuenta con la participación de la </t>
    </r>
    <r>
      <rPr>
        <b/>
        <sz val="12"/>
        <color theme="1"/>
        <rFont val="Arial"/>
        <family val="2"/>
      </rPr>
      <t xml:space="preserve">Secretaría de Planeación, Secretaría de Cultura y Secretaría de Agricultura. </t>
    </r>
    <r>
      <rPr>
        <sz val="12"/>
        <color theme="1"/>
        <rFont val="Arial"/>
        <family val="2"/>
      </rPr>
      <t xml:space="preserve">
Así mismo, desde la </t>
    </r>
    <r>
      <rPr>
        <b/>
        <sz val="12"/>
        <color theme="1"/>
        <rFont val="Arial"/>
        <family val="2"/>
      </rPr>
      <t xml:space="preserve">Secretaría de Cultura </t>
    </r>
    <r>
      <rPr>
        <sz val="12"/>
        <color theme="1"/>
        <rFont val="Arial"/>
        <family val="2"/>
      </rPr>
      <t xml:space="preserve">se desarrollaron actividades en donde se fortaleció el paisaje cultural cafetero del departamento a través de la promoción de lectura con una población atendida de 809; mediante la trova y la formación informal en danza, artes plásticas, música, teatro contando con una población atendida de 298.
</t>
    </r>
    <r>
      <rPr>
        <b/>
        <sz val="12"/>
        <color theme="1"/>
        <rFont val="Arial"/>
        <family val="2"/>
      </rPr>
      <t>Secretaría de Familia</t>
    </r>
    <r>
      <rPr>
        <sz val="12"/>
        <color theme="1"/>
        <rFont val="Arial"/>
        <family val="2"/>
      </rPr>
      <t xml:space="preserve">
Se pasará la propuesta a la secretaria de planeación con el fin de solicitar la estrategia de percepción territorial y apropiación familiar del entorno rural para la sostenibilidad del Paisaje Cultural Cafetero.</t>
    </r>
  </si>
  <si>
    <r>
      <rPr>
        <b/>
        <sz val="12"/>
        <color theme="1"/>
        <rFont val="Arial"/>
        <family val="2"/>
      </rPr>
      <t xml:space="preserve">Secretaría de Familia </t>
    </r>
    <r>
      <rPr>
        <sz val="12"/>
        <color theme="1"/>
        <rFont val="Arial"/>
        <family val="2"/>
      </rPr>
      <t xml:space="preserve">
Se documento la estrategia de fortalecimiento de la sana convivencia familiar y social. Se espera iniciar el proceso de implementación durante la vigencia 2024.
</t>
    </r>
    <r>
      <rPr>
        <b/>
        <sz val="12"/>
        <color theme="1"/>
        <rFont val="Arial"/>
        <family val="2"/>
      </rPr>
      <t>Secretaría del Interior</t>
    </r>
    <r>
      <rPr>
        <sz val="12"/>
        <color theme="1"/>
        <rFont val="Arial"/>
        <family val="2"/>
      </rPr>
      <t xml:space="preserve">
Continuo con la estrategia y realizaron talleres psicosociales en Instituciones Educativas con estudiantes, docentes y rectores, juntas de acción comunal, logrando impactar los 12 municipios
</t>
    </r>
    <r>
      <rPr>
        <b/>
        <sz val="12"/>
        <color theme="1"/>
        <rFont val="Arial"/>
        <family val="2"/>
      </rPr>
      <t>Comfenalco</t>
    </r>
    <r>
      <rPr>
        <sz val="12"/>
        <color theme="1"/>
        <rFont val="Arial"/>
        <family val="2"/>
      </rPr>
      <t xml:space="preserve">
Trabajó con las empresas enfocadas al bienestar laboral y oferta de Servicios disponibles en la Caja, se direccionaron las actividades programadas para los trabajadores y su núcleo familiar, gestionando su ejecución con diferentes temas ( Resolución de conflictos, fortalecimiento de vínculos, trabajo en equipo, autocontrol)  con metodologías que contribuyen en la calidad de vida, fomentando sus fortalezas y brindando herramientas que le permitan aportar valor en sus equipos de trabajo y a sus diferentes niveles de interacción.
Comunidad se promueven entornos de socialización e integración, con diferentes metodologías que fomentan las habilidades para la vida, valores, se brindan herramientas de prevención e identificación de factores de riesgo a los que pueden estar expuestos, trabajamos con adultos, niños, adolescentes, familias y comunidades.</t>
    </r>
  </si>
  <si>
    <t>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t>
  </si>
  <si>
    <r>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Se realiza procesos de seguimiento trimestral en coordinación con los actores involucrados.
</t>
    </r>
    <r>
      <rPr>
        <b/>
        <sz val="12"/>
        <color theme="1"/>
        <rFont val="Arial"/>
        <family val="2"/>
      </rPr>
      <t xml:space="preserve">Quimbaya
</t>
    </r>
    <r>
      <rPr>
        <sz val="12"/>
        <color theme="1"/>
        <rFont val="Arial"/>
        <family val="2"/>
      </rPr>
      <t xml:space="preserve">El municipio cuenta con documento marco para la superación de la pobreza extrema. 
</t>
    </r>
    <r>
      <rPr>
        <b/>
        <sz val="12"/>
        <color theme="1"/>
        <rFont val="Arial"/>
        <family val="2"/>
      </rPr>
      <t xml:space="preserve">La Tebaida
</t>
    </r>
    <r>
      <rPr>
        <sz val="12"/>
        <color theme="1"/>
        <rFont val="Arial"/>
        <family val="2"/>
      </rPr>
      <t>Documento Marco Territorial de Lucha Contra la Pobreza Extrema La Tebaida 2020-2023.</t>
    </r>
  </si>
  <si>
    <r>
      <rPr>
        <b/>
        <sz val="12"/>
        <color theme="1"/>
        <rFont val="Arial"/>
        <family val="2"/>
      </rPr>
      <t xml:space="preserve">Secretaría de Turismo, Industria y Comercio </t>
    </r>
    <r>
      <rPr>
        <sz val="12"/>
        <color theme="1"/>
        <rFont val="Arial"/>
        <family val="2"/>
      </rPr>
      <t xml:space="preserve">
El día 24 de julio de 2023 Se realiza taller a cargo de la ARL Positiva, sensibilizando a 10 comerciantes y/o empresarios, sobre la responsabilidad del sistema de seguridad social SST para los trabajadores, teniendo como tema "El manejo de herramientas e Higiene Postural", este taller es dictado y dirigido a los comerciantes de la plaza de mercado del municipio de Quimbaya.
El día 2 de agosto de 2023 Se realiza taller a cargo de la ARL Positiva, sensibilizando a 14 comerciantes y/o empresarios, sobre la responsabilidad del sistema de seguridad social SST para los trabajadores, teniendo como tema "El manejo de herramientas e Higiene Postural", este taller es dictado y dirigido a los comerciantes de la plaza de mercado del municipio de Montenegro.
El día 10 de agosto de 2023 Se realiza taller a cargo de la Cruz Roja Colombiana, sensibilizando a 24 comerciantes y/o empresarios, sobre la responsabilidad del sistema de seguridad social SST para los trabajadores, teniendo como capacitación un  "Curso básico de primeros auxilios", este taller es dictado y dirigido a los comerciantes de la plaza de mercado del municipio de Quimbaya.</t>
    </r>
  </si>
  <si>
    <r>
      <rPr>
        <b/>
        <sz val="12"/>
        <color theme="1"/>
        <rFont val="Arial"/>
        <family val="2"/>
      </rPr>
      <t>Secretaría de Turismo, Industria y Comercio</t>
    </r>
    <r>
      <rPr>
        <sz val="12"/>
        <color theme="1"/>
        <rFont val="Arial"/>
        <family val="2"/>
      </rPr>
      <t xml:space="preserve">
Para el primer trimestre se implementará un programa de buenas prácticas empresariales, para ello, se realizó un   acercamiento con tres (03) empresas familiares, a las cuales se les va a brindar taller de buenas prácticas empresariales.
Para el segundo trimestre se realizó 1 taller de competencias Blandas Emprendedoras a  8  beneficiarios del Recinto Gastronómico de Montenegro, en donde se brindó a los beneficiarios del Recinto gastronómico  conocimiento y herramientas  para desarrollar habilidades de interacción personal, formación de actitudes y valores que les faciliten su gestión de liderazgo.
Para el cuarto trimestre, por medio de la estrategia de fortalecimiento de habilidades dirigido a las mujeres que hacen parte de los recintos gastronómicos de los municipios Salento, Montenegro y la tebaida, se capacitaron en: Elaboración de empaques para Souvenir, taller de manejo de herramientas e higiene postural, Manipulación de Alimentos y taller de manejo de extintores y primeros auxilios, con un impacto de 58 mujeres.</t>
    </r>
  </si>
  <si>
    <r>
      <rPr>
        <b/>
        <sz val="12"/>
        <color theme="1"/>
        <rFont val="Arial"/>
        <family val="2"/>
      </rPr>
      <t>La Secretaría de Cultura</t>
    </r>
    <r>
      <rPr>
        <sz val="12"/>
        <color theme="1"/>
        <rFont val="Arial"/>
        <family val="2"/>
      </rPr>
      <t xml:space="preserve">
El desarrollo de los programas de concertación y estímulos a permito realizar un fortalecimiento a todo el sector artístico y cultural del departamento, generando a las familias Quindianas, afianzar espacios de esparcimiento e integración familiar y poder así ver como los integrantes de las familias de los diferentes grupos y/o artistas logran realizar y desarrollar sus habilidades y destreza en las diferentes áreas artísticas  
 De igual manera se desarrollaron diferentes actividades en donde se resaltó la unión familiar como las realizadas en el CAE la Primavera del municipio de Montenegro con el apoyo de la integración de los padres de familia y los jóvenes reside tes en la institución con la colaboración de los trovadores, caricaturas y las promotoras de lectura.
Contando con una población de 30 jóvenes.
</t>
    </r>
    <r>
      <rPr>
        <b/>
        <sz val="12"/>
        <color theme="1"/>
        <rFont val="Arial"/>
        <family val="2"/>
      </rPr>
      <t>Secretaría de Familia</t>
    </r>
    <r>
      <rPr>
        <sz val="12"/>
        <color theme="1"/>
        <rFont val="Arial"/>
        <family val="2"/>
      </rPr>
      <t xml:space="preserve">
Realización de taller embellecedor de medio ambiente en el municipio de armenia con el grupo familiar la Cecilia. 
Talleres de padres en el hogar infantil pilatunas del municipio de Montenegro con temas como crianza con amor.
</t>
    </r>
    <r>
      <rPr>
        <b/>
        <sz val="12"/>
        <color theme="1"/>
        <rFont val="Arial"/>
        <family val="2"/>
      </rPr>
      <t xml:space="preserve">INDEPORTES:  </t>
    </r>
    <r>
      <rPr>
        <sz val="12"/>
        <color theme="1"/>
        <rFont val="Arial"/>
        <family val="2"/>
      </rPr>
      <t xml:space="preserve">
Priorizó un Proyecto denominado "Fortalecimiento, hábitos y estilos de vida saludable como instrumento SALVAVIDAS en el departamento del Quindío", brindando desarrollo familiar y comunitario en el Departamento
</t>
    </r>
    <r>
      <rPr>
        <b/>
        <sz val="12"/>
        <color theme="1"/>
        <rFont val="Arial"/>
        <family val="2"/>
      </rPr>
      <t>La Tebaida</t>
    </r>
    <r>
      <rPr>
        <sz val="12"/>
        <color theme="1"/>
        <rFont val="Arial"/>
        <family val="2"/>
      </rPr>
      <t xml:space="preserve">
Se han desarrollado 3 actividades vías vas donde asisten cerca de 200 personas el último domingo de cada mes, de este modo se fomenta los hábitos y estilos de vida saludables en la población   
Se han realizado dos actividades el 01 agosto y el 24 de septiembre de 2023 de Vias Activas y Saludables donde el impacto es para niños, niñas, adolescentes, jovenes y familias en general.
</t>
    </r>
    <r>
      <rPr>
        <b/>
        <sz val="12"/>
        <color theme="1"/>
        <rFont val="Arial"/>
        <family val="2"/>
      </rPr>
      <t>Buenavista</t>
    </r>
    <r>
      <rPr>
        <sz val="12"/>
        <color theme="1"/>
        <rFont val="Arial"/>
        <family val="2"/>
      </rPr>
      <t xml:space="preserve">
Conto con 8 escuelas  de formacion deportiva y cultural   durante la vigencia 2023 
</t>
    </r>
    <r>
      <rPr>
        <b/>
        <sz val="12"/>
        <color theme="1"/>
        <rFont val="Arial"/>
        <family val="2"/>
      </rPr>
      <t>Quimbaya</t>
    </r>
    <r>
      <rPr>
        <sz val="12"/>
        <color theme="1"/>
        <rFont val="Arial"/>
        <family val="2"/>
      </rPr>
      <t xml:space="preserve">
El municipio implementa tres proyectos recreativos, culturales y deportivos que incluyen participación de las familias y comunidades
</t>
    </r>
  </si>
  <si>
    <r>
      <rPr>
        <b/>
        <sz val="12"/>
        <rFont val="Arial"/>
        <family val="2"/>
      </rPr>
      <t>INDEPORTES y la Secretaría de Salud departamental</t>
    </r>
    <r>
      <rPr>
        <sz val="12"/>
        <rFont val="Arial"/>
        <family val="2"/>
      </rPr>
      <t xml:space="preserve"> implementan la ruta integral de promoción de los hábitos y estilos de vida saludables dirigida a las familias del departamento. Por su parte los municipios de Pijao, Córdoba, Armenia, Montenegro, Quimbaya y La Tebaida implementan la ruta de hábitos y estilos de vida saludable.
</t>
    </r>
    <r>
      <rPr>
        <b/>
        <sz val="12"/>
        <rFont val="Arial"/>
        <family val="2"/>
      </rPr>
      <t xml:space="preserve">Secretaría de Familia
</t>
    </r>
    <r>
      <rPr>
        <sz val="12"/>
        <rFont val="Arial"/>
        <family val="2"/>
      </rPr>
      <t xml:space="preserve">Se   realizaron  eventos  masivos  articuladamente  con Indeportes para socializar  y  explicar una ruta didáctica la  cual  tiene  como objetivo implementar  y  promocionar  estilos  de  vida  saludable  en  las familias  de  Departamento  del Quindío.
</t>
    </r>
    <r>
      <rPr>
        <b/>
        <sz val="12"/>
        <rFont val="Arial"/>
        <family val="2"/>
      </rPr>
      <t xml:space="preserve">Buenavista
</t>
    </r>
    <r>
      <rPr>
        <sz val="12"/>
        <rFont val="Arial"/>
        <family val="2"/>
      </rPr>
      <t xml:space="preserve">por medio del PIC Se implemento la estrategia 4 por 4 , con el fin de implementar habitos y estilos de vida saludabel en als familias </t>
    </r>
  </si>
  <si>
    <r>
      <rPr>
        <b/>
        <sz val="12"/>
        <color theme="1"/>
        <rFont val="Arial"/>
        <family val="2"/>
      </rPr>
      <t xml:space="preserve">Secretaría de Familia </t>
    </r>
    <r>
      <rPr>
        <sz val="12"/>
        <color theme="1"/>
        <rFont val="Arial"/>
        <family val="2"/>
      </rPr>
      <t xml:space="preserve">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t>
    </r>
    <r>
      <rPr>
        <b/>
        <sz val="12"/>
        <color theme="1"/>
        <rFont val="Arial"/>
        <family val="2"/>
      </rPr>
      <t>Secretaría de Educación</t>
    </r>
    <r>
      <rPr>
        <sz val="12"/>
        <color theme="1"/>
        <rFont val="Arial"/>
        <family val="2"/>
      </rPr>
      <t xml:space="preserve">
Capacitaciones a funcionarios de las administraciones municipales en ley 1620 de 2013 y Decreto reglamentario 1965 de 2013. (conformación del comité municipal de convivencia escolar, funciones, sesiones, activación de la ruta de atención integral a la convivencia escolar, articulación del comité con el sector educativo del municipio, acompañamiento a sesiones llevadas a cabo).                                                                                                        
11 entidades territoriales con estrategias para la prevención de riesgos sociales en los entornos escolares apoyadas a través de la articulación con el sector educativo a nivel del departamento buscando minimizar riesgos sociales a nivel territorial en cada uno de los 11 municipios No certificados en educación. Para esto se trabajó en:
* Activación y/o fortalecimiento de los Comité de Convivencia - Planes de Acción - Escolar a nivel departamental, municipal y de Instituciones Educativas.
* Activación y fortalecimiento de las Escuelas de Padres en las Instituciones Educativas Oficiales.
</t>
    </r>
    <r>
      <rPr>
        <b/>
        <sz val="12"/>
        <color theme="1"/>
        <rFont val="Arial"/>
        <family val="2"/>
      </rPr>
      <t xml:space="preserve">Secretaría de Salud
</t>
    </r>
    <r>
      <rPr>
        <sz val="12"/>
        <color theme="1"/>
        <rFont val="Arial"/>
        <family val="2"/>
      </rPr>
      <t xml:space="preserve">Durante este periodo se realizaron actividades de apoyo para el fortalecimiento de escuelas de padres. 
Se realizaron charlas, talleres y dinámicas en los grupos de secundaria de las IE promoviendo la salud mental y el componente socioemocional por medio de la actividad "el celu de la Salud Mental" en las que se logró la participación activa de los estudiantes, generando conciencia positiva en cuanto al cuidado de la salud mental y de las relaciones interpersonales.
Se realizó acompañamiento durante la semana andina, charlas sobre habilidades sociales y comunicación asertiva, donde durante el desarrollo de esta programación se atendieron las I.E con actividades lúdicas que buscan mitigar la deserción escolar y promover el componente socioemocional de los estudiantes.   
Durante el cuarto trimestre, se desarrollaron 11 campañas de gestión del riesgo en temas de consumo de sustancias psicoactivas para los 11 municipios del Departamento del Quindío, denominada “SI TU ESTAS LAS DROGAS NO” cuyo objetivo se centra en el involucramiento parental para prevención del consumo de sustancias psicoactivas licitas e ilícitas, la cual fue presentada a los Planes Locales y Subsecretarias de Salud en el Marco del Comité departamental de Drogas con énfasis en Reducción del Consumo de SPA.    Dicha socialización se efectuó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2"/>
        <color theme="1"/>
        <rFont val="Arial"/>
        <family val="2"/>
      </rPr>
      <t>Buenavista</t>
    </r>
    <r>
      <rPr>
        <sz val="12"/>
        <color theme="1"/>
        <rFont val="Arial"/>
        <family val="2"/>
      </rPr>
      <t xml:space="preserve">
Se realizaron talleres en instituciones educativas especialmente en el área rural del municipio de Buenavista
</t>
    </r>
    <r>
      <rPr>
        <b/>
        <sz val="12"/>
        <color theme="1"/>
        <rFont val="Arial"/>
        <family val="2"/>
      </rPr>
      <t>Córdoba</t>
    </r>
    <r>
      <rPr>
        <sz val="12"/>
        <color theme="1"/>
        <rFont val="Arial"/>
        <family val="2"/>
      </rPr>
      <t xml:space="preserve">
El municipio de Córdoba realizó acciones para la prevención del consumo y venta de sustancias psicoactivas en la institución José María Córdoba.
</t>
    </r>
    <r>
      <rPr>
        <b/>
        <sz val="12"/>
        <color theme="1"/>
        <rFont val="Arial"/>
        <family val="2"/>
      </rPr>
      <t>Quimbaya</t>
    </r>
    <r>
      <rPr>
        <sz val="12"/>
        <color theme="1"/>
        <rFont val="Arial"/>
        <family val="2"/>
      </rPr>
      <t xml:space="preserve">
El municipio se articula con la secretaría de familia para la implementación de la estrategia Tú y yo unidos por la vida. 
</t>
    </r>
    <r>
      <rPr>
        <b/>
        <sz val="12"/>
        <color theme="1"/>
        <rFont val="Arial"/>
        <family val="2"/>
      </rPr>
      <t>Universidad San Buenaventura</t>
    </r>
    <r>
      <rPr>
        <sz val="12"/>
        <color theme="1"/>
        <rFont val="Arial"/>
        <family val="2"/>
      </rPr>
      <t xml:space="preserve">
Se realizó diferentes actividades relacionadas con proyecto de vida,  control de emociones, comunicación asertiva, manejo de tiempo y también actividades en el área de salud integral, además de acompañamiento psicopedagógico individual y campañas de prevención y promoción.
</t>
    </r>
    <r>
      <rPr>
        <b/>
        <sz val="12"/>
        <color theme="1"/>
        <rFont val="Arial"/>
        <family val="2"/>
      </rPr>
      <t xml:space="preserve">Universidad EAM
</t>
    </r>
    <r>
      <rPr>
        <sz val="12"/>
        <color theme="1"/>
        <rFont val="Arial"/>
        <family val="2"/>
      </rPr>
      <t xml:space="preserve">*Se adelanta un programa de prevención del consumo de SPA mediante talleres grupales con estudiantes de todos los semestres y programas apoyados en piezas gráficas para redes y mailing.
*Fortalecimiento de proceso institucional en salud mental para atención de jóvenes con detección de consumo problemático o abusivo
*Promoción constante en redes sociales institucionales de piezas comunicativas enfocadas a la prevención del consumo de SPA
</t>
    </r>
    <r>
      <rPr>
        <b/>
        <sz val="12"/>
        <color theme="1"/>
        <rFont val="Arial"/>
        <family val="2"/>
      </rPr>
      <t>Universidad del Quindío.</t>
    </r>
    <r>
      <rPr>
        <sz val="12"/>
        <color theme="1"/>
        <rFont val="Arial"/>
        <family val="2"/>
      </rPr>
      <t xml:space="preserve">
Se programo con el área ZOUQ un conversatorio dirigido a padres de Familia, con Trabajadores Sociales, Psicólogo clínico y un Psicólogo en Formación, el conversatorio se denominó: "La Salud Mental no es cosa de Locos es cosa de todos" ¡NO LOS DEJEMOS SOLOS!   objetivo: la participación de padres y estudiantes en un diálogo de saberes, con orientaciones estratégicas que permiten fortalecer a los padres y sus familias, con algunas estrategias de manejo de situaciones sociales que tiene que afrontar en el entorno familiar con los jóvenes en la problemática de la salud mental, emocional y del abuso del consumo de sustancias Psicoactivas en adolescentes, con el fin de que la familia se consolide en un entorno protectores  Familiar.</t>
    </r>
  </si>
  <si>
    <r>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El municipio de </t>
    </r>
    <r>
      <rPr>
        <b/>
        <sz val="12"/>
        <color theme="1"/>
        <rFont val="Arial"/>
        <family val="2"/>
      </rPr>
      <t>Tebaida</t>
    </r>
    <r>
      <rPr>
        <sz val="12"/>
        <color theme="1"/>
        <rFont val="Arial"/>
        <family val="2"/>
      </rPr>
      <t xml:space="preserve"> cuenta con una infraestructura adecuada para la atención en primera infancia de 225 usuarios en el programa Centro de Desarrollo Comunitario Versalles en su Modalidad Familiar.    
</t>
    </r>
    <r>
      <rPr>
        <b/>
        <sz val="12"/>
        <color theme="1"/>
        <rFont val="Arial"/>
        <family val="2"/>
      </rPr>
      <t>Buenavista</t>
    </r>
    <r>
      <rPr>
        <sz val="12"/>
        <color theme="1"/>
        <rFont val="Arial"/>
        <family val="2"/>
      </rPr>
      <t xml:space="preserve">
Se realiza seguimiento a la ruta integral e atenciones  </t>
    </r>
  </si>
  <si>
    <r>
      <t xml:space="preserve"> La Secretaría de Familia, a través de la jefatura de Familia, ha implementado la estrategia Tú y yo nos cuidamos.  
</t>
    </r>
    <r>
      <rPr>
        <b/>
        <sz val="12"/>
        <color theme="1"/>
        <rFont val="Arial"/>
        <family val="2"/>
      </rPr>
      <t>Buenavista</t>
    </r>
    <r>
      <rPr>
        <sz val="12"/>
        <color theme="1"/>
        <rFont val="Arial"/>
        <family val="2"/>
      </rPr>
      <t xml:space="preserve">
Se cuenta con dos grupos de adulto mayor que realizaron 2 encuentros por semana donde realizan actividades enfocadas en sus hábitos saludables, uno de los grupos recibió taller en salud mental en el mes de diciembre. se cuenta con un CBA donde se beneficiaron 16 adultos mayores los cuales recibieron talleres 8 tallere mensuales en diversos temas incluidos resolución de conflictos, inteligencia emocional y fortalecimiento cognitivo</t>
    </r>
  </si>
  <si>
    <r>
      <rPr>
        <b/>
        <sz val="12"/>
        <color theme="1"/>
        <rFont val="Arial"/>
        <family val="2"/>
      </rPr>
      <t xml:space="preserve">La Secretaría de Familia 
</t>
    </r>
    <r>
      <rPr>
        <sz val="12"/>
        <color theme="1"/>
        <rFont val="Arial"/>
        <family val="2"/>
      </rPr>
      <t xml:space="preserve">Desde la Dirección de Desarrollo Humano y Familia, se encuentra implementanso el proyecto "Tu y yo unidos por la Vida", en el cual, se desarrolla el componente de prevención del consumo de sustancias pscicoactivas y prevención del suicidio.
</t>
    </r>
    <r>
      <rPr>
        <b/>
        <sz val="12"/>
        <color theme="1"/>
        <rFont val="Arial"/>
        <family val="2"/>
      </rPr>
      <t xml:space="preserve">
La Secretaría de Salud: </t>
    </r>
    <r>
      <rPr>
        <sz val="12"/>
        <color theme="1"/>
        <rFont val="Arial"/>
        <family val="2"/>
      </rPr>
      <t xml:space="preserve">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El programa Convivencia Social y Salud Mental dentro de su que 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el evento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Para el cuarto trimestre, desde el programa Convivencia Social y Salud Mental se orienta de manera permanente acompañamiento en términos de gestión del riesgo a las instituciones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tales como el seguimiento a la gestión del riesgo en eventos de interés en salud mental como el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 componente fundamental de las familias.
Se realizó asistencia técnica sobre Rutas de atención en salud mental sobre intento de Suicidio, en los once (11) municipios de competencia departamental.
</t>
    </r>
    <r>
      <rPr>
        <b/>
        <sz val="12"/>
        <color theme="1"/>
        <rFont val="Arial"/>
        <family val="2"/>
      </rPr>
      <t>Buenavista</t>
    </r>
    <r>
      <rPr>
        <sz val="12"/>
        <color theme="1"/>
        <rFont val="Arial"/>
        <family val="2"/>
      </rPr>
      <t xml:space="preserve">
Se realizo conmemoración en el mes de octubre sobre el día de la salud mental, además se realizaron talleres en el mes de diciembre a diferentes grupos poblacionales como niños, adultos y adulto mayor, se realizó actividad con la móvil del hospital mental en el marco de  la plaza principal.
</t>
    </r>
    <r>
      <rPr>
        <b/>
        <sz val="12"/>
        <color theme="1"/>
        <rFont val="Arial"/>
        <family val="2"/>
      </rPr>
      <t xml:space="preserve">Córdoba
</t>
    </r>
    <r>
      <rPr>
        <sz val="12"/>
        <color theme="1"/>
        <rFont val="Arial"/>
        <family val="2"/>
      </rPr>
      <t>El municipio de Córdoba apoyo la implementación de la estrategia “SI TÚ ESTAS LAS DROGAS NO”</t>
    </r>
  </si>
  <si>
    <r>
      <rPr>
        <b/>
        <sz val="12"/>
        <color theme="1"/>
        <rFont val="Arial"/>
        <family val="2"/>
      </rPr>
      <t xml:space="preserve">Buenavista
</t>
    </r>
    <r>
      <rPr>
        <sz val="12"/>
        <color theme="1"/>
        <rFont val="Arial"/>
        <family val="2"/>
      </rPr>
      <t>Se socializo la ruta de atención en salud mental a diferentes grupos poblaciones incluidas familias del municipio.</t>
    </r>
    <r>
      <rPr>
        <b/>
        <sz val="12"/>
        <color theme="1"/>
        <rFont val="Arial"/>
        <family val="2"/>
      </rPr>
      <t xml:space="preserve">
Córdoba
</t>
    </r>
    <r>
      <rPr>
        <sz val="12"/>
        <color theme="1"/>
        <rFont val="Arial"/>
        <family val="2"/>
      </rPr>
      <t>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r>
  </si>
  <si>
    <t>La Secretaria de Familia, cuenta con la estrategia para la promoción y fortalecimiento de la diversidad familiar étnica quindiana.</t>
  </si>
  <si>
    <t>Para la presente vigencia, esta red se encuentra inmersa en la "Estrategia de acompañamiento para la promoción de la sana convivencia familiar y social y la prevención del embarazo en la adolescencia", la cual comenzara su socialización en la vigencia 2024.</t>
  </si>
  <si>
    <r>
      <t xml:space="preserve">Se realiza el presente informe que corresponde al seguimiento del  proceso de implementación de la Política Pública para la protección, el fortalecimiento y el desarrollo integral de familia Quindiana
</t>
    </r>
    <r>
      <rPr>
        <b/>
        <sz val="12"/>
        <color theme="1"/>
        <rFont val="Arial"/>
        <family val="2"/>
      </rPr>
      <t xml:space="preserve">
Informe cuarto trimestre 2023</t>
    </r>
  </si>
  <si>
    <r>
      <t xml:space="preserve">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Buenavista</t>
    </r>
    <r>
      <rPr>
        <sz val="12"/>
        <color theme="1"/>
        <rFont val="Arial"/>
        <family val="2"/>
      </rPr>
      <t xml:space="preserve">
Se cuenta con política pública municipal de primera infancia, infancia adolescencia y fortalecimiento familiar " lo nuestro es Buenavista un paisaje familiar de oportunidades para los niños, niñas y adolescentes"  a la cual se le realiza seguimiento de manera semestral.</t>
    </r>
  </si>
  <si>
    <t>La estrategia de apropiación de la Política Pública ya fue diseñada y se espera su implementación en la vigencia 2024.</t>
  </si>
  <si>
    <r>
      <t xml:space="preserve">La Secretaría de Familia a través de la dirección de adulto mayor y discapacidad ejecuta la estrategia de Rehabilitación Basada en Comunidad, reglamentada en el Decreto 703 de 2015. DIRECCIÓN DE ADULTO MAYOR Y DISCAPACIDAD.
</t>
    </r>
    <r>
      <rPr>
        <b/>
        <sz val="12"/>
        <color theme="1"/>
        <rFont val="Arial"/>
        <family val="2"/>
      </rPr>
      <t xml:space="preserve">Quimbaya
</t>
    </r>
    <r>
      <rPr>
        <sz val="12"/>
        <color theme="1"/>
        <rFont val="Arial"/>
        <family val="2"/>
      </rPr>
      <t>En el municipio se implementa la estrategia RBC, así como el programa municipal ENAMORARTE, que brinda atención integral a la población con discapacidad y sus cuidadores</t>
    </r>
    <r>
      <rPr>
        <b/>
        <sz val="12"/>
        <color theme="1"/>
        <rFont val="Arial"/>
        <family val="2"/>
      </rPr>
      <t xml:space="preserve">. </t>
    </r>
  </si>
  <si>
    <r>
      <rPr>
        <b/>
        <sz val="12"/>
        <color theme="1"/>
        <rFont val="Arial"/>
        <family val="2"/>
      </rPr>
      <t>La Secretaría de Familia</t>
    </r>
    <r>
      <rPr>
        <sz val="12"/>
        <color theme="1"/>
        <rFont val="Arial"/>
        <family val="2"/>
      </rPr>
      <t xml:space="preserve">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t>
    </r>
    <r>
      <rPr>
        <b/>
        <sz val="12"/>
        <color theme="1"/>
        <rFont val="Arial"/>
        <family val="2"/>
      </rPr>
      <t>Secretaría de Salud Departamental</t>
    </r>
    <r>
      <rPr>
        <sz val="12"/>
        <color theme="1"/>
        <rFont val="Arial"/>
        <family val="2"/>
      </rPr>
      <t xml:space="preserve">
El programa de maternidad segura de la ssdq, a través de la estrategia proyecto de salud con base a planificación a intervenido, hemos intervenido entorno comunitarios, educación y familiares, haciendo énfasis en la prevención del embarazo en adolescencia, la barrera que hemos tenido son la secretaria de familia, educación e ICBF que se opusieron a la implementación del  plan integral intersectorial, apoyados en las ZOE , propuesto por el programa de maternidad segura
El programa de maternidad segura de la Secretaría de Salud Departamental en el último trimestre del año 2023, realizó talleres pedagógicos en instituciones educativas en el municipio de Quimbaya y corregimiento de Barcelona, en temas relacionados con métodos de planificación, Infecciones de trasmisión sexual, Interrupción voluntaria del Embarazo, derechos sexuales y reproductivos, tipos de violencias y su ruta de atención, así como socialización de las casa de acogida a víctimas de violencia sexual y de género. para este periodo la dificultad presentada fue el acceso a las instituciones educativas debido a que en el mes de noviembre se encuentra finalizando calendario A y en el mes de diciembre se encuentran en vacaciones.</t>
    </r>
  </si>
  <si>
    <r>
      <t xml:space="preserve">Desde la </t>
    </r>
    <r>
      <rPr>
        <b/>
        <sz val="12"/>
        <color theme="1"/>
        <rFont val="Arial"/>
        <family val="2"/>
      </rPr>
      <t xml:space="preserve">Secretaria de Agricultura </t>
    </r>
    <r>
      <rPr>
        <sz val="12"/>
        <color theme="1"/>
        <rFont val="Arial"/>
        <family val="2"/>
      </rPr>
      <t xml:space="preserve">se fortalecieron 51 unidades de emprendimiento de grupos poblacionales vulnerables como práctica de autogestión productiva familiar. En temas Administrativos, financieros, comercial, economía solidaria y/o asociatividad, formalización, tributaria y legal. 
Al igual la </t>
    </r>
    <r>
      <rPr>
        <u/>
        <sz val="12"/>
        <color theme="1"/>
        <rFont val="Arial"/>
        <family val="2"/>
      </rPr>
      <t>Tebaida</t>
    </r>
    <r>
      <rPr>
        <sz val="12"/>
        <color theme="1"/>
        <rFont val="Arial"/>
        <family val="2"/>
      </rPr>
      <t xml:space="preserve"> ha apoyado 16 familias en los espacios de formación y el municipio de </t>
    </r>
    <r>
      <rPr>
        <u/>
        <sz val="12"/>
        <color theme="1"/>
        <rFont val="Arial"/>
        <family val="2"/>
      </rPr>
      <t>Montenegro</t>
    </r>
    <r>
      <rPr>
        <sz val="12"/>
        <color theme="1"/>
        <rFont val="Arial"/>
        <family val="2"/>
      </rPr>
      <t xml:space="preserve"> ha promovido la autogestión familiar productiva a través del fortalecimiento de 11 personas de los grupos vulnerables. De igual manera, en </t>
    </r>
    <r>
      <rPr>
        <u/>
        <sz val="12"/>
        <color theme="1"/>
        <rFont val="Arial"/>
        <family val="2"/>
      </rPr>
      <t>Salento</t>
    </r>
    <r>
      <rPr>
        <sz val="12"/>
        <color theme="1"/>
        <rFont val="Arial"/>
        <family val="2"/>
      </rPr>
      <t xml:space="preserve"> participaron más de 30 artesanos, parte de ellos pertenecen a la poblacion vulnerable del municipio (victimas, madres cabeza de hogar, desplazados).
</t>
    </r>
    <r>
      <rPr>
        <b/>
        <sz val="12"/>
        <color theme="1"/>
        <rFont val="Arial"/>
        <family val="2"/>
      </rPr>
      <t xml:space="preserve">Secretaría de Turismo
</t>
    </r>
    <r>
      <rPr>
        <sz val="12"/>
        <color theme="1"/>
        <rFont val="Arial"/>
        <family val="2"/>
      </rPr>
      <t xml:space="preserve">Se realizó el acompañamiento a 30 emprendimientos a grupos poblaciones vulnerables
</t>
    </r>
  </si>
  <si>
    <t xml:space="preserve">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 </t>
  </si>
  <si>
    <t>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t>
  </si>
  <si>
    <r>
      <t xml:space="preserve">Durante las vigencias </t>
    </r>
    <r>
      <rPr>
        <b/>
        <sz val="12"/>
        <rFont val="Calibri"/>
        <family val="2"/>
        <scheme val="minor"/>
      </rPr>
      <t>2020 al 2023</t>
    </r>
    <r>
      <rPr>
        <sz val="12"/>
        <rFont val="Calibri"/>
        <family val="2"/>
        <scheme val="minor"/>
      </rPr>
      <t xml:space="preserve">, el Ministerio del Trabajo realiza capacitaciones a la población en general y a la población vulnerable en temas de trabajo decente y digno. 
En la vigencia </t>
    </r>
    <r>
      <rPr>
        <b/>
        <sz val="12"/>
        <rFont val="Calibri"/>
        <family val="2"/>
        <scheme val="minor"/>
      </rPr>
      <t>2023</t>
    </r>
    <r>
      <rPr>
        <sz val="12"/>
        <rFont val="Calibri"/>
        <family val="2"/>
        <scheme val="minor"/>
      </rPr>
      <t xml:space="preserve"> la Secretaria de Turismo impacta a 61 familias con buenas practicas empresariales y en fortalecimiento de habilidades. </t>
    </r>
  </si>
  <si>
    <t>Durante el 2023 se realizacion 10 sensibilización a los municipios sobre la diversidad y pluralidad familiar, étnica, cultural y territorial como práctica del reconocimiento en el ejercicio de los derechos colectivos e individuales.</t>
  </si>
  <si>
    <t xml:space="preserve"> </t>
  </si>
  <si>
    <r>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A través de la circular No. S.A.60.07.01-01121 del 18 de octubre de 2022 se convocaron los actores responsables del cumplimiento de esta meta para establecer las acciones que permitan implementar satisfactoriamente la proyección anual de esta. 
Córdoba
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
</t>
    </r>
    <r>
      <rPr>
        <b/>
        <sz val="12"/>
        <color theme="1"/>
        <rFont val="Arial"/>
        <family val="2"/>
      </rPr>
      <t xml:space="preserve">Vigencia 2024 </t>
    </r>
    <r>
      <rPr>
        <sz val="12"/>
        <color theme="1"/>
        <rFont val="Arial"/>
        <family val="2"/>
      </rPr>
      <t xml:space="preserve">
La Alcaldía de Salento apoyó a la escuela de padres, en la cual se tratan temas sobre resolución de conflictos intrafamiliares, implementando una en febrero  y una en marzo.</t>
    </r>
  </si>
  <si>
    <r>
      <t xml:space="preserve">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
</t>
    </r>
    <r>
      <rPr>
        <b/>
        <sz val="12"/>
        <color theme="1"/>
        <rFont val="Arial"/>
        <family val="2"/>
      </rPr>
      <t xml:space="preserve">Vigencia 2024 </t>
    </r>
    <r>
      <rPr>
        <sz val="12"/>
        <color theme="1"/>
        <rFont val="Arial"/>
        <family val="2"/>
      </rPr>
      <t xml:space="preserve">
* La Alcaldía de Calarcá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 La Alcaldia de Genova cuenta con el Comité de libertad religiosa, en el año 2022 se adopto por la entidad la Politica Pública Religiosa </t>
    </r>
  </si>
  <si>
    <t>Secretaría del Interior
Secretaría de Familia
INDEPORTES
Policía Nacional
Entes Territoriales Municipales
Instituto Colombiano de Bienestar Familiar
Ejército Nacional</t>
  </si>
  <si>
    <r>
      <t xml:space="preserve">
</t>
    </r>
    <r>
      <rPr>
        <b/>
        <sz val="12"/>
        <rFont val="Arial"/>
        <family val="2"/>
      </rPr>
      <t xml:space="preserve">La Secretaría del Interior
</t>
    </r>
    <r>
      <rPr>
        <sz val="12"/>
        <rFont val="Arial"/>
        <family val="2"/>
      </rPr>
      <t xml:space="preserve">Dio cumplimiento la meta programada del  30% con la implemetacion de campañas, capacitaciones y socializaciones en resolución de conflictos dando cumplimiento del Código Nacional de Seguridad y convivencia
</t>
    </r>
    <r>
      <rPr>
        <b/>
        <sz val="12"/>
        <rFont val="Arial"/>
        <family val="2"/>
      </rPr>
      <t>Buenavista
S</t>
    </r>
    <r>
      <rPr>
        <sz val="12"/>
        <rFont val="Arial"/>
        <family val="2"/>
      </rPr>
      <t xml:space="preserve">e realzio una caravana de seguridad por el area rural del municipio en compaños de CTI,  EJERCITO Y POLICIA NACIONAL </t>
    </r>
  </si>
  <si>
    <r>
      <t xml:space="preserve">Armenia
</t>
    </r>
    <r>
      <rPr>
        <sz val="12"/>
        <rFont val="Arial"/>
        <family val="2"/>
      </rPr>
      <t xml:space="preserve">Se lleva a cabo la actividad de celebracion del dia de la familia el dia 04 de junio en la avenida centenario.
</t>
    </r>
    <r>
      <rPr>
        <b/>
        <sz val="12"/>
        <rFont val="Arial"/>
        <family val="2"/>
      </rPr>
      <t>Quimbaya</t>
    </r>
    <r>
      <rPr>
        <sz val="12"/>
        <rFont val="Arial"/>
        <family val="2"/>
      </rPr>
      <t xml:space="preserve">
Se conmemoró el 15 de mayo día de la familia.</t>
    </r>
    <r>
      <rPr>
        <b/>
        <sz val="12"/>
        <rFont val="Arial"/>
        <family val="2"/>
      </rPr>
      <t xml:space="preserve">
Comisaria Génova
</t>
    </r>
    <r>
      <rPr>
        <sz val="12"/>
        <rFont val="Arial"/>
        <family val="2"/>
      </rPr>
      <t xml:space="preserve">Se realizo un homenaje a las familias del municipio, se brindó una presentación artística
</t>
    </r>
    <r>
      <rPr>
        <b/>
        <sz val="12"/>
        <rFont val="Arial"/>
        <family val="2"/>
      </rPr>
      <t xml:space="preserve">
Córdoba
</t>
    </r>
    <r>
      <rPr>
        <sz val="12"/>
        <rFont val="Arial"/>
        <family val="2"/>
      </rPr>
      <t>Con el fin de brindar acompañamiento a las actividades para la realización interinstitucional para la celebración día internacional de la familia, en fecha sábado 26 de agosto en el parque principal del municipio la institución educativa José maría córdoba en articulación con la administración municipal conmemoraron junto con la comunidad en general del municipio día de la familia.</t>
    </r>
  </si>
  <si>
    <r>
      <t xml:space="preserve">La Secretaría Privada implementa el programa de divulgación de la oferta de bienes y servicios de la Gobernación formalizado bajo el código F-PLA-65 el día 18 de febrero de 2021, a través de los encuentros Ciudadanos. 
Para este segundo trimestre la secretaría privada en el proyecto de Fortalecimiento de  las capacidades institucionales de la administración departamental del Quindío con el equipo de trabajo ha venido desarrollando el plan de trabajo para dar cumplimiento a la meta estratégica de la Secretaría Privada en cada uno de sus encuentros ciudadanos, teniendo como resultado tres encuentros para el primer trimestre y 12 más para el segundo trimestre, teniendo como resultado para el segundo semestre del año de 15 encuentros; a continuación se describen los 12 del segundo trimestre:
4. Toma corregimiento La India- Filandia. / 15 de abril
5. Amor y civismo por Barcelona. /15 de abril 
6. Obra de teatro sobre el Bullying "¿Quieres ser el villano?" centro de convenciones. /20 de abril
7. Feria de Empleo parque laureles Arm. /22 de abril
8. Celebración Día del niño, IE Simón Bolívar Quimbaya. / 21 de abril
9. Visita Empresarial predio La Bretaña. / 26 de abril 
10. Celebración día del niño, Barrio Nuevo Armenia, Quindío Corazón de la Felicidad. / 29 de abril
11. Feria de Emprendimiento Barrio Alfonso López Arm. / 06 de mayo
12. Caravana de Activación Económica, Sector la Estación Tebaida. / 13 de mayo
13. Feria artesanal y gastronómica Barrio Granada Arm. / 03 de junio 
14. Audiencia Pública de Rendición de Cuentas Vigencia 2022/ Centro de Convenciones
15.  Feria empresarial y de emprendimiento, B Bosques de Pinares/ 24 de junio 
Se han realizado 20 encuentros ciudadanos, en el proyecto de Fortalecimiento de las capacidades institucionales de la administración departamental del Quindío para el tercer trimestre de vigencia 2023:
1. Feria de mujeres grandiosas 11 de marzo.
2. Un día para el adulto mayor   31 de marzo. 
3. Feria A Empresarial de Mujeres TICS del 18 al 20 de marzo. 
4. Toma corregimiento La India- Filandia, el 15 de abril
5. Amor y civismo por Barcelona, el 15 de abril 
6. Obra de teatro sobre el Bullying “¿Quieres ser el villano?" centro de convenciones, el 20 de abril
7. Feria de Empleo parque laureles Armenia, el 22 de abril
8. Celebración Día del niño, IE Simón Bolívar Quimbaya, el 21 de abril
9. Visita Empresarial predio La Bretaña, el 26 de abril 
10. Celebración día del niño, Barrio Nuevo Armenia, Quindío Corazón de la Felicidad, el 29 de abril
11. Feria de Emprendimiento Barrio Alfonso López Armenia, el 06 de mayo
12. Caravana de Activación Económica, Sector la Estación Tebaida, el 13 de mayo
13. Feria artesanal y gastronómica Barrio Granada Armenia, el 03 de junio 
14. Audiencia Pública de Rendición de Cuentas Vigencia 2022/ Centro de Convenciones - Rendición de Cuentas Niños, Niñas y Adolescentes/20 de septiembre
15.  Feria empresarial y de emprendimiento, B Bosques de Pinares/ 24 de junio / Feria de emprendimiento Barrio La Gran Bretaña/ 29 de julio / Feria de emprendimiento B La Rivera/26 de agosto / Feria de emprendimiento de inclusión, Plaza de Bolívar/01 de septiembre / Feria de emprendimiento y servicios PIJAO/14 de septiembre / Feria de emprendimiento B La Unión / 12 de agosto  
16. Visita empresarial COLANTA, el 19 de julio
17. Visita empresarial Aguas Santa Bárbara, el 08 de agosto 
18. Caminata adulto mayor con facilísimo, cc Unicentro a plaza de Bolívar, el 11 de agosto 
19.  Festival del Maíz, Barcelona Quindío, los días 19 y 20 de agosto 
20.  Celebración mes de la virgen de las Mercedes, reclusión de mujeres "Villa Cristina", el 27 de septiembre
Dentro de otras actividades se han realizado:
a)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Dando cumplimiento a el proyecto de fortalecimiento de las capacidades institucionales de la administración departamental del Quindío para el cuarto trimestre de la vigencia 2023, se realizaron los 10 encuentros ciudadanos.
1. Feria de Emprendimiento Niños, semana de receso escolar - 12 de octubre Primer piso, Salón Antonio Valencia, Gobernación del Quindío
2. Celebración día del tendero - 08 de octubre Comfenalco, Soleden Quindío.
3. Celebración día de la familia – 24 de octubre Centro de Reclusión Para Mujeres, Villa Cristina, Armenia
4. Celebración día de la familia – 30 de octubre Centro de Atención Especializada (CAE) la primavera Municipio Montenegro.
5. expos jóvenes 2023 – 04 y 05 de noviembre del 2023 Plaza Principal, Municipio de Circasia
6. “Feria de Emprendimiento, Fundación Lazo Rosa” – 16 de noviembre Primer piso, Salón Antonio Valencia, Gobernación del Quindío.
7. “Primera versión del Cacao Fest” – 01 y 02 de diciembre - Parque Principal, Municipio de La Tebaida.
8. Audiencia Pública de Rendición de Cuentas, Vigencia 2023” – 15 de diciembre Centro Cultural Metropolitano de Convenciones
9. “Mercado Circular y Bazar Sustentable” 17 de diciembre - Centro Cultural Metropolitano de Convenciones, Pérgola
Igualmente se realizaron visitas adicionales a las MIPYMES Y PYMES de las diferentes comunas de la ciudad de Armenia; comuna 2, 6 y 7 con el propósito de conocer las diferentes actividades y fomentar gestión empresarial en el departamento.
</t>
    </r>
    <r>
      <rPr>
        <b/>
        <sz val="12"/>
        <rFont val="Arial"/>
        <family val="2"/>
      </rPr>
      <t>Buenavista</t>
    </r>
    <r>
      <rPr>
        <sz val="12"/>
        <rFont val="Arial"/>
        <family val="2"/>
      </rPr>
      <t xml:space="preserve">
La comisaria de familia realizo campaña insterinstitucional donde se ofertaron los servicios de a entidad, asi mismo en el mes de noviembre se realizo campaña con el comité de cafeteros donde participo la ESE SAN CAMILO, ALCALDIA MUNICIPAL, COMISARIA DE FAMILIA Y COMITE DE CAFETEROS </t>
    </r>
  </si>
  <si>
    <r>
      <rPr>
        <b/>
        <sz val="12"/>
        <rFont val="Arial"/>
        <family val="2"/>
      </rPr>
      <t>Secretaría de Familia</t>
    </r>
    <r>
      <rPr>
        <sz val="12"/>
        <rFont val="Arial"/>
        <family val="2"/>
      </rPr>
      <t xml:space="preserve"> 
Realizó campañas de divulgación y sensibilización de de las Rutas de Promoción, Prevención y Atención Integral para las familias y la población del departamento. Tú y yo comprometidos con los sueños.
</t>
    </r>
    <r>
      <rPr>
        <b/>
        <sz val="12"/>
        <rFont val="Arial"/>
        <family val="2"/>
      </rPr>
      <t>Buenavista</t>
    </r>
    <r>
      <rPr>
        <sz val="12"/>
        <rFont val="Arial"/>
        <family val="2"/>
      </rPr>
      <t xml:space="preserve">
La comisaria de familia realizo campañas de manera mensual sobre diversos temas de interes para las familias buenavisteñas, entre esas rutas de atencion en salud mental.
</t>
    </r>
    <r>
      <rPr>
        <b/>
        <sz val="12"/>
        <rFont val="Arial"/>
        <family val="2"/>
      </rPr>
      <t>Córdoba</t>
    </r>
    <r>
      <rPr>
        <sz val="12"/>
        <rFont val="Arial"/>
        <family val="2"/>
      </rPr>
      <t xml:space="preserve">
La administración municipal a través del despacho de la comisaria de familia el equipo psicosocial realizo cuatro (4) socializaciones de rutas de atención a la familia.
</t>
    </r>
    <r>
      <rPr>
        <b/>
        <sz val="12"/>
        <rFont val="Arial"/>
        <family val="2"/>
      </rPr>
      <t xml:space="preserve">Montenegro </t>
    </r>
    <r>
      <rPr>
        <sz val="12"/>
        <rFont val="Arial"/>
        <family val="2"/>
      </rPr>
      <t xml:space="preserve">
Campañas pedagógicas y preventivas a la comunidad sobre las los tipos de violencias, rutas de atención, y actuaciones de la Comisaría de Familia frente al tema.  Campañas realizadas en compañía de Policía de Infancia y adolescencia, sobre violencia intrafamiliar y sexual,  prevención de menores trabajadores y mendicdidad en el Municipio.
</t>
    </r>
    <r>
      <rPr>
        <b/>
        <sz val="12"/>
        <rFont val="Arial"/>
        <family val="2"/>
      </rPr>
      <t>Quimbaya</t>
    </r>
    <r>
      <rPr>
        <sz val="12"/>
        <rFont val="Arial"/>
        <family val="2"/>
      </rPr>
      <t xml:space="preserve">
Durante el trimestre se realizó campaña masiva de divulgación de rutas de atención en casos de discriminación y violencias.
</t>
    </r>
    <r>
      <rPr>
        <b/>
        <sz val="12"/>
        <rFont val="Arial"/>
        <family val="2"/>
      </rPr>
      <t xml:space="preserve">Salento
</t>
    </r>
    <r>
      <rPr>
        <sz val="12"/>
        <rFont val="Arial"/>
        <family val="2"/>
      </rPr>
      <t xml:space="preserve">Por parte de la comisaria de familia se ha realizado la socilizacion de las rutas de atención integral frente a violencia intrafamiliar y violencia sexual  a las escuelas de padres de las diferentes instituciones educativas del municipio de salento y publico en general.
</t>
    </r>
  </si>
  <si>
    <r>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r>
    <r>
      <rPr>
        <b/>
        <sz val="12"/>
        <rFont val="Arial"/>
        <family val="2"/>
      </rPr>
      <t xml:space="preserve">
Vigencia 2024
</t>
    </r>
    <r>
      <rPr>
        <sz val="12"/>
        <rFont val="Arial"/>
        <family val="2"/>
      </rPr>
      <t xml:space="preserve">Indeportes  cuenta con un proyecto en ejecución denominado "Fortalecimiento, hábitos y estilos de vida saludable en el departamento del Quindío", brindando desarrollo familiar y comunitario en el Departamento. De igual manera, las Alcladias Municipales de Calarcá, Génova y Salento, cuentan con rutas integrales de estilos de vida saludables. </t>
    </r>
  </si>
  <si>
    <t>Vigencia 2024</t>
  </si>
  <si>
    <r>
      <rPr>
        <b/>
        <sz val="12"/>
        <color theme="1"/>
        <rFont val="Arial"/>
        <family val="2"/>
      </rPr>
      <t>La Secretaria de Familia</t>
    </r>
    <r>
      <rPr>
        <sz val="12"/>
        <color theme="1"/>
        <rFont val="Arial"/>
        <family val="2"/>
      </rPr>
      <t>, a través de la Jefatura de Familia, durante el Segundo  trismestre de la vigencia 2024, no ejecutó la acción que apunta al cumplimiento de dicho indicador.</t>
    </r>
  </si>
  <si>
    <r>
      <t xml:space="preserve"> 
</t>
    </r>
    <r>
      <rPr>
        <b/>
        <sz val="12"/>
        <rFont val="Arial"/>
        <family val="2"/>
      </rPr>
      <t xml:space="preserve"> la Alcaldía de Salento</t>
    </r>
    <r>
      <rPr>
        <sz val="12"/>
        <rFont val="Arial"/>
        <family val="2"/>
      </rPr>
      <t xml:space="preserve">  fortaleció  en alianza con el programa CAMPESENA a  50  hogares rurales en el departamento, permitiendo la mejorar la  interlocución y participación en redes comunitarias,  Estos líderes serían entrenados en habilidades de comunicación, competencias laborales y técnicas de movilización comunitaria. </t>
    </r>
  </si>
  <si>
    <r>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t>
    </r>
    <r>
      <rPr>
        <sz val="12"/>
        <color theme="1"/>
        <rFont val="Arial"/>
        <family val="2"/>
      </rPr>
      <t xml:space="preserve">
En la vigencia 2024 </t>
    </r>
    <r>
      <rPr>
        <sz val="12"/>
        <rFont val="Arial"/>
        <family val="2"/>
      </rPr>
      <t xml:space="preserve">la Alcaldía de Salento  fortaleció  en alianza con el programa CAMPESENA a  50  hogares rurales en el departamento. </t>
    </r>
  </si>
  <si>
    <t xml:space="preserve">Poblaciones </t>
  </si>
  <si>
    <t xml:space="preserve">Familia </t>
  </si>
  <si>
    <t xml:space="preserve">Discapacidad </t>
  </si>
  <si>
    <t xml:space="preserve">Familia - Infancia </t>
  </si>
  <si>
    <t xml:space="preserve">Discapacidad adulto mayor </t>
  </si>
  <si>
    <t xml:space="preserve">Familia- Infancia </t>
  </si>
  <si>
    <r>
      <t xml:space="preserve">
*</t>
    </r>
    <r>
      <rPr>
        <b/>
        <sz val="12"/>
        <color theme="1"/>
        <rFont val="Arial"/>
        <family val="2"/>
      </rPr>
      <t xml:space="preserve"> La Alcaldía de Salento</t>
    </r>
    <r>
      <rPr>
        <sz val="12"/>
        <color theme="1"/>
        <rFont val="Arial"/>
        <family val="2"/>
      </rPr>
      <t xml:space="preserve"> a través de material educativo (piezas publicitarias) destacan los principales beneficios y la importancia de la vinculación al sistema de seguridad social de los empleados de los diferentes establecimientos del municipio, través de campañas de sensibilización, y los diferentes canales de comunicaciones de la administración Municipal. La Secretaria de Turismo se encuentra realizando la articulación con las entidades pertienentes. </t>
    </r>
  </si>
  <si>
    <r>
      <rPr>
        <b/>
        <sz val="12"/>
        <color theme="1"/>
        <rFont val="Arial"/>
        <family val="2"/>
      </rPr>
      <t xml:space="preserve">* La Secretaria de Familia </t>
    </r>
    <r>
      <rPr>
        <sz val="12"/>
        <color theme="1"/>
        <rFont val="Arial"/>
        <family val="2"/>
      </rPr>
      <t>ha diseñado una estrategia de acompañamiento la cual se materializa a través de las ferias de  servicio,  se han realizado en:</t>
    </r>
    <r>
      <rPr>
        <b/>
        <sz val="12"/>
        <color theme="1"/>
        <rFont val="Arial"/>
        <family val="2"/>
      </rPr>
      <t xml:space="preserve"> </t>
    </r>
    <r>
      <rPr>
        <sz val="12"/>
        <color theme="1"/>
        <rFont val="Arial"/>
        <family val="2"/>
      </rPr>
      <t xml:space="preserve">  1) Filandia,  Salento,  Calarca,   Armenia,  Quimbaya.  se han llevado ofertas institucionales que permiten regularizar a las personas migrantes, refugiados y Colombianos retornados, entre otros servicios y oportunidades de emprendimiento. </t>
    </r>
  </si>
  <si>
    <r>
      <rPr>
        <b/>
        <sz val="12"/>
        <color theme="1"/>
        <rFont val="Arial"/>
        <family val="2"/>
      </rPr>
      <t xml:space="preserve">* La Secretaria de Turismo, Industria y Comercio se encuentra </t>
    </r>
    <r>
      <rPr>
        <sz val="12"/>
        <color theme="1"/>
        <rFont val="Arial"/>
        <family val="2"/>
      </rPr>
      <t xml:space="preserve"> estructurando  en el Marco del Plan de desarrollo 2024-2027  una estrategia  que permita mantener una buena práctica empresarial para la protección de la familia.
</t>
    </r>
    <r>
      <rPr>
        <sz val="12"/>
        <color rgb="FFFF0000"/>
        <rFont val="Arial"/>
        <family val="2"/>
      </rPr>
      <t/>
    </r>
  </si>
  <si>
    <r>
      <t>*</t>
    </r>
    <r>
      <rPr>
        <b/>
        <sz val="12"/>
        <rFont val="Arial"/>
        <family val="2"/>
      </rPr>
      <t>Indeportes</t>
    </r>
    <r>
      <rPr>
        <sz val="12"/>
        <rFont val="Arial"/>
        <family val="2"/>
      </rPr>
      <t xml:space="preserve">  cuenta con un proyecto en ejecución denominado "Fortalecimiento, hábitos y estilos de vida saludable en el departamento del Quindío", brindando desarrollo familiar y comunitario en el Departamento.
*</t>
    </r>
    <r>
      <rPr>
        <b/>
        <sz val="12"/>
        <rFont val="Arial"/>
        <family val="2"/>
      </rPr>
      <t>La Alcaldia de Calarcá</t>
    </r>
    <r>
      <rPr>
        <sz val="12"/>
        <rFont val="Arial"/>
        <family val="2"/>
      </rPr>
      <t xml:space="preserve"> Se encuentra en ejecución de la ruta Integral de promoción, acceso y practicas de estilos de vida saludable en las familias. 
* </t>
    </r>
    <r>
      <rPr>
        <b/>
        <sz val="12"/>
        <rFont val="Arial"/>
        <family val="2"/>
      </rPr>
      <t>La Alcaldía de Génova</t>
    </r>
    <r>
      <rPr>
        <sz val="12"/>
        <rFont val="Arial"/>
        <family val="2"/>
      </rPr>
      <t xml:space="preserve"> desde el plan local de salud implementa la ruta integral.
</t>
    </r>
    <r>
      <rPr>
        <b/>
        <sz val="12"/>
        <rFont val="Arial"/>
        <family val="2"/>
      </rPr>
      <t>* La Alcaldìa de Salento</t>
    </r>
    <r>
      <rPr>
        <sz val="12"/>
        <rFont val="Arial"/>
        <family val="2"/>
      </rPr>
      <t xml:space="preserve"> cuenta con  una  estrategia en el fortalecimiento de hábitos y estilos de vida saludable para las personas adultas  mayores. </t>
    </r>
  </si>
  <si>
    <t xml:space="preserve">Mujer </t>
  </si>
  <si>
    <t xml:space="preserve">mujer </t>
  </si>
  <si>
    <r>
      <t xml:space="preserve">Desde la Secretaria de Familia  </t>
    </r>
    <r>
      <rPr>
        <b/>
        <sz val="12"/>
        <rFont val="Arial"/>
        <family val="2"/>
      </rPr>
      <t xml:space="preserve">Dirección de Desarrollo Humano y Familia se conto con el proyecto 2020003630011 desde donde se desarrollo la estrategia de participación y educación familiar  </t>
    </r>
    <r>
      <rPr>
        <sz val="12"/>
        <rFont val="Arial"/>
        <family val="2"/>
      </rPr>
      <t>logrando la realización de  24 foros destinados a la prevención del riesgo y la promoción de la salud sexual y reproductiva, con un enfoque diferencial, en nueve municipios del departamento del Quindío: Armenia, Calarcá, Quimbaya, La Tebaida, Montenegro, Filandia, Buenavista, Córdoba y Pijao.</t>
    </r>
  </si>
  <si>
    <t xml:space="preserve">Desarrollo Humano </t>
  </si>
  <si>
    <t xml:space="preserve">No se cuenta con avance en la formulación y diseños de esta estrategia. </t>
  </si>
  <si>
    <t xml:space="preserve">No se cuenta con avances en la articulación de la política con otros ambitos. </t>
  </si>
  <si>
    <t>No se cuenta con avances para la realización de sectoriales que permitan la caracterización de las familias</t>
  </si>
  <si>
    <t>No se cuenta con avances para inclusión de variables e indicadores en el marco del observatorio económico y social del departamento</t>
  </si>
  <si>
    <r>
      <rPr>
        <b/>
        <sz val="12"/>
        <rFont val="Arial"/>
        <family val="2"/>
      </rPr>
      <t xml:space="preserve">La Secretaria de Familia </t>
    </r>
    <r>
      <rPr>
        <sz val="12"/>
        <rFont val="Arial"/>
        <family val="2"/>
      </rPr>
      <t>durante el Segundo  trimestre del 2024, realizó la sensibililización en 7 municipios del departamento: Cordoba, Pijao, Buenavista, Armenia, Calarcá,Génova</t>
    </r>
  </si>
  <si>
    <r>
      <t xml:space="preserve">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
</t>
    </r>
    <r>
      <rPr>
        <b/>
        <sz val="12"/>
        <color theme="1"/>
        <rFont val="Arial"/>
        <family val="2"/>
      </rPr>
      <t>Vigencia 2024
*</t>
    </r>
    <r>
      <rPr>
        <sz val="12"/>
        <color theme="1"/>
        <rFont val="Arial"/>
        <family val="2"/>
      </rPr>
      <t>La Secretaría del Interior:   Se realizó espacios de formación de  resolución de conflictos y sana convivencia en 5 JAC de diferentes municipios del departamento
* En el Municipio de Génova  el municipio cuenta con COVECOM debidamente conformado en el área urbana
* La Alcaldía de Salento Utiliza medios de comunicación locales y redes sociales para difundir información sobre los programas y servicios disponibles,  dando el apoyo pertinente con la fuerza pública para generar la seguridad y tranquilidad a los territorios urbanos y rurales del salento.</t>
    </r>
  </si>
  <si>
    <r>
      <t xml:space="preserve">La Secretaría Privada implementa el programa de divulgación de la oferta de bienes y servicios de la Gobernación formalizado bajo el código F-PLA-65 el día 18 de febrero de 2021, a través de los encuentros Ciudadanos. 
</t>
    </r>
    <r>
      <rPr>
        <b/>
        <sz val="12"/>
        <rFont val="Arial"/>
        <family val="2"/>
      </rPr>
      <t xml:space="preserve">Vigencia 2024
</t>
    </r>
    <r>
      <rPr>
        <sz val="12"/>
        <rFont val="Arial"/>
        <family val="2"/>
      </rPr>
      <t xml:space="preserve">La Secretartia Privada, diseño e implemento la estrategia de encuentros ciudadanos y  la Ruta de la Felicidad, así como las fiestas campesinas espacios donde la comunidad conoció  la oferta institucional. </t>
    </r>
  </si>
  <si>
    <t xml:space="preserve">Durante la presente vigencia se realizó una convocatoria para el progrma CINNE - Centro de innovación y emprendimiento,  está orientado a la asistencia técnica de los nuevos emprendimientos para fortalecer la economía popular y del departamento. </t>
  </si>
  <si>
    <r>
      <rPr>
        <b/>
        <sz val="12"/>
        <rFont val="Arial"/>
        <family val="2"/>
      </rPr>
      <t xml:space="preserve">Vigencia 2020
</t>
    </r>
    <r>
      <rPr>
        <sz val="12"/>
        <rFont val="Arial"/>
        <family val="2"/>
      </rPr>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t>
    </r>
    <r>
      <rPr>
        <b/>
        <sz val="12"/>
        <rFont val="Arial"/>
        <family val="2"/>
      </rPr>
      <t xml:space="preserve">Vigencia 22021
</t>
    </r>
    <r>
      <rPr>
        <sz val="12"/>
        <rFont val="Arial"/>
        <family val="2"/>
      </rPr>
      <t xml:space="preserve">Se avanzó en la estructuración de una estrategia de articulación con la Política Pública de Diversidad Sexual e Identidad de Género. </t>
    </r>
    <r>
      <rPr>
        <b/>
        <sz val="12"/>
        <rFont val="Arial"/>
        <family val="2"/>
      </rPr>
      <t xml:space="preserve">
Vigencia 2022
</t>
    </r>
    <r>
      <rPr>
        <sz val="12"/>
        <rFont val="Arial"/>
        <family val="2"/>
      </rPr>
      <t>La jefatura de mujer y equidad de genero no reporto información.</t>
    </r>
    <r>
      <rPr>
        <b/>
        <sz val="12"/>
        <rFont val="Arial"/>
        <family val="2"/>
      </rPr>
      <t xml:space="preserve">
Vigencia 2023</t>
    </r>
    <r>
      <rPr>
        <sz val="12"/>
        <rFont val="Arial"/>
        <family val="2"/>
      </rPr>
      <t xml:space="preserve">
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Bernando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r>
    <r>
      <rPr>
        <b/>
        <sz val="12"/>
        <rFont val="Arial"/>
        <family val="2"/>
      </rPr>
      <t>Vigencia 2024</t>
    </r>
    <r>
      <rPr>
        <sz val="12"/>
        <rFont val="Arial"/>
        <family val="2"/>
      </rPr>
      <t xml:space="preserve">
La secretaria de Familia a través de la Jefatura de Mujer y Equidad, cuentan en el programa de inclusión y diversiad sexual  en los entornos familiares una estretegia llamada "Tu y yo por un quindío diverso".</t>
    </r>
  </si>
  <si>
    <r>
      <t xml:space="preserve">La Secretaría de familia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La Secretaría de Salud, se encuentra implementando el programa de maternidad segura.                                                                       Dirección de Desarrollo Humano y Familia en el transcurso del primer trimestre del año 2024  llevó a acabo un total de 15 foros destinados a la prevencion del riesgo y la promocion sexual y reroductiva con un enfoque diferencial en tres (3) municipios del departamento del Quindio; Pijao, Calarcá y Armenia.                            * Dirección de Desarrollo Humano y Familia en el transcurso del primer trimestre llevó a acabo un total de 15 foros destinados a la prevencion del riesgo y la promocion sexual y reroductiva con un enfoque diferencial en tres (3) municipios del departamento del Quindio; Pijao, Calarcá y Armenia
</t>
    </r>
    <r>
      <rPr>
        <b/>
        <sz val="12"/>
        <rFont val="Arial"/>
        <family val="2"/>
      </rPr>
      <t xml:space="preserve">Vigencia 2024
</t>
    </r>
    <r>
      <rPr>
        <sz val="12"/>
        <rFont val="Arial"/>
        <family val="2"/>
      </rPr>
      <t>Desde la Secretaria de Familia  Dirección de Desarrollo Humano y Familia se conto con el proyecto 2020003630011 desde donde se desarrollo la estrategia de participación y educación familiar  logrando la realización de  24 foros destinados a la prevención del riesgo y la promoción de la salud sexual y reproductiva, con un enfoque diferencial, en nueve municipios del departamento del Quindío: Armenia, Calarcá, Quimbaya, La Tebaida, Montenegro, Filandia, Buenavista, Córdoba y Pijao.</t>
    </r>
  </si>
  <si>
    <r>
      <t xml:space="preserve">La Secretaría de Familia a través de la dirección de poblaciones elaboró y se encuentra implementando el plan de atención al migrante, pero no cuenta con una estrategia de acompañamiento familiar. 
</t>
    </r>
    <r>
      <rPr>
        <b/>
        <sz val="12"/>
        <rFont val="Arial"/>
        <family val="2"/>
      </rPr>
      <t xml:space="preserve">Vigencia 2024
</t>
    </r>
    <r>
      <rPr>
        <sz val="12"/>
        <rFont val="Arial"/>
        <family val="2"/>
      </rPr>
      <t xml:space="preserve">La Secretaria de Familia ha diseñado una estrategia de acompañamiento la cual se materializa a través de las ferias de  servicio,  se han realizado en:   1) Filandia,  Salento,  Calarca,   Armenia,  Quimbaya.  se han llevado ofertas institucionales que permiten regularizar a las personas migrantes, refugiados y Colombianos retornados, entre otros servicios y oportunidades de emprendimiento. </t>
    </r>
  </si>
  <si>
    <r>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r>
    <r>
      <rPr>
        <b/>
        <sz val="12"/>
        <rFont val="Arial"/>
        <family val="2"/>
      </rPr>
      <t xml:space="preserve">
Vigencia 2024</t>
    </r>
    <r>
      <rPr>
        <sz val="12"/>
        <rFont val="Arial"/>
        <family val="2"/>
      </rPr>
      <t xml:space="preserve">
a través de la Jefatura de Familia, realizó el seguimiento del segundo  trimestre de la vigencia 2024, con su respectivo informe.</t>
    </r>
  </si>
  <si>
    <t>La Secretaría de Planeación estructuró el nuevo documento Marco Territorial de Lucha Contra la Pobreza Extrema 2024-2027 según los lineamientos proporcionados por el Departamento Nacional de Prosperidad Social, el cual  que regirá durante el actual periodo administrativo. Está pendiente la socialización y aprobación por parte del Comité del Consejo Departamental de Política Social del departamento del Quindío – CODPOS , para su posterior implementación</t>
  </si>
  <si>
    <r>
      <rPr>
        <sz val="12"/>
        <color rgb="FFFF0000"/>
        <rFont val="Arial"/>
        <family val="2"/>
      </rPr>
      <t xml:space="preserve">
</t>
    </r>
    <r>
      <rPr>
        <sz val="12"/>
        <rFont val="Arial"/>
        <family val="2"/>
      </rPr>
      <t xml:space="preserve">
</t>
    </r>
    <r>
      <rPr>
        <b/>
        <sz val="12"/>
        <rFont val="Arial"/>
        <family val="2"/>
      </rPr>
      <t>Vigencia 2023</t>
    </r>
    <r>
      <rPr>
        <sz val="12"/>
        <rFont val="Arial"/>
        <family val="2"/>
      </rPr>
      <t xml:space="preserve">
El 12 de septiembre del 2023, se formalizo la estrategia.                                      </t>
    </r>
    <r>
      <rPr>
        <b/>
        <sz val="12"/>
        <rFont val="Arial"/>
        <family val="2"/>
      </rPr>
      <t>Vigencia 2024</t>
    </r>
    <r>
      <rPr>
        <sz val="12"/>
        <rFont val="Arial"/>
        <family val="2"/>
      </rPr>
      <t xml:space="preserve">                              se incluye la estratgia en el nuevo plan de desarrollo y se incluye dentro del proyecto 044. </t>
    </r>
  </si>
  <si>
    <r>
      <t xml:space="preserve">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t>
    </r>
    <r>
      <rPr>
        <b/>
        <sz val="12"/>
        <rFont val="Arial"/>
        <family val="2"/>
      </rPr>
      <t>Vigencia 2020</t>
    </r>
    <r>
      <rPr>
        <sz val="12"/>
        <rFont val="Arial"/>
        <family val="2"/>
      </rPr>
      <t xml:space="preserve">
Armenia
- No. 015 con la Asociación de Cabildos Indígenas de Armenia Quindío (ACIAQ). 
- No. 016 con la Asociación de Cabildantes Pastos del Quindío.
</t>
    </r>
    <r>
      <rPr>
        <b/>
        <sz val="12"/>
        <rFont val="Arial"/>
        <family val="2"/>
      </rPr>
      <t>Vigencia 2021</t>
    </r>
    <r>
      <rPr>
        <sz val="12"/>
        <rFont val="Arial"/>
        <family val="2"/>
      </rPr>
      <t xml:space="preserve">
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r>
    <r>
      <rPr>
        <b/>
        <sz val="12"/>
        <rFont val="Arial"/>
        <family val="2"/>
      </rPr>
      <t>Vigencia 2022</t>
    </r>
    <r>
      <rPr>
        <sz val="12"/>
        <rFont val="Arial"/>
        <family val="2"/>
      </rPr>
      <t xml:space="preserve">
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
</t>
    </r>
    <r>
      <rPr>
        <b/>
        <sz val="12"/>
        <rFont val="Arial"/>
        <family val="2"/>
      </rPr>
      <t>Vigencia 2023
S</t>
    </r>
    <r>
      <rPr>
        <sz val="12"/>
        <rFont val="Arial"/>
        <family val="2"/>
      </rPr>
      <t>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t>
    </r>
    <r>
      <rPr>
        <b/>
        <sz val="12"/>
        <rFont val="Arial"/>
        <family val="2"/>
      </rPr>
      <t xml:space="preserve"> </t>
    </r>
    <r>
      <rPr>
        <sz val="12"/>
        <rFont val="Arial"/>
        <family val="2"/>
      </rPr>
      <t xml:space="preserve">
</t>
    </r>
    <r>
      <rPr>
        <b/>
        <sz val="12"/>
        <rFont val="Arial"/>
        <family val="2"/>
      </rPr>
      <t xml:space="preserve">Vigencia 2024
</t>
    </r>
    <r>
      <rPr>
        <sz val="12"/>
        <rFont val="Arial"/>
        <family val="2"/>
      </rPr>
      <t xml:space="preserve">La secretaria de Familia, a través de la Dirección de Poblaciones, realizaron acompañamiento a la </t>
    </r>
    <r>
      <rPr>
        <sz val="12"/>
        <color rgb="FFFF0000"/>
        <rFont val="Arial"/>
        <family val="2"/>
      </rPr>
      <t>organizacion Oriquin, para la implementaciòn de los planes de vida</t>
    </r>
    <r>
      <rPr>
        <sz val="12"/>
        <rFont val="Arial"/>
        <family val="2"/>
      </rPr>
      <t xml:space="preserve">. </t>
    </r>
  </si>
  <si>
    <r>
      <t>Durante la</t>
    </r>
    <r>
      <rPr>
        <b/>
        <sz val="12"/>
        <rFont val="Arial"/>
        <family val="2"/>
      </rPr>
      <t xml:space="preserve"> vigencia 2020</t>
    </r>
    <r>
      <rPr>
        <sz val="12"/>
        <rFont val="Arial"/>
        <family val="2"/>
      </rPr>
      <t xml:space="preserve">, se desarrollaron jornadas de sensibilización sobre enfoque diferencial y subdiferencial, como herramienta para el reconocimiento de la diversidad, en 8 municipios.
</t>
    </r>
    <r>
      <rPr>
        <b/>
        <sz val="12"/>
        <rFont val="Arial"/>
        <family val="2"/>
      </rPr>
      <t>Vigencia 2021</t>
    </r>
    <r>
      <rPr>
        <sz val="12"/>
        <rFont val="Arial"/>
        <family val="2"/>
      </rPr>
      <t xml:space="preserve"> se desarrolló el foro sobre diversidad y pluralidad familiar donde fueron invitados todos los municipios.
</t>
    </r>
    <r>
      <rPr>
        <b/>
        <sz val="12"/>
        <rFont val="Arial"/>
        <family val="2"/>
      </rPr>
      <t>Vigencia  2022</t>
    </r>
    <r>
      <rPr>
        <sz val="12"/>
        <rFont val="Arial"/>
        <family val="2"/>
      </rPr>
      <t xml:space="preserve"> se sensibilizaron 11 municipios.
</t>
    </r>
    <r>
      <rPr>
        <b/>
        <sz val="12"/>
        <rFont val="Arial"/>
        <family val="2"/>
      </rPr>
      <t xml:space="preserve">Vigencia del 2023
</t>
    </r>
    <r>
      <rPr>
        <sz val="12"/>
        <rFont val="Arial"/>
        <family val="2"/>
      </rPr>
      <t>se realizacion 10 sensibilización a los municipios sobre la diversidad y pluralidad familiar</t>
    </r>
    <r>
      <rPr>
        <sz val="12"/>
        <color theme="1"/>
        <rFont val="Arial"/>
        <family val="2"/>
      </rPr>
      <t xml:space="preserve">, étnica, cultural y territorial como práctica del reconocimiento en el ejercicio de los derechos colectivos e individuales.
</t>
    </r>
    <r>
      <rPr>
        <b/>
        <sz val="12"/>
        <color theme="1"/>
        <rFont val="Arial"/>
        <family val="2"/>
      </rPr>
      <t xml:space="preserve">Vigencia 2024
</t>
    </r>
    <r>
      <rPr>
        <sz val="12"/>
        <color theme="1"/>
        <rFont val="Arial"/>
        <family val="2"/>
      </rPr>
      <t>La Secretaria de Familia durante el Segundo  trimestre del 2024, realizó la sensibililización en 7 municipios del departamento: Cordoba, Pijao, Buenavista, Armenia, Calarcá,Génov</t>
    </r>
    <r>
      <rPr>
        <sz val="12"/>
        <color rgb="FFFF0000"/>
        <rFont val="Arial"/>
        <family val="2"/>
      </rPr>
      <t>a</t>
    </r>
  </si>
  <si>
    <t>Se cuenta con la Estrategia de acompañamiento para la promoción de la sana convivencia familiar y social y la prevención del embarazo en la adolescencia.  La cual incluye la creación de la red articuladora.</t>
  </si>
  <si>
    <r>
      <t xml:space="preserve">Se cuenta con la Estrategia de acompañamiento para la promoción de la sana convivencia familiar y social y la prevención del embarazo en la adolescencia.  La cual incluye la creación de la red articuladora.
</t>
    </r>
    <r>
      <rPr>
        <b/>
        <sz val="12"/>
        <rFont val="Arial"/>
        <family val="2"/>
      </rPr>
      <t xml:space="preserve">
Vigencia 2024</t>
    </r>
    <r>
      <rPr>
        <sz val="12"/>
        <rFont val="Arial"/>
        <family val="2"/>
      </rPr>
      <t xml:space="preserve">l                                                      La estrategia hace parte integral del proyecto 087 para el periodo de gobierno 2024 - 2027 </t>
    </r>
  </si>
  <si>
    <t xml:space="preserve">La Secretaría de Familia Departamental  y las administraciones municipales han conmemorado el día de familia anualmente. 
</t>
  </si>
  <si>
    <r>
      <rPr>
        <b/>
        <sz val="12"/>
        <color theme="1"/>
        <rFont val="Arial"/>
        <family val="2"/>
      </rPr>
      <t xml:space="preserve">Vigencia 2019 - 2024:   </t>
    </r>
    <r>
      <rPr>
        <sz val="12"/>
        <color theme="1"/>
        <rFont val="Arial"/>
        <family val="2"/>
      </rPr>
      <t xml:space="preserve">Se realizó la  estructuración del programa CINNE Y se realizaron  convocatorias y fortalecimientos a emprendimientos de manera permanente ,                                                                                                                                                                                                                                                                                                                                           está orientado a la asistencia técnica de los nuevos emprendimientos para fortalecer la economía popular y del departamento.la meta se encuentra programada para iniciar su ejecucion en la vigencia 2024 . </t>
    </r>
  </si>
  <si>
    <r>
      <rPr>
        <b/>
        <sz val="12"/>
        <rFont val="Arial"/>
        <family val="2"/>
      </rPr>
      <t xml:space="preserve">Vigencia 2020: </t>
    </r>
    <r>
      <rPr>
        <sz val="12"/>
        <rFont val="Arial"/>
        <family val="2"/>
      </rPr>
      <t xml:space="preserve"> se apoyaron </t>
    </r>
    <r>
      <rPr>
        <b/>
        <sz val="12"/>
        <rFont val="Arial"/>
        <family val="2"/>
      </rPr>
      <t>21</t>
    </r>
    <r>
      <rPr>
        <sz val="12"/>
        <rFont val="Arial"/>
        <family val="2"/>
      </rPr>
      <t xml:space="preserve"> organizaciones de productores formales.
</t>
    </r>
    <r>
      <rPr>
        <b/>
        <sz val="12"/>
        <rFont val="Arial"/>
        <family val="2"/>
      </rPr>
      <t>Vigencia</t>
    </r>
    <r>
      <rPr>
        <sz val="12"/>
        <rFont val="Arial"/>
        <family val="2"/>
      </rPr>
      <t xml:space="preserve"> </t>
    </r>
    <r>
      <rPr>
        <b/>
        <sz val="12"/>
        <rFont val="Arial"/>
        <family val="2"/>
      </rPr>
      <t>2021:</t>
    </r>
    <r>
      <rPr>
        <sz val="12"/>
        <rFont val="Arial"/>
        <family val="2"/>
      </rPr>
      <t xml:space="preserve"> apoyaron </t>
    </r>
    <r>
      <rPr>
        <b/>
        <sz val="12"/>
        <rFont val="Arial"/>
        <family val="2"/>
      </rPr>
      <t>240</t>
    </r>
    <r>
      <rPr>
        <sz val="12"/>
        <rFont val="Arial"/>
        <family val="2"/>
      </rPr>
      <t xml:space="preserve"> productores agropecuarios.
</t>
    </r>
    <r>
      <rPr>
        <b/>
        <sz val="12"/>
        <rFont val="Arial"/>
        <family val="2"/>
      </rPr>
      <t>Vigencia</t>
    </r>
    <r>
      <rPr>
        <sz val="12"/>
        <rFont val="Arial"/>
        <family val="2"/>
      </rPr>
      <t xml:space="preserve"> </t>
    </r>
    <r>
      <rPr>
        <b/>
        <sz val="12"/>
        <rFont val="Arial"/>
        <family val="2"/>
      </rPr>
      <t>2022:</t>
    </r>
    <r>
      <rPr>
        <sz val="12"/>
        <rFont val="Arial"/>
        <family val="2"/>
      </rPr>
      <t xml:space="preserve"> Se apoyaron  </t>
    </r>
    <r>
      <rPr>
        <b/>
        <sz val="12"/>
        <rFont val="Arial"/>
        <family val="2"/>
      </rPr>
      <t>1422</t>
    </r>
    <r>
      <rPr>
        <sz val="12"/>
        <rFont val="Arial"/>
        <family val="2"/>
      </rPr>
      <t xml:space="preserve"> productores agropecuarios en  los municipios de: CORDOBA, CIRCASIA, MONTENEGRO, GENOVA, BUENAVISTA,  CALARCA y SALENTO y 166 credit0s agropecuarios,.
</t>
    </r>
    <r>
      <rPr>
        <b/>
        <sz val="12"/>
        <rFont val="Arial"/>
        <family val="2"/>
      </rPr>
      <t>Vigencia 2023:</t>
    </r>
    <r>
      <rPr>
        <sz val="12"/>
        <rFont val="Arial"/>
        <family val="2"/>
      </rPr>
      <t xml:space="preserve"> se beneficiaron a </t>
    </r>
    <r>
      <rPr>
        <b/>
        <sz val="12"/>
        <rFont val="Arial"/>
        <family val="2"/>
      </rPr>
      <t>150</t>
    </r>
    <r>
      <rPr>
        <sz val="12"/>
        <rFont val="Arial"/>
        <family val="2"/>
      </rPr>
      <t xml:space="preserve"> unidades productivas. De acuerdo a lo anterior en el cuatrienio 2020 - 2023 se han apoyado </t>
    </r>
    <r>
      <rPr>
        <b/>
        <sz val="12"/>
        <rFont val="Arial"/>
        <family val="2"/>
      </rPr>
      <t>1833</t>
    </r>
    <r>
      <rPr>
        <sz val="12"/>
        <rFont val="Arial"/>
        <family val="2"/>
      </rPr>
      <t xml:space="preserve"> productores agropecuarios en capacitaciones de asociatividad, liderazgo, agricultura familiar campesina, seguridad alimentaria y créditos agropecuarios. 
</t>
    </r>
    <r>
      <rPr>
        <b/>
        <sz val="12"/>
        <rFont val="Arial"/>
        <family val="2"/>
      </rPr>
      <t xml:space="preserve">Vigencia 2024
</t>
    </r>
    <r>
      <rPr>
        <sz val="12"/>
        <rFont val="Arial"/>
        <family val="2"/>
      </rPr>
      <t>La Secretaria de Agricultura realiza acompañamiento técnico para el fortalecimientos de ocho (8) proyectos de alianzas productivas, que benefician 320 familias.  Estos proyectos vienen en ejecución desde la vigencia anterior, el objetivo es acompañarlos, durante la vigencia 2024.</t>
    </r>
  </si>
  <si>
    <t xml:space="preserve">La Secretaria de Familia contó con el proyecto 2020003630035 desde donde se prestó atención integral a las familias con Integrantes en condición de discapacidad, par aun total de 315 personas beneficiadas desde el banco de ayudas técnicas a travès del programa rehabilitaciòn basada en comunidadad. </t>
  </si>
  <si>
    <r>
      <t xml:space="preserve">La Secretaría de Familia a través de la dirección de adulto mayor y discapacidad ejecuta la estrategia de Rehabilitación Basada en Comunidad, reglamentada en el Decreto 703 de 2015
</t>
    </r>
    <r>
      <rPr>
        <sz val="12"/>
        <rFont val="Arial"/>
        <family val="2"/>
      </rPr>
      <t xml:space="preserve">
</t>
    </r>
    <r>
      <rPr>
        <b/>
        <sz val="12"/>
        <rFont val="Arial"/>
        <family val="2"/>
      </rPr>
      <t>Vigencia 2024</t>
    </r>
    <r>
      <rPr>
        <sz val="12"/>
        <rFont val="Arial"/>
        <family val="2"/>
      </rPr>
      <t xml:space="preserve">
La Secretaria de Familia contó con el proyecto 2020003630035 desde donde se prestó atención integral a las familias con Integrantes en condición de discapacidad, par aun total de 315 personas beneficiadas desde el banco de ayudas técnicas población, a travès del programa rehabilitaciòn basada en comunidadad. </t>
    </r>
  </si>
  <si>
    <r>
      <rPr>
        <b/>
        <sz val="12"/>
        <color theme="1"/>
        <rFont val="Arial"/>
        <family val="2"/>
      </rPr>
      <t xml:space="preserve">Vigencia 2019-2023 </t>
    </r>
    <r>
      <rPr>
        <sz val="12"/>
        <color theme="1"/>
        <rFont val="Arial"/>
        <family val="2"/>
      </rPr>
      <t xml:space="preserve">La Secretaría de Familia a través de la jefatura de Familia, construyò la Ruta integral de atenciòn a la Primera infancia, bajo el cual se da operaciòn al modelo de atenciòn a la primera infnacia.  
</t>
    </r>
    <r>
      <rPr>
        <b/>
        <sz val="12"/>
        <rFont val="Arial"/>
        <family val="2"/>
      </rPr>
      <t>Vigencia 2024</t>
    </r>
    <r>
      <rPr>
        <sz val="12"/>
        <color rgb="FFFF0000"/>
        <rFont val="Arial"/>
        <family val="2"/>
      </rPr>
      <t xml:space="preserve">
</t>
    </r>
    <r>
      <rPr>
        <sz val="12"/>
        <rFont val="Arial"/>
        <family val="2"/>
      </rPr>
      <t>Como resultado de la operaciòn del modelo se desarrollan las siguientes acciones.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t>
    </r>
  </si>
  <si>
    <r>
      <rPr>
        <b/>
        <sz val="12"/>
        <color theme="1"/>
        <rFont val="Arial"/>
        <family val="2"/>
      </rPr>
      <t xml:space="preserve">Vigencia 2024
</t>
    </r>
    <r>
      <rPr>
        <sz val="12"/>
        <color theme="1"/>
        <rFont val="Arial"/>
        <family val="2"/>
      </rPr>
      <t xml:space="preserve">Como resultado de la operaciòn del modelo se desarrollan las siguientes acciones.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
</t>
    </r>
  </si>
  <si>
    <t xml:space="preserve">No se han desarrollado acciones para el cumplimiento de este indicador. </t>
  </si>
  <si>
    <r>
      <t xml:space="preserve">Para las actuales vigencias no se han presentado informes de seguimiento ya que la meta no se encontraba programada
</t>
    </r>
    <r>
      <rPr>
        <sz val="12"/>
        <rFont val="Arial"/>
        <family val="2"/>
      </rPr>
      <t xml:space="preserve">
</t>
    </r>
    <r>
      <rPr>
        <b/>
        <sz val="12"/>
        <rFont val="Arial"/>
        <family val="2"/>
      </rPr>
      <t/>
    </r>
  </si>
  <si>
    <r>
      <t xml:space="preserve">                                                                       * *Secretaira del Interior se acompañó espacio de comité de salud mental en el departamento, esto con el fin de de fortalecer el plan de acción de este comité y establecer acciones que fortalecezcan la salud mental en las familias del Quindío.
</t>
    </r>
    <r>
      <rPr>
        <b/>
        <sz val="12"/>
        <color theme="1"/>
        <rFont val="Arial"/>
        <family val="2"/>
      </rPr>
      <t>La Alcaldía de Calarcá</t>
    </r>
    <r>
      <rPr>
        <sz val="12"/>
        <color theme="1"/>
        <rFont val="Arial"/>
        <family val="2"/>
      </rPr>
      <t xml:space="preserve">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t>
    </r>
  </si>
  <si>
    <r>
      <rPr>
        <b/>
        <sz val="12"/>
        <color theme="1"/>
        <rFont val="Arial"/>
        <family val="2"/>
      </rPr>
      <t>Vigecia 2023</t>
    </r>
    <r>
      <rPr>
        <sz val="12"/>
        <color theme="1"/>
        <rFont val="Arial"/>
        <family val="2"/>
      </rPr>
      <t xml:space="preserve">
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r>
    <r>
      <rPr>
        <b/>
        <sz val="12"/>
        <color theme="1"/>
        <rFont val="Arial"/>
        <family val="2"/>
      </rPr>
      <t>2do semestre</t>
    </r>
    <r>
      <rPr>
        <sz val="12"/>
        <color theme="1"/>
        <rFont val="Arial"/>
        <family val="2"/>
      </rPr>
      <t xml:space="preserve">
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 xml:space="preserve">Vigencia 2024
</t>
    </r>
    <r>
      <rPr>
        <sz val="12"/>
        <color theme="1"/>
        <rFont val="Arial"/>
        <family val="2"/>
      </rPr>
      <t xml:space="preserve">La Secretaria de Familia, a través de la Direcciòn de desarrallo humano , durante el segundo  trismestre de la vigencia 2024, presento el informe  de la politica de familia ente el Consejo departamental de politia social. </t>
    </r>
  </si>
  <si>
    <t xml:space="preserve">Esta metase encuentra programada para iniciar su ejecución en la presente vigencia, las Secretarias recomiendan ajuste de la misma. </t>
  </si>
  <si>
    <r>
      <rPr>
        <b/>
        <sz val="12"/>
        <color theme="1"/>
        <rFont val="Arial"/>
        <family val="2"/>
      </rPr>
      <t>La Secretaria de Familia</t>
    </r>
    <r>
      <rPr>
        <sz val="12"/>
        <color theme="1"/>
        <rFont val="Arial"/>
        <family val="2"/>
      </rPr>
      <t>, a través de la direcciòn de desarrollo humano, realizó el seguimiento del segundo  trimestre de la vigencia 2024, con su respectivo informe.</t>
    </r>
  </si>
  <si>
    <t>No se cuenta con avances para la realización de sectoriales que permitan la caracterización de las familias, sin embargo el municipio de  Armenia realizó 2000 encuestas con las temáticas de Equidad de Género, Discapacidad y Juventud en las familias del municipio, a través del observatorio social de Ciudad.</t>
  </si>
  <si>
    <r>
      <t xml:space="preserve">
</t>
    </r>
    <r>
      <rPr>
        <sz val="12"/>
        <rFont val="Arial"/>
        <family val="2"/>
      </rPr>
      <t xml:space="preserve">
La Secretaria de familia realiza  procesos de asistencias tecnica  para el fortalecimiento de las capacidades administrativas en la implementación y seguimiento de la política en los municipios y las dependencias internas del departamento. </t>
    </r>
  </si>
  <si>
    <r>
      <rPr>
        <b/>
        <sz val="12"/>
        <rFont val="Arial"/>
        <family val="2"/>
      </rPr>
      <t>*La Secretaria de Familia</t>
    </r>
    <r>
      <rPr>
        <sz val="12"/>
        <rFont val="Arial"/>
        <family val="2"/>
      </rPr>
      <t xml:space="preserve">  en el segundo trimestre no ha  firmado los convenios, pero esta proyectado  a través de las Dirección de Poblaciones  el tramite para el apoyo a  la puesta en marcha de los planes de vida de los resguardos  Dachi Agore Drua  del municipio de Calarca y karabijua en la Virgina Corregimiento del municipio de Calarcá. 
</t>
    </r>
  </si>
  <si>
    <t xml:space="preserve">Durante la vigencia 2020 - 2024 se han priorizardo e implementando el siguiente número de proyectos  que propician el desarrollo familiar y comunitario en el departamento. 
2020: 3 Proyectos 
2021:   2 Proyectos
2022: 3 Proyectos 
2023: 3 Proyectos  
2024. 2 Proyectos </t>
  </si>
  <si>
    <r>
      <t xml:space="preserve">                                                                           
</t>
    </r>
    <r>
      <rPr>
        <b/>
        <sz val="12"/>
        <rFont val="Arial"/>
        <family val="2"/>
      </rPr>
      <t>Vigencia 2024</t>
    </r>
    <r>
      <rPr>
        <sz val="12"/>
        <rFont val="Arial"/>
        <family val="2"/>
      </rPr>
      <t xml:space="preserve">
La Dirección de adulto mayor no cuenta con esta estrategia, el manejo de conflictos intergeneracionales se planea como na nueva linea de politica pública de discapacidad, sin embargo esta dependencia  realizó  una intervencion  con enfasis en el tema para el  Municipio de salento.       </t>
    </r>
  </si>
  <si>
    <r>
      <t xml:space="preserve">No se cuenta con la estrategia sin embargo se han realizdo las siguientes acciones: </t>
    </r>
    <r>
      <rPr>
        <b/>
        <sz val="12"/>
        <color rgb="FFFF0000"/>
        <rFont val="Arial"/>
        <family val="2"/>
      </rPr>
      <t xml:space="preserve"> 
</t>
    </r>
    <r>
      <rPr>
        <b/>
        <sz val="12"/>
        <color theme="1"/>
        <rFont val="Arial"/>
        <family val="2"/>
      </rPr>
      <t xml:space="preserve">La Secretaria de Cultura </t>
    </r>
    <r>
      <rPr>
        <sz val="12"/>
        <color theme="1"/>
        <rFont val="Arial"/>
        <family val="2"/>
      </rPr>
      <t>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1107 personas.</t>
    </r>
    <r>
      <rPr>
        <b/>
        <sz val="12"/>
        <color theme="1"/>
        <rFont val="Arial"/>
        <family val="2"/>
      </rPr>
      <t xml:space="preserve">
</t>
    </r>
    <r>
      <rPr>
        <sz val="12"/>
        <color theme="1"/>
        <rFont val="Arial"/>
        <family val="2"/>
      </rPr>
      <t>.
*</t>
    </r>
    <r>
      <rPr>
        <b/>
        <sz val="12"/>
        <color theme="1"/>
        <rFont val="Arial"/>
        <family val="2"/>
      </rPr>
      <t xml:space="preserve"> La Alcaldía de Salento</t>
    </r>
    <r>
      <rPr>
        <sz val="12"/>
        <color theme="1"/>
        <rFont val="Arial"/>
        <family val="2"/>
      </rPr>
      <t xml:space="preserve"> 	Educación y Capacitación Ambiental Familiar, desarrollar programas educativos dirigidos a familias en comunidades rurales para enseñar sobre la biodiversidad del paisaje cafetero, las técnicas de cultivo sostenible y la importancia de la conservación del medio ambiente. 
Estos programas pueden incluir:
   - Talleres sobre agricultura sostenible y técnicas de conservación del suelo.
   - Cursos sobre la historia y la cultura del café en la región.
   - Actividades prácticas de reforestación y manejo de fuentes de agua.
	Programas de Turismo Comunitario, fomentar la creación de iniciativas de turismo gestionadas por las comunidades que permitan a las familias rurales ser anfitriones y guías. Esto no solo ayuda a crear una fuente de ingresos alternativos, sino que también fortalece el sentido de pertenencia y orgullo por su tierra. 
	Capacitación en hospitalidad y gestión turística, por favor ajustar las 
	Desarrollo de rutas turísticas que incluyan visitas a fincas cafeteras, 
	talleres artesanales 
	recorridos por la naturaleza.
	organizar festivales locales que celebren la identidad cafetera y promuevan la cultura local.
	Exhibir y vender productos locales.
	Realizar concursos de calidad de café, danzas tradicionales y cocina regional.
	Talleres de historia local y significado cultural del café.
	Crear redes de intercambio de conocimientos y experiencias entre diferentes familias y comunidades del Paisaje Cultural Cafetero
	Un sistema de mentorías entre agricultores experimentados y nuevos
	Foros comunitarios para discutir problemas comunes y compartir soluciones innovadoras
	Uso de tecnología para conectar familias rurales con expertos y mercados.
	Trabajar en conjunto con entidades gubernamentales y no gubernamentales para mejorar la infraestructura local, lo que es crucial para una vida sostenible, Mejora de caminos y puentes, Desarrollo de sistemas de recolección de agua y soluciones de energía renovable, Construcción de centros comunitarios que sirvan como puntos de encuentro y aprendizaje.
	Implementar "Raíces del Café: Conectando Familias y Territorio" requeriría colaboración entre el gobierno local, organizaciones no gubernamentales, líderes comunitarios y, crucialmente, las propias familias rurales. Esta estrategia no solo fortalece la economía local y el tejido social, sino que también contribuye a la conservación del paisaje cultural cafetero para futuras generaciones.                                                                                                *</t>
    </r>
    <r>
      <rPr>
        <b/>
        <sz val="12"/>
        <color theme="1"/>
        <rFont val="Arial"/>
        <family val="2"/>
      </rPr>
      <t xml:space="preserve">La Secretaría de Turismo, Industria y Comercio </t>
    </r>
    <r>
      <rPr>
        <sz val="12"/>
        <color theme="1"/>
        <rFont val="Arial"/>
        <family val="2"/>
      </rPr>
      <t>expresa no tener responsabilidad idrecta en la meta en el reporte enviado en la matriz de seguimiento. Sin embargo, en asesoría técnica con la Jefatura de Familia, se identifica que si hay una responsabilidad de la Secretaría, en el diseño de la estrategia comunicativa para la sostenibilidad del PCC.</t>
    </r>
  </si>
  <si>
    <t>La Secretaria de Familia cuenta con la estrategia de  apropiación de la estrategia de fortalecimiento Familia</t>
  </si>
  <si>
    <r>
      <rPr>
        <b/>
        <sz val="12"/>
        <color theme="1"/>
        <rFont val="Arial"/>
        <family val="2"/>
      </rPr>
      <t>La Secretaria de Familia</t>
    </r>
    <r>
      <rPr>
        <sz val="12"/>
        <color theme="1"/>
        <rFont val="Arial"/>
        <family val="2"/>
      </rPr>
      <t xml:space="preserve"> cuenta con la estrategia de  apropiacion de la política pública,  la misma se ejecutará en el próximo plan de desarrollo departamental.  </t>
    </r>
  </si>
  <si>
    <t>52.183.333.00</t>
  </si>
  <si>
    <t>43,200,000.00</t>
  </si>
  <si>
    <t>Para la vigencia 2024, se priorizaron 40 organizaciones rurales, con el objetivo de brindar acompañamiento técnico, organizacional, para el fortalecimiento de las unidades de negocio o emprendimiento establecidos.                                                                 
Durante el tercer  trimestre  Se  fortalecieron las siguientes  asociaciones con procesos de acompañamiento técnico socioempresarial y/o comercial :
 Asociación Asocapapi
.Asociación Mujeres de Calarcá
Asociación Tumbago
.Asociación Asomercamo.Asociación Mujeres de Buenavista</t>
  </si>
  <si>
    <t>Tercer  Trimestre 2024</t>
  </si>
  <si>
    <t>Acompañamiento en los componentes socioempresariales y comeciales  para el fortalecimientos de ocho (8) proyectos de alianzas productivas fase III, que benefician 320 familias.  El recurso ejecutado, corresponde al capital humano que apoya el acompañamiento técnico.</t>
  </si>
  <si>
    <t>1137271379.57</t>
  </si>
  <si>
    <t>527123466.68</t>
  </si>
  <si>
    <t>$2,000,000,00</t>
  </si>
  <si>
    <r>
      <t xml:space="preserve">El modelo pedadogico no se ha creado sin embargo se  realizaron las siguientes acciones, </t>
    </r>
    <r>
      <rPr>
        <b/>
        <sz val="12"/>
        <color theme="1"/>
        <rFont val="Arial"/>
        <family val="2"/>
      </rPr>
      <t xml:space="preserve">
*La Alcaldía de Salento</t>
    </r>
    <r>
      <rPr>
        <sz val="12"/>
        <color theme="1"/>
        <rFont val="Arial"/>
        <family val="2"/>
      </rPr>
      <t xml:space="preserve"> a través de materiales educativos (piezas graficas) destacan  los beneficios de los horarios flexibles desde una perspectiva de género, campañas de sensibilización  en  los diferentes canales de comunicaciones de la administración Municipal para generar conciencia y fomentar la adopción de horarios flexibles en las empresas de nuestro municipio. 
</t>
    </r>
    <r>
      <rPr>
        <sz val="12"/>
        <color rgb="FFFF0000"/>
        <rFont val="Arial"/>
        <family val="2"/>
      </rPr>
      <t xml:space="preserve">
La Secretaria de Turismo, Industria y Comercio, cuenta con la meta: 3602005 Servicio de orientación laboral . Indicador 360200500 Personas orientadas laboralmente; y debe cumplir con 375 personas orientadas en asuntos laborales; en estos momentos se encuentra desarrollando gestiones para derle alcance a este objetivo</t>
    </r>
  </si>
  <si>
    <r>
      <rPr>
        <sz val="12"/>
        <rFont val="Arial"/>
        <family val="2"/>
      </rPr>
      <t xml:space="preserve">La Dirección de adulto mayor no cuenta con esta estrategia, el manejo de conflictos intergeneracionales se planea como una nueva linea de politica pública de adulto mayor, sin embargo esta dependencia </t>
    </r>
    <r>
      <rPr>
        <sz val="12"/>
        <color theme="1"/>
        <rFont val="Arial"/>
        <family val="2"/>
      </rPr>
      <t xml:space="preserve"> realizó  una intervenciòn  con enfasis a los adultos mayores para promover el manejo de conflictos intergeneracionales y el fortalecimiento de vínculos afectivos en  el  Municipio de salento.
</t>
    </r>
    <r>
      <rPr>
        <sz val="12"/>
        <color rgb="FFFF0000"/>
        <rFont val="Arial"/>
        <family val="2"/>
      </rPr>
      <t xml:space="preserve">secretaria de salud :Verificación de casos reportados en el SIVIGILA -Sistema de Vigilancia Epidemiológica, WEB, evento 365 Intoxicaciones por Sustancias Químicas con Intencional Psicoactivo
</t>
    </r>
  </si>
  <si>
    <t xml:space="preserve">Priorizar e implementar quince (15) proyectos recreativos, culturales y deportivos que propicien desarrollo familiar y comunitario en el departamento.
</t>
  </si>
  <si>
    <r>
      <t xml:space="preserve">Quince (15) proyectos recreativos, culturales y/o deportivos priorizados e implementados. 
</t>
    </r>
    <r>
      <rPr>
        <sz val="12"/>
        <color rgb="FFFF0000"/>
        <rFont val="Arial"/>
        <family val="2"/>
      </rPr>
      <t xml:space="preserve">
</t>
    </r>
  </si>
  <si>
    <r>
      <rPr>
        <b/>
        <sz val="12"/>
        <rFont val="Arial"/>
        <family val="2"/>
      </rPr>
      <t xml:space="preserve">*La Secretaría del Interior:  </t>
    </r>
    <r>
      <rPr>
        <sz val="12"/>
        <rFont val="Arial"/>
        <family val="2"/>
      </rPr>
      <t xml:space="preserve"> Se realizó espacios de formación de  resolución de conflictos y sana convivencia en 5 JAC de diferentes municipios del departamento
* </t>
    </r>
    <r>
      <rPr>
        <b/>
        <sz val="12"/>
        <rFont val="Arial"/>
        <family val="2"/>
      </rPr>
      <t>En el Municipio de Génova</t>
    </r>
    <r>
      <rPr>
        <sz val="12"/>
        <rFont val="Arial"/>
        <family val="2"/>
      </rPr>
      <t xml:space="preserve">  el municipio cuenta con COVECOM debidamente conformado en el área urbana
*</t>
    </r>
    <r>
      <rPr>
        <b/>
        <sz val="12"/>
        <rFont val="Arial"/>
        <family val="2"/>
      </rPr>
      <t xml:space="preserve"> La Alcaldía de Salento</t>
    </r>
    <r>
      <rPr>
        <sz val="12"/>
        <rFont val="Arial"/>
        <family val="2"/>
      </rPr>
      <t xml:space="preserve"> Utiliza medios de comunicación locales y redes sociales para difundir información sobre los programas y servicios disponibles,  dando el apoyo pertinente con la fuerza pública para generar la seguridad y tranquilidad a los territorios urbanos y rurales del salento.</t>
    </r>
  </si>
  <si>
    <t xml:space="preserve">Realizar una (1) campaña masiva de divulgación y sensibilización de Rutas de Promoción, Prevención y Atención Integral para las familias del departamento. 
</t>
  </si>
  <si>
    <r>
      <t xml:space="preserve">Una (1) campaña masiva de divulgación y sensibilización realizada. 
</t>
    </r>
    <r>
      <rPr>
        <sz val="12"/>
        <color rgb="FFFF0000"/>
        <rFont val="Arial"/>
        <family val="2"/>
      </rPr>
      <t xml:space="preserve">
</t>
    </r>
  </si>
  <si>
    <r>
      <rPr>
        <b/>
        <sz val="12"/>
        <rFont val="Arial"/>
        <family val="2"/>
      </rPr>
      <t>* La  Secretaria de Familia</t>
    </r>
    <r>
      <rPr>
        <sz val="12"/>
        <rFont val="Arial"/>
        <family val="2"/>
      </rPr>
      <t xml:space="preserve"> a través de la direccion de Desarrollo Humano realizó sensibilización de todas las rutas de atención de violencias mediante la cual se   realizó la campaña masiva de RIAS.
</t>
    </r>
    <r>
      <rPr>
        <b/>
        <sz val="12"/>
        <rFont val="Arial"/>
        <family val="2"/>
      </rPr>
      <t xml:space="preserve">
* Secretaria de Salud:</t>
    </r>
    <r>
      <rPr>
        <sz val="12"/>
        <rFont val="Arial"/>
        <family val="2"/>
      </rPr>
      <t xml:space="preserve"> Se realiza seguimiento a la implementación de la Ruta de Promoción y Mantenimiento de la Salud (Resolución 3280 de 2018) que contempla intervenciones para la promoción de hábitos de vida saludabley el mantenimiento de la salud desde los sujetos: individuo, familia, comunidad y población en los diferentes entornos en los que se desarrolla la vida, permitiendo la  divulgación y sensibilización de Rutas de Promoción, Prevención y Atención Integral para las familias del departamento. 
</t>
    </r>
    <r>
      <rPr>
        <b/>
        <sz val="12"/>
        <rFont val="Arial"/>
        <family val="2"/>
      </rPr>
      <t>* La Alcaldía de Génova</t>
    </r>
    <r>
      <rPr>
        <sz val="12"/>
        <rFont val="Arial"/>
        <family val="2"/>
      </rPr>
      <t xml:space="preserve"> a través de la comisaria de familia realizó una campaña, para dar a conocer las rutas integrales adoptadas por el Municipio.
*</t>
    </r>
    <r>
      <rPr>
        <b/>
        <sz val="12"/>
        <rFont val="Arial"/>
        <family val="2"/>
      </rPr>
      <t xml:space="preserve"> La Alcaldía de Salento</t>
    </r>
    <r>
      <rPr>
        <sz val="12"/>
        <rFont val="Arial"/>
        <family val="2"/>
      </rPr>
      <t xml:space="preserve"> a través de la comisaria de familia se han realizado campañas de sensibilización a las familias del municipio, 
</t>
    </r>
    <r>
      <rPr>
        <b/>
        <sz val="12"/>
        <color rgb="FFFF0000"/>
        <rFont val="Arial"/>
        <family val="2"/>
      </rPr>
      <t xml:space="preserve">
</t>
    </r>
  </si>
  <si>
    <r>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r>
    <r>
      <rPr>
        <b/>
        <sz val="12"/>
        <rFont val="Arial"/>
        <family val="2"/>
      </rPr>
      <t xml:space="preserve">Vigencia 2024
</t>
    </r>
    <r>
      <rPr>
        <sz val="12"/>
        <rFont val="Arial"/>
        <family val="2"/>
      </rPr>
      <t xml:space="preserve">* La  Secretaria de Familia a través de la direccion de desarrollo humano realizó sensibilización de todas las rutas de atención de violencias mediante la cual se   realizó la campaña masiva de RIAS.  
</t>
    </r>
    <r>
      <rPr>
        <b/>
        <sz val="12"/>
        <rFont val="Arial"/>
        <family val="2"/>
      </rPr>
      <t>Secretaria de Salud:</t>
    </r>
    <r>
      <rPr>
        <sz val="12"/>
        <rFont val="Arial"/>
        <family val="2"/>
      </rPr>
      <t xml:space="preserve"> Se realiza seguimiento a la implementación de la Ruta de Promoción y Mantenimiento de la Salud (Resolución 3280 de 2018)
</t>
    </r>
  </si>
  <si>
    <t xml:space="preserve">La Secretaría de Familia Departamental  y las administraciones municipales  conmemoraron el día de familia en los meses de Mayo y Junio. 
</t>
  </si>
  <si>
    <r>
      <t xml:space="preserve">Doce (12) mercados campesinos fortalecidos. 
</t>
    </r>
    <r>
      <rPr>
        <sz val="12"/>
        <color rgb="FFFF0000"/>
        <rFont val="Arial"/>
        <family val="2"/>
      </rPr>
      <t xml:space="preserve">
</t>
    </r>
  </si>
  <si>
    <r>
      <t xml:space="preserve">  *</t>
    </r>
    <r>
      <rPr>
        <b/>
        <sz val="12"/>
        <color theme="1"/>
        <rFont val="Arial"/>
        <family val="2"/>
      </rPr>
      <t xml:space="preserve">La Secretaria de Agricultura </t>
    </r>
    <r>
      <rPr>
        <sz val="12"/>
        <color theme="1"/>
        <rFont val="Arial"/>
        <family val="2"/>
      </rPr>
      <t>Realiza compañamiento de los eventos mensuales de comercialización en los doce municipios (mercados campesinos) a través de logistica, asesoría a los productores y asociaciones pertenecientes a estos mercados.
A</t>
    </r>
    <r>
      <rPr>
        <sz val="12"/>
        <rFont val="Arial"/>
        <family val="2"/>
      </rPr>
      <t>dicionalmente Se están fortaleciendo varias de estas  unidades de emprendimiento, dentro de la ruta metodológica del CINNE (CENTRO DE INNOVACIÒN EMPRESARIAL) donde se iniciarán las etapas de asistencia técnica en habilidades blandas y planificación estratégica</t>
    </r>
    <r>
      <rPr>
        <sz val="12"/>
        <color rgb="FFFF0000"/>
        <rFont val="Arial"/>
        <family val="2"/>
      </rPr>
      <t xml:space="preserve">. 
</t>
    </r>
  </si>
  <si>
    <t xml:space="preserve">Una (1) estrategia para el fortalecimiento de la sana convivencia familiar y social implementada. 
</t>
  </si>
  <si>
    <r>
      <rPr>
        <b/>
        <sz val="12"/>
        <color theme="1"/>
        <rFont val="Arial"/>
        <family val="2"/>
      </rPr>
      <t>La Secretaría de Familia</t>
    </r>
    <r>
      <rPr>
        <sz val="12"/>
        <color theme="1"/>
        <rFont val="Arial"/>
        <family val="2"/>
      </rPr>
      <t xml:space="preserve">  implementò la estrategia de fortalecimiento de la sana convivencia familiar y social desde la secretaría  a travès de esta se  han realizado 15 capacitaciones en torno a la protección de la sana convivencia en familia y social, estas se han llevado desarrollado en los munucipios de Montenegro, Armenia, Calarcá, La Tebaida, Quimbaya y Circasia. 
</t>
    </r>
    <r>
      <rPr>
        <sz val="12"/>
        <rFont val="Arial"/>
        <family val="2"/>
      </rPr>
      <t xml:space="preserve">
*</t>
    </r>
    <r>
      <rPr>
        <b/>
        <sz val="12"/>
        <rFont val="Arial"/>
        <family val="2"/>
      </rPr>
      <t>Secretaria de Salud</t>
    </r>
    <r>
      <rPr>
        <sz val="12"/>
        <rFont val="Arial"/>
        <family val="2"/>
      </rPr>
      <t xml:space="preserve"> implementa la estrategia CERS (ciudades, entornos y ruralidades saludables) en el departamento del Quindío.
Se han realizado avances en la implementación a través de la identificación de actores y la sensibilización de los tomadores de decisión de todo el territorio con el fin de implementar la estrategia en todos los municipios del departamento.</t>
    </r>
    <r>
      <rPr>
        <sz val="12"/>
        <color rgb="FFFF0000"/>
        <rFont val="Arial"/>
        <family val="2"/>
      </rPr>
      <t xml:space="preserve"> 
</t>
    </r>
    <r>
      <rPr>
        <b/>
        <sz val="12"/>
        <color rgb="FFFF0000"/>
        <rFont val="Arial"/>
        <family val="2"/>
      </rPr>
      <t xml:space="preserve">
</t>
    </r>
    <r>
      <rPr>
        <b/>
        <sz val="12"/>
        <rFont val="Arial"/>
        <family val="2"/>
      </rPr>
      <t/>
    </r>
  </si>
  <si>
    <r>
      <rPr>
        <b/>
        <sz val="12"/>
        <color theme="1"/>
        <rFont val="Arial"/>
        <family val="2"/>
      </rPr>
      <t xml:space="preserve">Vigencia 2019 - 2023 </t>
    </r>
    <r>
      <rPr>
        <sz val="12"/>
        <color theme="1"/>
        <rFont val="Arial"/>
        <family val="2"/>
      </rPr>
      <t xml:space="preserve">La Secretaría de familia  construyò e implemento  la estrategia de fortalecimiento de la sana convivencia familiar y social.    
</t>
    </r>
    <r>
      <rPr>
        <b/>
        <sz val="12"/>
        <color theme="1"/>
        <rFont val="Arial"/>
        <family val="2"/>
      </rPr>
      <t xml:space="preserve">
</t>
    </r>
    <r>
      <rPr>
        <b/>
        <sz val="12"/>
        <rFont val="Arial"/>
        <family val="2"/>
      </rPr>
      <t xml:space="preserve">Vigencia 2024
</t>
    </r>
    <r>
      <rPr>
        <sz val="12"/>
        <rFont val="Arial"/>
        <family val="2"/>
      </rPr>
      <t>Desde la secretaría se han realizado 15 capacitaciones en torno a la protección de la sana convivencia en familia y social, estas se han l desarrollado en los munucipios de Montenegro, Armenia, Calarcá, La Tebaida, Quimbaya y Circasia. Secretaria de Salud implementa la estrategia CERS (ciudades, entornos y ruralidades saludables) en el departamento del Quindío.</t>
    </r>
  </si>
  <si>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Secretaria de Educacion: Realiza   la estrategía "SALUD MENTAL EN LA ESCUELA",</t>
  </si>
  <si>
    <r>
      <t xml:space="preserve">Desde la </t>
    </r>
    <r>
      <rPr>
        <b/>
        <sz val="12"/>
        <color theme="1"/>
        <rFont val="Arial"/>
        <family val="2"/>
      </rPr>
      <t xml:space="preserve">Secretaria de Familia  </t>
    </r>
    <r>
      <rPr>
        <sz val="12"/>
        <color theme="1"/>
        <rFont val="Arial"/>
        <family val="2"/>
      </rPr>
      <t xml:space="preserve">Dirección de Desarrollo Humano y Familia se conto con el proyecto 2020003630011 desde donde se desarrollo la estrategia de consumo de SPA  cobijando los municipios de  Armenia, Calarcá y Circasia
</t>
    </r>
    <r>
      <rPr>
        <b/>
        <sz val="12"/>
        <rFont val="Arial"/>
        <family val="2"/>
      </rPr>
      <t xml:space="preserve">Secretaria de Educacion: </t>
    </r>
    <r>
      <rPr>
        <sz val="12"/>
        <rFont val="Arial"/>
        <family val="2"/>
      </rPr>
      <t>Realiza</t>
    </r>
    <r>
      <rPr>
        <b/>
        <sz val="12"/>
        <rFont val="Arial"/>
        <family val="2"/>
      </rPr>
      <t xml:space="preserve"> </t>
    </r>
    <r>
      <rPr>
        <b/>
        <sz val="12"/>
        <color rgb="FFFF0000"/>
        <rFont val="Arial"/>
        <family val="2"/>
      </rPr>
      <t xml:space="preserve"> </t>
    </r>
    <r>
      <rPr>
        <sz val="12"/>
        <rFont val="Arial"/>
        <family val="2"/>
      </rPr>
      <t xml:space="preserve"> la estrategía "SALUD MENTAL EN LA ESCUELA", conformado por un grupo profesional para el acompañamiento las 54 Instituciones Educativas  oficiales  de los 11 municipios de competencia departamental en lo temas para el fortalecimiento de relaciones familiares escolares, sociales en beneficio de desarrollo integral de NNA.</t>
    </r>
    <r>
      <rPr>
        <sz val="12"/>
        <color theme="1"/>
        <rFont val="Arial"/>
        <family val="2"/>
      </rPr>
      <t xml:space="preserve">
</t>
    </r>
  </si>
  <si>
    <r>
      <rPr>
        <b/>
        <sz val="12"/>
        <color theme="1"/>
        <rFont val="Arial"/>
        <family val="2"/>
      </rPr>
      <t>La Secretaría de Familia</t>
    </r>
    <r>
      <rPr>
        <sz val="12"/>
        <color theme="1"/>
        <rFont val="Arial"/>
        <family val="2"/>
      </rPr>
      <t>, a través de la Direción de desarrollo humano, durante el segundo  trismestre de la vigencia 2024, presento en  Consejo de Política Social el primer informe de avance.</t>
    </r>
    <r>
      <rPr>
        <b/>
        <sz val="12"/>
        <color theme="1"/>
        <rFont val="Arial"/>
        <family val="2"/>
      </rPr>
      <t xml:space="preserve">
</t>
    </r>
    <r>
      <rPr>
        <b/>
        <sz val="12"/>
        <rFont val="Arial"/>
        <family val="2"/>
      </rPr>
      <t>La Secretaria de Turismo, Industria y Comercio</t>
    </r>
    <r>
      <rPr>
        <sz val="12"/>
        <rFont val="Arial"/>
        <family val="2"/>
      </rPr>
      <t>, cuenta con la meta: 3602005 Servicio de orientación laboral . Indicador 360200500 Personas orientadas laboralmente; y debe cumplir con 375 personas orientadas en asuntos laborales; en estos momentos se encuentra desarrollando gestiones para derle alcance a este objetivo</t>
    </r>
  </si>
  <si>
    <t xml:space="preserve">La Secretaria de Familia, a través de la Dirección de Desarrollo Humano ha realizado asistencias tecnicas a las diferentes dependencias de la administracion departamental,  se esta contruyendo un proyecto especifico desde donde se realice la ejeccución de la asistencia técnica. </t>
  </si>
  <si>
    <r>
      <t xml:space="preserve">Fortalecer la dinámica del Comité Departamental e Interinstitucional para la Primera Infancia, Infancia, Adolescencia y Familia con un (1) informe semestral de seguimiento y gestión en la aplicación de la política de familia. 
</t>
    </r>
    <r>
      <rPr>
        <sz val="12"/>
        <color rgb="FFFF0000"/>
        <rFont val="Arial"/>
        <family val="2"/>
      </rPr>
      <t/>
    </r>
  </si>
  <si>
    <t xml:space="preserve">Un (1) informe semestral de la política de familia en el marco del Comité Departamental e Interinstitucional para la Primera Infancia, Infancia, Adolescencia y Familia. 
</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</si>
  <si>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</si>
  <si>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</si>
  <si>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 xml:space="preserve">Crear e implementar un (1) programa de intervención a los adultos mayores para promover el manejo de conflictos intergeneracionales y el fortalecimiento de vínculos afectivos. 
</t>
  </si>
  <si>
    <r>
      <t xml:space="preserve">Un (1) programa de intervención a adultos mayores creado e implementado. 
</t>
    </r>
    <r>
      <rPr>
        <sz val="12"/>
        <color rgb="FFFF0000"/>
        <rFont val="Arial"/>
        <family val="2"/>
      </rPr>
      <t xml:space="preserve">
</t>
    </r>
  </si>
  <si>
    <t xml:space="preserve">Implementar una (1) estrategia para el fortalecimiento de la sana convivencia familiar y social en el departamento. 
</t>
  </si>
  <si>
    <t xml:space="preserve">Fortalecer doce (12) mercados campesinos desde la articulación interinstitucional en el departamento. 
</t>
  </si>
  <si>
    <t xml:space="preserve">Una (1) celebración anual día de la familia
</t>
  </si>
  <si>
    <t>Durante el Tercer  trimestre no se desarrollaron acciones.</t>
  </si>
  <si>
    <r>
      <rPr>
        <b/>
        <sz val="12"/>
        <rFont val="Arial"/>
        <family val="2"/>
      </rPr>
      <t>La Secretartia Privada, diseño e implemento la estrategia de encuentros ciudadanos y  l</t>
    </r>
    <r>
      <rPr>
        <sz val="12"/>
        <rFont val="Arial"/>
        <family val="2"/>
      </rPr>
      <t xml:space="preserve">a Ruta de la Felicidad, así como las fiestas campesinas espacios donde la comunidad conoció  la oferta institucional. 
</t>
    </r>
    <r>
      <rPr>
        <b/>
        <sz val="12"/>
        <rFont val="Arial"/>
        <family val="2"/>
      </rPr>
      <t xml:space="preserve">La Secretaria de Agricultura </t>
    </r>
    <r>
      <rPr>
        <sz val="12"/>
        <rFont val="Arial"/>
        <family val="2"/>
      </rPr>
      <t xml:space="preserve"> durante el tercer trimestre   terminó la realización de los 12  encuentros  por y para los campesinos del Quindío,  que permiten visibilizar la Gestión del gobierno Departamental y acerco esta población a la oferta institucional de la entidad. </t>
    </r>
    <r>
      <rPr>
        <b/>
        <sz val="12"/>
        <rFont val="Arial"/>
        <family val="2"/>
      </rPr>
      <t xml:space="preserve">
Desde la Dirección de Comunicacione</t>
    </r>
    <r>
      <rPr>
        <sz val="12"/>
        <rFont val="Arial"/>
        <family val="2"/>
      </rPr>
      <t xml:space="preserve">s se han propiciado espacios digitales que fortalecen el acceso a la información constante con los ciudadanos a través de: 
1. 50 Boletines de prensa.
2. 33 ruedas de prensa.
3. 39 PQRS. 
* </t>
    </r>
    <r>
      <rPr>
        <b/>
        <sz val="12"/>
        <rFont val="Arial"/>
        <family val="2"/>
      </rPr>
      <t>La Alcaldía de Salento</t>
    </r>
    <r>
      <rPr>
        <sz val="12"/>
        <rFont val="Arial"/>
        <family val="2"/>
      </rPr>
      <t xml:space="preserve"> realizó un encuentro intergeneracional donde se ofertaron los servicios de las diferentes secretarías . - Se realiza jornada de atención a migrantes ofertando servicios de la administración municipal y de las secretarías departamentales.</t>
    </r>
  </si>
  <si>
    <t xml:space="preserve">Para el tercer   trimestre de la vigencia 2024, dicha meta no se ejecutó, se incluirá en el nuevo plan de desarrollo. </t>
  </si>
  <si>
    <r>
      <rPr>
        <b/>
        <sz val="12"/>
        <rFont val="Arial"/>
        <family val="2"/>
      </rPr>
      <t>* Dirección de Desarrollo Humano y Familia</t>
    </r>
    <r>
      <rPr>
        <sz val="12"/>
        <rFont val="Arial"/>
        <family val="2"/>
      </rPr>
      <t xml:space="preserve">  cuenta con la estrategia  de acompañamiento para la promoción de la sana convivencia familiar y social y la prevención del embarazo en la adolescencia la cual se desarrollo a través del proyecto2024003630044   y se han ejecutado acciones en  11  municipios del Departamento (Calarca, Cordoba, Pijao, Buenavista, Genova, La Tebaida, Montenegro, Quimbaya, Filandia, Circasia y  Armenia), </t>
    </r>
    <r>
      <rPr>
        <sz val="12"/>
        <color theme="1"/>
        <rFont val="Arial"/>
        <family val="2"/>
      </rPr>
      <t xml:space="preserve">
. 
* </t>
    </r>
    <r>
      <rPr>
        <b/>
        <sz val="12"/>
        <color theme="1"/>
        <rFont val="Arial"/>
        <family val="2"/>
      </rPr>
      <t>La Alcaldía de Salento</t>
    </r>
    <r>
      <rPr>
        <sz val="12"/>
        <color theme="1"/>
        <rFont val="Arial"/>
        <family val="2"/>
      </rPr>
      <t xml:space="preserve"> El día 1 de marzo se realizó campaña de prevención de la autolesión y el suicidio con niños, niñas y jóvenes del área rural del municipio de Salento en la cuál participaron 45 estudiantes de la I.E BOQUÍA. </t>
    </r>
  </si>
  <si>
    <r>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                                                                                       La dirección de Desarrollo Humano y Familia  En el primer trimestre del 2024  realizó cuatro foros en promocion de salud mental y arraigo por la vida en el municipio de Armenia.             
</t>
    </r>
    <r>
      <rPr>
        <b/>
        <sz val="12"/>
        <rFont val="Arial"/>
        <family val="2"/>
      </rPr>
      <t>Vigencia 2024</t>
    </r>
    <r>
      <rPr>
        <sz val="12"/>
        <rFont val="Arial"/>
        <family val="2"/>
      </rPr>
      <t xml:space="preserve">           
Dirección de Desarrollo Humano y Familia  cuenta con la estrategia  de acompañamiento para la promoción de la sana convivencia familiar y social y la prevención del embarazo en la adolescencia la cual se desarrollo a través del proyecto2024003630044</t>
    </r>
  </si>
  <si>
    <r>
      <t>en la Secretaria de Familia, 
Desde l</t>
    </r>
    <r>
      <rPr>
        <b/>
        <sz val="12"/>
        <rFont val="Arial"/>
        <family val="2"/>
      </rPr>
      <t>a Jefatura de  mujer y equidad</t>
    </r>
    <r>
      <rPr>
        <sz val="12"/>
        <rFont val="Arial"/>
        <family val="2"/>
      </rPr>
      <t xml:space="preserve"> se implementa en el programa de inclusión y diversidad sexual  en los entornos familiares una estretegia llamada "Tu y yo por un quindío diverso" </t>
    </r>
  </si>
  <si>
    <r>
      <t xml:space="preserve">* </t>
    </r>
    <r>
      <rPr>
        <b/>
        <sz val="12"/>
        <color theme="1"/>
        <rFont val="Arial"/>
        <family val="2"/>
      </rPr>
      <t>La Secretaría de Familia</t>
    </r>
    <r>
      <rPr>
        <sz val="12"/>
        <color theme="1"/>
        <rFont val="Arial"/>
        <family val="2"/>
      </rPr>
      <t xml:space="preserve">, Dirección de desarrollo humano cuenta con la estrategía de acompañamiento para la promoción de la sana convivencia familiar y social, la cual se ejecuta por el proyecto Dirección de Desarrollo Humano y Familia  cuenta con la estrategia  de acompañamiento para la promoción de la sana convivencia familiar y social y la prevención del embarazo en la adolescencia la cual se desarrollo a través del proyecto2024003630044 para la vigencia 2024- 2027. 
</t>
    </r>
    <r>
      <rPr>
        <b/>
        <sz val="12"/>
        <color theme="1"/>
        <rFont val="Arial"/>
        <family val="2"/>
      </rPr>
      <t>La Secretaría de  cultura</t>
    </r>
    <r>
      <rPr>
        <sz val="12"/>
        <color theme="1"/>
        <rFont val="Arial"/>
        <family val="2"/>
      </rPr>
      <t xml:space="preserve"> :A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4477 personas
*</t>
    </r>
    <r>
      <rPr>
        <b/>
        <sz val="12"/>
        <color theme="1"/>
        <rFont val="Arial"/>
        <family val="2"/>
      </rPr>
      <t xml:space="preserve"> La Alcaldía de Salento:</t>
    </r>
    <r>
      <rPr>
        <sz val="12"/>
        <color theme="1"/>
        <rFont val="Arial"/>
        <family val="2"/>
      </rPr>
      <t xml:space="preserve"> La Alcaldía de Salento apoyó a la escuela de padres, en la cual se tratan temas sobre resolución de conflictos intrafamiliares, implementando una en febrero  y una en marzo.
</t>
    </r>
    <r>
      <rPr>
        <b/>
        <sz val="12"/>
        <rFont val="Arial"/>
        <family val="2"/>
      </rPr>
      <t>La Secretaría de Turismo</t>
    </r>
    <r>
      <rPr>
        <sz val="12"/>
        <rFont val="Arial"/>
        <family val="2"/>
      </rPr>
      <t xml:space="preserve">, Industria y Comercio lleva a cabo un levantamiento de información, con el fin de apoyar las  apuesta  que dan  valor a los recursos naturales y culturales en la práctica de l turismo comunitario, enfocado a poblaciones urbanas y rurales de los diferentes municipios del departamento, que puedan contar una historia y generar enseñanza de tradiciones que aún se mantienen; tanto a turistas como visitantes y disminuir los conlfictos que se han generado por el uso del suelo. </t>
    </r>
  </si>
  <si>
    <t xml:space="preserve">2  proyectos recreativos, culturales y/o deportivos priorizados e implementados asi: 
1. Indeportes implemento la convocatoria de proyectos recreativos, culturales y deportivos que propician el  desarrollo familiar y comunitario en el departamento.
2. Secretaría de cultura implementó el proyecto de  la convocatoria de estímulos con la resolución número 5503 del 29 de Agosto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</si>
</sst>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 #,##0.00_-;\-&quot;$&quot;\ * #,##0.00_-;_-&quot;$&quot;\ * &quot;-&quot;??_-;_-@_-"/>
    <numFmt numFmtId="165" formatCode="0.0%"/>
    <numFmt numFmtId="166" formatCode="0.0"/>
    <numFmt numFmtId="167" formatCode="&quot;$&quot;\ #,##0"/>
    <numFmt numFmtId="168" formatCode="[$$-240A]\ #,##0.00"/>
    <numFmt numFmtId="169" formatCode="_-&quot;$&quot;\ * #,##0_-;\-&quot;$&quot;\ * #,##0_-;_-&quot;$&quot;\ * &quot;-&quot;??_-;_-@_-"/>
    <numFmt numFmtId="170" formatCode="_-&quot;$&quot;\ * #,##0.0000_-;\-&quot;$&quot;\ * #,##0.0000_-;_-&quot;$&quot;\ * &quot;-&quot;??_-;_-@_-"/>
    <numFmt numFmtId="171" formatCode="&quot;$&quot;\ #,##0.00"/>
  </numFmts>
  <fonts count="39">
    <font>
      <sz val="11"/>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sz val="12"/>
      <name val="Arial"/>
      <family val="2"/>
    </font>
    <font>
      <sz val="12"/>
      <color rgb="FFFF0000"/>
      <name val="Arial"/>
      <family val="2"/>
    </font>
    <font>
      <sz val="11"/>
      <color theme="1"/>
      <name val="Calibri"/>
      <family val="2"/>
      <scheme val="minor"/>
    </font>
    <font>
      <sz val="11"/>
      <color theme="1"/>
      <name val="Tahoma"/>
      <family val="2"/>
    </font>
    <font>
      <sz val="12"/>
      <color theme="1"/>
      <name val="Tahoma"/>
      <family val="2"/>
    </font>
    <font>
      <u/>
      <sz val="11"/>
      <color theme="1"/>
      <name val="Tahoma"/>
      <family val="2"/>
    </font>
    <font>
      <b/>
      <i/>
      <sz val="12"/>
      <color theme="1"/>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5"/>
      <color theme="1"/>
      <name val="Calibri"/>
      <family val="2"/>
      <scheme val="minor"/>
    </font>
    <font>
      <sz val="6"/>
      <color theme="1"/>
      <name val="Calibri"/>
      <family val="2"/>
      <scheme val="minor"/>
    </font>
    <font>
      <sz val="10"/>
      <color theme="1"/>
      <name val="Arial  "/>
    </font>
    <font>
      <b/>
      <sz val="12"/>
      <color theme="1"/>
      <name val="Arial"/>
      <family val="2"/>
    </font>
    <font>
      <sz val="12"/>
      <color rgb="FF000000"/>
      <name val="Arial"/>
      <family val="2"/>
    </font>
    <font>
      <sz val="16"/>
      <color theme="1"/>
      <name val="Arial"/>
      <family val="2"/>
    </font>
    <font>
      <b/>
      <sz val="16"/>
      <color theme="1"/>
      <name val="Arial"/>
      <family val="2"/>
    </font>
    <font>
      <sz val="16"/>
      <name val="Arial"/>
      <family val="2"/>
    </font>
    <font>
      <b/>
      <i/>
      <sz val="12"/>
      <name val="Arial"/>
      <family val="2"/>
    </font>
    <font>
      <sz val="12"/>
      <color theme="1"/>
      <name val="Arial  "/>
    </font>
    <font>
      <b/>
      <sz val="12"/>
      <name val="Arial"/>
      <family val="2"/>
    </font>
    <font>
      <u/>
      <sz val="12"/>
      <color theme="1"/>
      <name val="Arial"/>
      <family val="2"/>
    </font>
    <font>
      <sz val="12"/>
      <name val="Calibri"/>
      <family val="2"/>
      <scheme val="minor"/>
    </font>
    <font>
      <b/>
      <sz val="12"/>
      <name val="Calibri"/>
      <family val="2"/>
      <scheme val="minor"/>
    </font>
    <font>
      <b/>
      <sz val="12"/>
      <color rgb="FFFF0000"/>
      <name val="Arial"/>
      <family val="2"/>
    </font>
    <font>
      <sz val="11"/>
      <name val="Tahoma"/>
      <family val="2"/>
    </font>
    <font>
      <sz val="10"/>
      <color theme="1"/>
      <name val="Arial"/>
      <family val="2"/>
    </font>
    <font>
      <sz val="11"/>
      <color theme="1"/>
      <name val="Arial"/>
      <family val="2"/>
    </font>
    <font>
      <sz val="14"/>
      <name val="Arial"/>
      <family val="2"/>
    </font>
    <font>
      <b/>
      <i/>
      <sz val="11"/>
      <color theme="1"/>
      <name val="Arial"/>
      <family val="2"/>
    </font>
    <font>
      <sz val="11"/>
      <name val="Arial"/>
      <family val="2"/>
    </font>
  </fonts>
  <fills count="22">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F3DEDD"/>
        <bgColor indexed="64"/>
      </patternFill>
    </fill>
    <fill>
      <patternFill patternType="solid">
        <fgColor theme="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ED7D31"/>
        <bgColor indexed="64"/>
      </patternFill>
    </fill>
    <fill>
      <patternFill patternType="solid">
        <fgColor theme="6" tint="0.39997558519241921"/>
        <bgColor indexed="64"/>
      </patternFill>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271">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5"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 fillId="0" borderId="0" xfId="0" applyFont="1" applyAlignment="1">
      <alignment horizontal="center" vertical="center" wrapText="1"/>
    </xf>
    <xf numFmtId="0" fontId="8" fillId="0" borderId="1" xfId="2" applyNumberFormat="1" applyFont="1" applyBorder="1" applyAlignment="1">
      <alignment horizontal="right" vertical="center" wrapText="1"/>
    </xf>
    <xf numFmtId="0" fontId="1" fillId="3" borderId="1" xfId="0" applyFont="1" applyFill="1" applyBorder="1" applyAlignment="1">
      <alignment horizontal="left"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1" fillId="9" borderId="14"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8" xfId="2" applyNumberFormat="1" applyFont="1" applyFill="1" applyBorder="1" applyAlignment="1">
      <alignment horizontal="center" vertical="center" wrapText="1"/>
    </xf>
    <xf numFmtId="0" fontId="12" fillId="0" borderId="0" xfId="0" applyFont="1"/>
    <xf numFmtId="3" fontId="0" fillId="0" borderId="0" xfId="0" applyNumberFormat="1"/>
    <xf numFmtId="0" fontId="17" fillId="0" borderId="0" xfId="0" applyFont="1"/>
    <xf numFmtId="0" fontId="18" fillId="11" borderId="21" xfId="0" applyFont="1" applyFill="1" applyBorder="1" applyAlignment="1">
      <alignment horizontal="center" vertical="center" wrapText="1"/>
    </xf>
    <xf numFmtId="0" fontId="19" fillId="11" borderId="21" xfId="0" applyFont="1" applyFill="1" applyBorder="1" applyAlignment="1">
      <alignment horizontal="center" vertical="center" wrapText="1"/>
    </xf>
    <xf numFmtId="0" fontId="20" fillId="0" borderId="22" xfId="0" applyFont="1" applyBorder="1" applyAlignment="1">
      <alignment horizontal="center" vertical="center" textRotation="90" wrapText="1"/>
    </xf>
    <xf numFmtId="0" fontId="20" fillId="0" borderId="0" xfId="0" applyFont="1" applyAlignment="1">
      <alignment vertical="center" textRotation="90" wrapText="1"/>
    </xf>
    <xf numFmtId="0" fontId="20" fillId="0" borderId="24" xfId="0" applyFont="1" applyBorder="1" applyAlignment="1">
      <alignment horizontal="center" vertical="center" textRotation="90" wrapText="1"/>
    </xf>
    <xf numFmtId="0" fontId="20" fillId="0" borderId="27" xfId="0" applyFont="1" applyBorder="1" applyAlignment="1">
      <alignment horizontal="center" vertical="center" textRotation="90" wrapText="1"/>
    </xf>
    <xf numFmtId="0" fontId="13" fillId="7" borderId="25" xfId="0" applyFont="1" applyFill="1" applyBorder="1" applyAlignment="1">
      <alignment horizontal="center" vertical="center" wrapText="1"/>
    </xf>
    <xf numFmtId="0" fontId="13" fillId="12" borderId="25" xfId="0" applyFont="1" applyFill="1" applyBorder="1" applyAlignment="1">
      <alignment horizontal="center" vertical="center" wrapText="1"/>
    </xf>
    <xf numFmtId="3" fontId="13" fillId="13" borderId="25" xfId="0" applyNumberFormat="1" applyFont="1" applyFill="1" applyBorder="1" applyAlignment="1">
      <alignment horizontal="center" vertical="center" wrapText="1"/>
    </xf>
    <xf numFmtId="3" fontId="13" fillId="6" borderId="25" xfId="0" applyNumberFormat="1" applyFont="1" applyFill="1" applyBorder="1" applyAlignment="1">
      <alignment horizontal="center" vertical="center" wrapText="1"/>
    </xf>
    <xf numFmtId="3" fontId="13" fillId="5" borderId="25" xfId="0" applyNumberFormat="1" applyFont="1" applyFill="1" applyBorder="1" applyAlignment="1">
      <alignment horizontal="center" vertical="center" wrapText="1"/>
    </xf>
    <xf numFmtId="0" fontId="13" fillId="14" borderId="26" xfId="0" applyFont="1" applyFill="1" applyBorder="1" applyAlignment="1">
      <alignment horizontal="center" vertical="center" wrapText="1"/>
    </xf>
    <xf numFmtId="166" fontId="13" fillId="7" borderId="28" xfId="0" applyNumberFormat="1" applyFont="1" applyFill="1" applyBorder="1" applyAlignment="1">
      <alignment horizontal="center" vertical="center" wrapText="1"/>
    </xf>
    <xf numFmtId="166" fontId="13" fillId="12" borderId="28" xfId="0" applyNumberFormat="1" applyFont="1" applyFill="1" applyBorder="1" applyAlignment="1">
      <alignment horizontal="center" vertical="center" wrapText="1"/>
    </xf>
    <xf numFmtId="166" fontId="13" fillId="13" borderId="28" xfId="0" applyNumberFormat="1" applyFont="1" applyFill="1" applyBorder="1" applyAlignment="1">
      <alignment horizontal="center" vertical="center" wrapText="1"/>
    </xf>
    <xf numFmtId="166" fontId="13" fillId="6" borderId="28" xfId="0" applyNumberFormat="1" applyFont="1" applyFill="1" applyBorder="1" applyAlignment="1">
      <alignment horizontal="center" vertical="center" wrapText="1"/>
    </xf>
    <xf numFmtId="166" fontId="13" fillId="5" borderId="28" xfId="0" applyNumberFormat="1" applyFont="1" applyFill="1" applyBorder="1" applyAlignment="1">
      <alignment horizontal="center" vertical="center" wrapText="1"/>
    </xf>
    <xf numFmtId="1" fontId="13" fillId="14" borderId="29" xfId="0" applyNumberFormat="1" applyFont="1" applyFill="1" applyBorder="1" applyAlignment="1">
      <alignment horizontal="center" vertical="center" wrapText="1"/>
    </xf>
    <xf numFmtId="0" fontId="11" fillId="20" borderId="13" xfId="0" applyFont="1" applyFill="1" applyBorder="1" applyAlignment="1">
      <alignment horizontal="center" vertical="center" wrapText="1"/>
    </xf>
    <xf numFmtId="0" fontId="11" fillId="20" borderId="3" xfId="0" applyFont="1" applyFill="1" applyBorder="1" applyAlignment="1">
      <alignment horizontal="center" vertical="center" wrapText="1"/>
    </xf>
    <xf numFmtId="0" fontId="11" fillId="20" borderId="11" xfId="0" applyFont="1" applyFill="1" applyBorder="1" applyAlignment="1">
      <alignment horizontal="center" vertical="center" wrapText="1"/>
    </xf>
    <xf numFmtId="0" fontId="11" fillId="20" borderId="8" xfId="0" applyFont="1" applyFill="1" applyBorder="1" applyAlignment="1">
      <alignment horizontal="center" vertical="center" wrapText="1"/>
    </xf>
    <xf numFmtId="0" fontId="23" fillId="3" borderId="0" xfId="0" applyFont="1" applyFill="1" applyAlignment="1">
      <alignment horizontal="left" vertical="center" wrapText="1"/>
    </xf>
    <xf numFmtId="0" fontId="23" fillId="0" borderId="0" xfId="0" applyFont="1" applyAlignment="1">
      <alignment horizontal="left" vertical="center" wrapText="1"/>
    </xf>
    <xf numFmtId="0" fontId="24" fillId="3" borderId="0" xfId="0" applyFont="1" applyFill="1" applyAlignment="1">
      <alignment horizontal="center" vertical="center" wrapText="1"/>
    </xf>
    <xf numFmtId="0" fontId="23" fillId="0" borderId="0" xfId="0" applyFont="1" applyAlignment="1">
      <alignment horizontal="justify" vertical="center" wrapText="1"/>
    </xf>
    <xf numFmtId="0" fontId="23" fillId="0" borderId="0" xfId="0" applyFont="1" applyAlignment="1">
      <alignment horizontal="center" vertical="center" wrapText="1"/>
    </xf>
    <xf numFmtId="10" fontId="23" fillId="0" borderId="1" xfId="0" applyNumberFormat="1" applyFont="1" applyBorder="1" applyAlignment="1">
      <alignment horizontal="center" vertical="center" wrapText="1"/>
    </xf>
    <xf numFmtId="0" fontId="23" fillId="0" borderId="1" xfId="2" applyNumberFormat="1" applyFont="1" applyBorder="1" applyAlignment="1">
      <alignment horizontal="right" vertical="center" wrapText="1"/>
    </xf>
    <xf numFmtId="0" fontId="23" fillId="0" borderId="1" xfId="0" applyFont="1" applyBorder="1" applyAlignment="1">
      <alignment horizontal="center" vertical="center" wrapText="1"/>
    </xf>
    <xf numFmtId="0" fontId="23" fillId="0" borderId="1" xfId="0" applyFont="1" applyBorder="1" applyAlignment="1">
      <alignment horizontal="right" vertical="center" wrapText="1"/>
    </xf>
    <xf numFmtId="2" fontId="23" fillId="0" borderId="1" xfId="2" applyNumberFormat="1" applyFont="1" applyBorder="1" applyAlignment="1">
      <alignment horizontal="right" vertical="center" wrapText="1"/>
    </xf>
    <xf numFmtId="2" fontId="2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2" fontId="23" fillId="6" borderId="1" xfId="0" applyNumberFormat="1" applyFont="1" applyFill="1" applyBorder="1" applyAlignment="1">
      <alignment horizontal="right" vertical="center" wrapText="1"/>
    </xf>
    <xf numFmtId="0" fontId="23" fillId="0" borderId="1" xfId="0" applyFont="1" applyBorder="1" applyAlignment="1">
      <alignment vertical="center" wrapText="1"/>
    </xf>
    <xf numFmtId="0" fontId="23" fillId="0" borderId="1" xfId="2" applyNumberFormat="1" applyFont="1" applyBorder="1" applyAlignment="1">
      <alignment vertical="center" wrapText="1"/>
    </xf>
    <xf numFmtId="0" fontId="23" fillId="5" borderId="1" xfId="2" applyNumberFormat="1" applyFont="1" applyFill="1" applyBorder="1" applyAlignment="1">
      <alignment vertical="center" wrapText="1"/>
    </xf>
    <xf numFmtId="9" fontId="23" fillId="0" borderId="1" xfId="0" applyNumberFormat="1" applyFont="1" applyBorder="1" applyAlignment="1">
      <alignment vertical="center" wrapText="1"/>
    </xf>
    <xf numFmtId="0" fontId="23" fillId="6" borderId="1" xfId="2" applyNumberFormat="1" applyFont="1" applyFill="1" applyBorder="1" applyAlignment="1">
      <alignment vertical="center" wrapText="1"/>
    </xf>
    <xf numFmtId="164" fontId="23" fillId="0" borderId="0" xfId="1" applyFont="1" applyAlignment="1">
      <alignment horizontal="center" vertical="center" wrapText="1"/>
    </xf>
    <xf numFmtId="9" fontId="23" fillId="0" borderId="1" xfId="2" applyFont="1" applyBorder="1" applyAlignment="1">
      <alignment horizontal="center" vertical="center" wrapText="1"/>
    </xf>
    <xf numFmtId="2" fontId="23" fillId="0" borderId="1" xfId="2" applyNumberFormat="1" applyFont="1" applyBorder="1" applyAlignment="1">
      <alignment horizontal="center" vertical="center" wrapText="1"/>
    </xf>
    <xf numFmtId="0" fontId="23" fillId="7" borderId="1" xfId="2" applyNumberFormat="1" applyFont="1" applyFill="1" applyBorder="1" applyAlignment="1">
      <alignment horizontal="center" vertical="center" wrapText="1"/>
    </xf>
    <xf numFmtId="0" fontId="23" fillId="0" borderId="1" xfId="2" applyNumberFormat="1" applyFont="1" applyBorder="1" applyAlignment="1">
      <alignment horizontal="center" vertical="center" wrapText="1"/>
    </xf>
    <xf numFmtId="2" fontId="23" fillId="5" borderId="1" xfId="2" applyNumberFormat="1" applyFont="1" applyFill="1" applyBorder="1" applyAlignment="1">
      <alignment horizontal="center" vertical="center" wrapText="1"/>
    </xf>
    <xf numFmtId="2" fontId="23" fillId="7" borderId="1" xfId="2" applyNumberFormat="1" applyFont="1" applyFill="1" applyBorder="1" applyAlignment="1">
      <alignment horizontal="center" vertical="center" wrapText="1"/>
    </xf>
    <xf numFmtId="0" fontId="23" fillId="14" borderId="1" xfId="2" applyNumberFormat="1" applyFont="1" applyFill="1" applyBorder="1" applyAlignment="1">
      <alignment horizontal="center" vertical="center" wrapText="1"/>
    </xf>
    <xf numFmtId="166" fontId="23" fillId="0" borderId="1" xfId="2" applyNumberFormat="1" applyFont="1" applyBorder="1" applyAlignment="1">
      <alignment horizontal="center" vertical="center" wrapText="1"/>
    </xf>
    <xf numFmtId="9" fontId="23" fillId="3" borderId="1" xfId="0" applyNumberFormat="1" applyFont="1" applyFill="1" applyBorder="1" applyAlignment="1">
      <alignment horizontal="center" vertical="center" wrapText="1"/>
    </xf>
    <xf numFmtId="0" fontId="23" fillId="7" borderId="5" xfId="2" applyNumberFormat="1" applyFont="1" applyFill="1" applyBorder="1" applyAlignment="1">
      <alignment horizontal="center" vertical="center" wrapText="1"/>
    </xf>
    <xf numFmtId="9" fontId="23" fillId="3" borderId="1" xfId="2" applyFont="1" applyFill="1" applyBorder="1" applyAlignment="1">
      <alignment horizontal="center" vertical="center" wrapText="1"/>
    </xf>
    <xf numFmtId="0" fontId="23" fillId="0" borderId="0" xfId="2" applyNumberFormat="1" applyFont="1" applyAlignment="1">
      <alignment horizontal="center" vertical="center" wrapText="1"/>
    </xf>
    <xf numFmtId="0" fontId="23" fillId="3" borderId="7"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21" fillId="4" borderId="3" xfId="0" applyFont="1" applyFill="1" applyBorder="1" applyAlignment="1">
      <alignment horizontal="center" vertical="center" wrapText="1"/>
    </xf>
    <xf numFmtId="167" fontId="23" fillId="0" borderId="1" xfId="1" applyNumberFormat="1" applyFont="1" applyBorder="1" applyAlignment="1">
      <alignment horizontal="right" vertical="center" wrapText="1"/>
    </xf>
    <xf numFmtId="167" fontId="23" fillId="0" borderId="1" xfId="0" applyNumberFormat="1" applyFont="1" applyBorder="1" applyAlignment="1">
      <alignment horizontal="right" vertical="center" wrapText="1"/>
    </xf>
    <xf numFmtId="167" fontId="23" fillId="0" borderId="0" xfId="0" applyNumberFormat="1" applyFont="1" applyAlignment="1">
      <alignment horizontal="right" vertical="center" wrapText="1"/>
    </xf>
    <xf numFmtId="167" fontId="11" fillId="20" borderId="3" xfId="0" applyNumberFormat="1" applyFont="1" applyFill="1" applyBorder="1" applyAlignment="1">
      <alignment horizontal="right" vertical="center" wrapText="1"/>
    </xf>
    <xf numFmtId="167" fontId="23" fillId="3" borderId="1" xfId="1" applyNumberFormat="1" applyFont="1" applyFill="1" applyBorder="1" applyAlignment="1">
      <alignment horizontal="right" vertical="center" wrapText="1"/>
    </xf>
    <xf numFmtId="167" fontId="23" fillId="0" borderId="1" xfId="1" applyNumberFormat="1" applyFont="1" applyFill="1" applyBorder="1" applyAlignment="1">
      <alignment horizontal="right" vertical="center" wrapText="1"/>
    </xf>
    <xf numFmtId="167" fontId="23" fillId="0" borderId="0" xfId="1" applyNumberFormat="1" applyFont="1" applyAlignment="1">
      <alignment horizontal="right" vertical="center" wrapText="1"/>
    </xf>
    <xf numFmtId="167" fontId="11" fillId="20" borderId="3" xfId="1" applyNumberFormat="1" applyFont="1" applyFill="1" applyBorder="1" applyAlignment="1">
      <alignment horizontal="right" vertical="center" wrapText="1"/>
    </xf>
    <xf numFmtId="167" fontId="11" fillId="20" borderId="1" xfId="0" applyNumberFormat="1" applyFont="1" applyFill="1" applyBorder="1" applyAlignment="1">
      <alignment horizontal="right" vertical="center" wrapText="1"/>
    </xf>
    <xf numFmtId="167" fontId="23" fillId="3" borderId="1" xfId="0" applyNumberFormat="1" applyFont="1" applyFill="1" applyBorder="1" applyAlignment="1">
      <alignment horizontal="right" vertical="center" wrapText="1"/>
    </xf>
    <xf numFmtId="2" fontId="23" fillId="0" borderId="1" xfId="0" applyNumberFormat="1" applyFont="1" applyBorder="1" applyAlignment="1">
      <alignment horizontal="center" vertical="center" wrapText="1"/>
    </xf>
    <xf numFmtId="1" fontId="23" fillId="0" borderId="1" xfId="2" applyNumberFormat="1" applyFont="1" applyBorder="1" applyAlignment="1">
      <alignment horizontal="center" vertical="center" wrapText="1"/>
    </xf>
    <xf numFmtId="166" fontId="23" fillId="7" borderId="5" xfId="2" applyNumberFormat="1" applyFont="1" applyFill="1" applyBorder="1" applyAlignment="1">
      <alignment horizontal="center" vertical="center" wrapText="1"/>
    </xf>
    <xf numFmtId="0" fontId="27" fillId="0" borderId="25" xfId="0" applyFont="1" applyBorder="1" applyAlignment="1">
      <alignment horizontal="center" vertical="center" wrapText="1"/>
    </xf>
    <xf numFmtId="0" fontId="1" fillId="7" borderId="25" xfId="0" applyFont="1" applyFill="1" applyBorder="1" applyAlignment="1">
      <alignment horizontal="center" vertical="center" wrapText="1"/>
    </xf>
    <xf numFmtId="0" fontId="1" fillId="12" borderId="25" xfId="0" applyFont="1" applyFill="1" applyBorder="1" applyAlignment="1">
      <alignment horizontal="center" vertical="center" wrapText="1"/>
    </xf>
    <xf numFmtId="3" fontId="1" fillId="13" borderId="25" xfId="0" applyNumberFormat="1" applyFont="1" applyFill="1" applyBorder="1" applyAlignment="1">
      <alignment horizontal="center" vertical="center" wrapText="1"/>
    </xf>
    <xf numFmtId="0" fontId="1" fillId="6" borderId="25" xfId="2" applyNumberFormat="1"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0" fontId="1" fillId="14" borderId="26" xfId="2"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3" fontId="1" fillId="13" borderId="1" xfId="0" applyNumberFormat="1" applyFont="1" applyFill="1" applyBorder="1" applyAlignment="1">
      <alignment horizontal="center" vertical="center" wrapText="1"/>
    </xf>
    <xf numFmtId="0" fontId="1" fillId="6" borderId="1" xfId="2"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1" fillId="14" borderId="23" xfId="2" applyNumberFormat="1" applyFont="1" applyFill="1" applyBorder="1" applyAlignment="1">
      <alignment horizontal="center" vertical="center" wrapText="1"/>
    </xf>
    <xf numFmtId="0" fontId="27" fillId="0" borderId="28" xfId="0" applyFont="1" applyBorder="1" applyAlignment="1">
      <alignment horizontal="center" vertical="center" wrapText="1"/>
    </xf>
    <xf numFmtId="0" fontId="1" fillId="7" borderId="28" xfId="0" applyFont="1" applyFill="1" applyBorder="1" applyAlignment="1">
      <alignment horizontal="center" vertical="center" wrapText="1"/>
    </xf>
    <xf numFmtId="0" fontId="1" fillId="12" borderId="28" xfId="0" applyFont="1" applyFill="1" applyBorder="1" applyAlignment="1">
      <alignment horizontal="center" vertical="center" wrapText="1"/>
    </xf>
    <xf numFmtId="3" fontId="1" fillId="13" borderId="28" xfId="0" applyNumberFormat="1" applyFont="1" applyFill="1" applyBorder="1" applyAlignment="1">
      <alignment horizontal="center" vertical="center" wrapText="1"/>
    </xf>
    <xf numFmtId="0" fontId="1" fillId="6" borderId="28" xfId="2" applyNumberFormat="1" applyFont="1" applyFill="1" applyBorder="1" applyAlignment="1">
      <alignment horizontal="center" vertical="center" wrapText="1"/>
    </xf>
    <xf numFmtId="3" fontId="1" fillId="5" borderId="28" xfId="0" applyNumberFormat="1" applyFont="1" applyFill="1" applyBorder="1" applyAlignment="1">
      <alignment horizontal="center" vertical="center" wrapText="1"/>
    </xf>
    <xf numFmtId="0" fontId="1" fillId="14" borderId="29" xfId="2" applyNumberFormat="1" applyFont="1" applyFill="1" applyBorder="1" applyAlignment="1">
      <alignment horizontal="center" vertical="center" wrapText="1"/>
    </xf>
    <xf numFmtId="0" fontId="21" fillId="0" borderId="21" xfId="0" applyFont="1" applyBorder="1" applyAlignment="1">
      <alignment horizontal="center" vertical="center"/>
    </xf>
    <xf numFmtId="0" fontId="21" fillId="0" borderId="30" xfId="0" applyFont="1" applyBorder="1" applyAlignment="1">
      <alignment horizontal="center" vertical="center"/>
    </xf>
    <xf numFmtId="0" fontId="1" fillId="0" borderId="31" xfId="0" applyFont="1" applyBorder="1" applyAlignment="1">
      <alignment vertical="center"/>
    </xf>
    <xf numFmtId="0" fontId="22" fillId="5" borderId="32" xfId="0" applyFont="1" applyFill="1" applyBorder="1" applyAlignment="1">
      <alignment horizontal="center" vertical="center"/>
    </xf>
    <xf numFmtId="0" fontId="22" fillId="6" borderId="32" xfId="0" applyFont="1" applyFill="1" applyBorder="1" applyAlignment="1">
      <alignment horizontal="center" vertical="center"/>
    </xf>
    <xf numFmtId="0" fontId="22" fillId="13" borderId="32" xfId="0" applyFont="1" applyFill="1" applyBorder="1" applyAlignment="1">
      <alignment horizontal="center" vertical="center"/>
    </xf>
    <xf numFmtId="0" fontId="22" fillId="19" borderId="32" xfId="0" applyFont="1" applyFill="1" applyBorder="1" applyAlignment="1">
      <alignment horizontal="center" vertical="center"/>
    </xf>
    <xf numFmtId="0" fontId="22" fillId="7" borderId="32" xfId="0" applyFont="1" applyFill="1" applyBorder="1" applyAlignment="1">
      <alignment horizontal="center" vertical="center"/>
    </xf>
    <xf numFmtId="166" fontId="23" fillId="7" borderId="1" xfId="2" applyNumberFormat="1" applyFont="1" applyFill="1" applyBorder="1" applyAlignment="1">
      <alignment horizontal="center" vertical="center" wrapText="1"/>
    </xf>
    <xf numFmtId="1" fontId="23" fillId="7" borderId="1" xfId="2" applyNumberFormat="1" applyFont="1" applyFill="1" applyBorder="1" applyAlignment="1">
      <alignment horizontal="center" vertical="center" wrapText="1"/>
    </xf>
    <xf numFmtId="0" fontId="1" fillId="0" borderId="0" xfId="0" applyFont="1" applyAlignment="1">
      <alignment horizontal="justify" vertical="center" wrapText="1"/>
    </xf>
    <xf numFmtId="0" fontId="11" fillId="20" borderId="1" xfId="0" applyFont="1" applyFill="1" applyBorder="1" applyAlignment="1">
      <alignment horizontal="justify"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33"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3" xfId="0" applyFont="1" applyBorder="1" applyAlignment="1">
      <alignment vertical="center" wrapText="1"/>
    </xf>
    <xf numFmtId="0" fontId="11" fillId="21" borderId="1" xfId="0" applyFont="1" applyFill="1" applyBorder="1" applyAlignment="1">
      <alignment horizontal="center" vertical="center" wrapText="1"/>
    </xf>
    <xf numFmtId="167" fontId="11" fillId="21" borderId="1" xfId="0" applyNumberFormat="1" applyFont="1" applyFill="1" applyBorder="1" applyAlignment="1">
      <alignment horizontal="right" vertical="center" wrapText="1"/>
    </xf>
    <xf numFmtId="0" fontId="6" fillId="0" borderId="0" xfId="0" applyFont="1" applyAlignment="1">
      <alignment horizontal="left" vertical="center" wrapText="1"/>
    </xf>
    <xf numFmtId="9" fontId="25" fillId="0" borderId="1" xfId="0" applyNumberFormat="1" applyFont="1" applyBorder="1" applyAlignment="1">
      <alignment horizontal="center" vertical="center" wrapText="1"/>
    </xf>
    <xf numFmtId="10" fontId="25" fillId="0" borderId="1" xfId="0" applyNumberFormat="1" applyFont="1" applyBorder="1" applyAlignment="1">
      <alignment horizontal="center" vertical="center" wrapText="1"/>
    </xf>
    <xf numFmtId="0" fontId="25" fillId="0" borderId="1" xfId="2" applyNumberFormat="1" applyFont="1" applyBorder="1" applyAlignment="1">
      <alignment horizontal="right" vertical="center" wrapText="1"/>
    </xf>
    <xf numFmtId="167" fontId="25" fillId="0" borderId="1" xfId="1" applyNumberFormat="1" applyFont="1" applyBorder="1" applyAlignment="1">
      <alignment horizontal="right" vertical="center" wrapText="1"/>
    </xf>
    <xf numFmtId="10" fontId="5" fillId="0" borderId="1" xfId="0" applyNumberFormat="1" applyFont="1" applyBorder="1" applyAlignment="1">
      <alignment horizontal="center" vertical="center" wrapText="1"/>
    </xf>
    <xf numFmtId="10" fontId="25" fillId="0" borderId="1"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167" fontId="25" fillId="0" borderId="1" xfId="0" applyNumberFormat="1" applyFont="1" applyBorder="1" applyAlignment="1">
      <alignment horizontal="right" vertical="center" wrapText="1"/>
    </xf>
    <xf numFmtId="0" fontId="33" fillId="0" borderId="1" xfId="2" applyNumberFormat="1" applyFont="1" applyBorder="1" applyAlignment="1">
      <alignment horizontal="right" vertical="center" wrapText="1"/>
    </xf>
    <xf numFmtId="0" fontId="5" fillId="0" borderId="1" xfId="0" applyFont="1" applyBorder="1" applyAlignment="1">
      <alignment horizontal="left" vertical="center" wrapText="1"/>
    </xf>
    <xf numFmtId="9" fontId="25" fillId="0" borderId="1" xfId="2" applyFont="1" applyBorder="1" applyAlignment="1">
      <alignment horizontal="center" vertical="center" wrapText="1"/>
    </xf>
    <xf numFmtId="10" fontId="25" fillId="0" borderId="1" xfId="2" applyNumberFormat="1" applyFont="1" applyBorder="1" applyAlignment="1">
      <alignment horizontal="center" vertical="center" wrapText="1"/>
    </xf>
    <xf numFmtId="2" fontId="25" fillId="0" borderId="1" xfId="2" applyNumberFormat="1" applyFont="1" applyBorder="1" applyAlignment="1">
      <alignment horizontal="center" vertical="center" wrapText="1"/>
    </xf>
    <xf numFmtId="0" fontId="25" fillId="7" borderId="1" xfId="2" applyNumberFormat="1" applyFont="1" applyFill="1" applyBorder="1" applyAlignment="1">
      <alignment horizontal="center" vertical="center" wrapText="1"/>
    </xf>
    <xf numFmtId="0" fontId="5" fillId="3" borderId="5" xfId="0" applyFont="1" applyFill="1" applyBorder="1" applyAlignment="1">
      <alignment horizontal="left" vertical="center" wrapText="1"/>
    </xf>
    <xf numFmtId="10" fontId="25" fillId="3" borderId="5" xfId="0" applyNumberFormat="1" applyFont="1" applyFill="1" applyBorder="1" applyAlignment="1">
      <alignment horizontal="center" vertical="center" wrapText="1"/>
    </xf>
    <xf numFmtId="167" fontId="25" fillId="3" borderId="5" xfId="0" applyNumberFormat="1" applyFont="1" applyFill="1" applyBorder="1" applyAlignment="1">
      <alignment horizontal="right" vertical="center" wrapText="1"/>
    </xf>
    <xf numFmtId="2" fontId="25" fillId="7" borderId="1" xfId="2" applyNumberFormat="1" applyFont="1" applyFill="1" applyBorder="1" applyAlignment="1">
      <alignment horizontal="center" vertical="center" wrapText="1"/>
    </xf>
    <xf numFmtId="0" fontId="5" fillId="0" borderId="5" xfId="0" applyFont="1" applyBorder="1" applyAlignment="1">
      <alignment horizontal="justify" vertical="center" wrapText="1"/>
    </xf>
    <xf numFmtId="9" fontId="25" fillId="3" borderId="1" xfId="0" applyNumberFormat="1" applyFont="1" applyFill="1" applyBorder="1" applyAlignment="1">
      <alignment horizontal="center" vertical="center" wrapText="1"/>
    </xf>
    <xf numFmtId="10" fontId="2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25" fillId="0" borderId="1" xfId="0" applyFont="1" applyBorder="1" applyAlignment="1">
      <alignment horizontal="right" vertical="center" wrapText="1"/>
    </xf>
    <xf numFmtId="0" fontId="25" fillId="0" borderId="1" xfId="0" applyFont="1" applyBorder="1" applyAlignment="1">
      <alignment vertical="center" wrapText="1"/>
    </xf>
    <xf numFmtId="0" fontId="25" fillId="0" borderId="1" xfId="2" applyNumberFormat="1" applyFont="1" applyBorder="1" applyAlignment="1">
      <alignment horizontal="center" vertical="center" wrapText="1"/>
    </xf>
    <xf numFmtId="2" fontId="25" fillId="8" borderId="1" xfId="2"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167" fontId="25" fillId="3" borderId="1" xfId="0" applyNumberFormat="1" applyFont="1" applyFill="1" applyBorder="1" applyAlignment="1">
      <alignment horizontal="right" vertical="center" wrapText="1"/>
    </xf>
    <xf numFmtId="2" fontId="25" fillId="3" borderId="1" xfId="0" applyNumberFormat="1" applyFont="1" applyFill="1" applyBorder="1" applyAlignment="1">
      <alignment horizontal="center" vertical="center" wrapText="1"/>
    </xf>
    <xf numFmtId="2" fontId="25" fillId="0" borderId="1" xfId="2" applyNumberFormat="1" applyFont="1" applyBorder="1" applyAlignment="1">
      <alignment horizontal="right" vertical="center" wrapText="1"/>
    </xf>
    <xf numFmtId="0" fontId="25" fillId="0" borderId="1" xfId="2" applyNumberFormat="1" applyFont="1" applyBorder="1" applyAlignment="1">
      <alignment vertical="center" wrapText="1"/>
    </xf>
    <xf numFmtId="0" fontId="33" fillId="0" borderId="1" xfId="2" applyNumberFormat="1" applyFont="1" applyBorder="1" applyAlignment="1">
      <alignment horizontal="center" vertical="center" wrapText="1"/>
    </xf>
    <xf numFmtId="1" fontId="25" fillId="7" borderId="1" xfId="2"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165" fontId="2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9" fontId="25" fillId="0" borderId="1" xfId="0" applyNumberFormat="1" applyFont="1" applyBorder="1" applyAlignment="1">
      <alignment vertical="center" wrapText="1"/>
    </xf>
    <xf numFmtId="2" fontId="25" fillId="5" borderId="1" xfId="2" applyNumberFormat="1" applyFont="1" applyFill="1" applyBorder="1" applyAlignment="1">
      <alignment horizontal="center" vertical="center" wrapText="1"/>
    </xf>
    <xf numFmtId="165" fontId="25" fillId="3" borderId="1" xfId="0" applyNumberFormat="1" applyFont="1" applyFill="1" applyBorder="1" applyAlignment="1">
      <alignment horizontal="center" vertical="center" wrapText="1"/>
    </xf>
    <xf numFmtId="0" fontId="28" fillId="0" borderId="1" xfId="0" applyFont="1" applyBorder="1" applyAlignment="1">
      <alignment horizontal="justify" vertical="center" wrapText="1"/>
    </xf>
    <xf numFmtId="167" fontId="25" fillId="0" borderId="1" xfId="1" applyNumberFormat="1" applyFont="1" applyBorder="1" applyAlignment="1">
      <alignment horizontal="right" vertical="center"/>
    </xf>
    <xf numFmtId="0" fontId="5" fillId="0" borderId="3" xfId="0" applyFont="1" applyBorder="1" applyAlignment="1">
      <alignment horizontal="justify" vertical="center" wrapText="1"/>
    </xf>
    <xf numFmtId="0" fontId="25" fillId="14" borderId="1" xfId="2" applyNumberFormat="1" applyFont="1" applyFill="1" applyBorder="1" applyAlignment="1">
      <alignment horizontal="center" vertical="center" wrapText="1"/>
    </xf>
    <xf numFmtId="0" fontId="33" fillId="0" borderId="1" xfId="0" applyFont="1" applyBorder="1" applyAlignment="1">
      <alignment horizontal="justify" vertical="center" wrapText="1"/>
    </xf>
    <xf numFmtId="167" fontId="25" fillId="0" borderId="1" xfId="1" applyNumberFormat="1" applyFont="1" applyFill="1" applyBorder="1" applyAlignment="1">
      <alignment horizontal="right" vertical="center" wrapText="1"/>
    </xf>
    <xf numFmtId="10" fontId="25" fillId="3" borderId="1" xfId="2" applyNumberFormat="1" applyFont="1" applyFill="1" applyBorder="1" applyAlignment="1">
      <alignment horizontal="center" vertical="center" wrapText="1"/>
    </xf>
    <xf numFmtId="9" fontId="25" fillId="0" borderId="1" xfId="2"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167" fontId="11" fillId="21" borderId="1" xfId="0" applyNumberFormat="1" applyFont="1" applyFill="1" applyBorder="1" applyAlignment="1">
      <alignment horizontal="center" vertical="center" wrapText="1"/>
    </xf>
    <xf numFmtId="10" fontId="25" fillId="0" borderId="5" xfId="0" applyNumberFormat="1" applyFont="1" applyFill="1" applyBorder="1" applyAlignment="1">
      <alignment horizontal="center" vertical="center" wrapText="1"/>
    </xf>
    <xf numFmtId="0" fontId="5" fillId="0" borderId="5" xfId="0" applyFont="1" applyFill="1" applyBorder="1" applyAlignment="1">
      <alignment horizontal="justify" vertical="center" wrapText="1"/>
    </xf>
    <xf numFmtId="0" fontId="25" fillId="0" borderId="1" xfId="0" applyFont="1" applyFill="1" applyBorder="1" applyAlignment="1">
      <alignment horizontal="center" vertical="center" wrapText="1"/>
    </xf>
    <xf numFmtId="10" fontId="2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65" fontId="2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0" fontId="25" fillId="0" borderId="1" xfId="2" applyNumberFormat="1" applyFont="1" applyFill="1" applyBorder="1" applyAlignment="1">
      <alignment horizontal="center" vertical="center" wrapText="1"/>
    </xf>
    <xf numFmtId="10" fontId="23"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167" fontId="25" fillId="0" borderId="5" xfId="0" applyNumberFormat="1" applyFont="1" applyFill="1" applyBorder="1" applyAlignment="1">
      <alignment horizontal="right" vertical="center" wrapText="1"/>
    </xf>
    <xf numFmtId="167" fontId="25" fillId="0" borderId="1" xfId="0" applyNumberFormat="1" applyFont="1" applyFill="1" applyBorder="1" applyAlignment="1">
      <alignment horizontal="right" vertical="center" wrapText="1"/>
    </xf>
    <xf numFmtId="168" fontId="34" fillId="0" borderId="1" xfId="0" applyNumberFormat="1" applyFont="1" applyFill="1" applyBorder="1" applyAlignment="1">
      <alignment horizontal="left" vertical="center" wrapText="1"/>
    </xf>
    <xf numFmtId="2" fontId="1" fillId="0" borderId="34" xfId="0" applyNumberFormat="1" applyFont="1" applyFill="1" applyBorder="1" applyAlignment="1">
      <alignment horizontal="left" vertical="center" wrapText="1"/>
    </xf>
    <xf numFmtId="168" fontId="1" fillId="0" borderId="1" xfId="0" applyNumberFormat="1" applyFont="1" applyFill="1" applyBorder="1" applyAlignment="1">
      <alignment horizontal="left" vertical="center" wrapText="1"/>
    </xf>
    <xf numFmtId="167" fontId="23" fillId="0" borderId="1" xfId="0" applyNumberFormat="1" applyFont="1" applyFill="1" applyBorder="1" applyAlignment="1">
      <alignment horizontal="right" vertical="center" wrapText="1"/>
    </xf>
    <xf numFmtId="168" fontId="35" fillId="0" borderId="1" xfId="0" applyNumberFormat="1" applyFont="1" applyFill="1" applyBorder="1" applyAlignment="1">
      <alignment horizontal="right" vertical="center" wrapText="1"/>
    </xf>
    <xf numFmtId="168" fontId="1" fillId="0" borderId="1" xfId="0" applyNumberFormat="1" applyFont="1" applyFill="1" applyBorder="1" applyAlignment="1">
      <alignment horizontal="right" vertical="center" wrapText="1"/>
    </xf>
    <xf numFmtId="168" fontId="1" fillId="0" borderId="34" xfId="0" applyNumberFormat="1" applyFont="1" applyFill="1" applyBorder="1" applyAlignment="1">
      <alignment horizontal="left" vertical="center" wrapText="1"/>
    </xf>
    <xf numFmtId="167" fontId="3" fillId="0" borderId="1" xfId="0" applyNumberFormat="1" applyFont="1" applyFill="1" applyBorder="1" applyAlignment="1">
      <alignment horizontal="right" vertical="center" wrapText="1"/>
    </xf>
    <xf numFmtId="0" fontId="1" fillId="0" borderId="1"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1" fillId="0" borderId="0" xfId="0" applyFont="1" applyFill="1" applyAlignment="1">
      <alignment horizontal="justify" vertical="center" wrapText="1"/>
    </xf>
    <xf numFmtId="0" fontId="5" fillId="0" borderId="0" xfId="0" applyFont="1" applyFill="1" applyAlignment="1">
      <alignment horizontal="justify" vertical="center" wrapText="1"/>
    </xf>
    <xf numFmtId="0" fontId="1" fillId="0" borderId="1" xfId="0" applyFont="1" applyFill="1" applyBorder="1" applyAlignment="1">
      <alignment horizontal="left" vertical="center" wrapText="1"/>
    </xf>
    <xf numFmtId="0" fontId="30" fillId="0" borderId="1" xfId="0" applyFont="1" applyFill="1" applyBorder="1" applyAlignment="1">
      <alignment horizontal="justify" vertical="center" wrapText="1"/>
    </xf>
    <xf numFmtId="46" fontId="5" fillId="0" borderId="1" xfId="0" applyNumberFormat="1" applyFont="1" applyFill="1" applyBorder="1" applyAlignment="1">
      <alignment horizontal="justify" vertical="center" wrapText="1"/>
    </xf>
    <xf numFmtId="0" fontId="23" fillId="13" borderId="1" xfId="0" applyFont="1" applyFill="1" applyBorder="1" applyAlignment="1">
      <alignment horizontal="center" vertical="center" wrapText="1"/>
    </xf>
    <xf numFmtId="167" fontId="36" fillId="0" borderId="1" xfId="0" applyNumberFormat="1" applyFont="1" applyFill="1" applyBorder="1" applyAlignment="1">
      <alignment horizontal="right" vertical="center" wrapText="1"/>
    </xf>
    <xf numFmtId="2" fontId="5" fillId="0" borderId="1" xfId="2" applyNumberFormat="1" applyFont="1" applyBorder="1" applyAlignment="1">
      <alignment horizontal="center" vertical="center" wrapText="1"/>
    </xf>
    <xf numFmtId="167" fontId="35" fillId="0" borderId="0" xfId="0" applyNumberFormat="1" applyFont="1" applyAlignment="1">
      <alignment horizontal="right" vertical="center" wrapText="1"/>
    </xf>
    <xf numFmtId="167" fontId="37" fillId="21" borderId="1" xfId="0" applyNumberFormat="1" applyFont="1" applyFill="1" applyBorder="1" applyAlignment="1">
      <alignment horizontal="right" vertical="center" wrapText="1"/>
    </xf>
    <xf numFmtId="167" fontId="38" fillId="0" borderId="5" xfId="0" applyNumberFormat="1" applyFont="1" applyFill="1" applyBorder="1" applyAlignment="1">
      <alignment horizontal="right" vertical="center" wrapText="1"/>
    </xf>
    <xf numFmtId="167" fontId="38" fillId="0" borderId="1" xfId="0" applyNumberFormat="1" applyFont="1" applyFill="1" applyBorder="1" applyAlignment="1">
      <alignment horizontal="right" vertical="center" wrapText="1"/>
    </xf>
    <xf numFmtId="170" fontId="35" fillId="0" borderId="1" xfId="1" applyNumberFormat="1" applyFont="1" applyFill="1" applyBorder="1" applyAlignment="1">
      <alignment horizontal="left" vertical="center" wrapText="1"/>
    </xf>
    <xf numFmtId="2" fontId="35" fillId="0" borderId="34" xfId="0" applyNumberFormat="1" applyFont="1" applyFill="1" applyBorder="1" applyAlignment="1">
      <alignment horizontal="left" vertical="center" wrapText="1"/>
    </xf>
    <xf numFmtId="168" fontId="35" fillId="0" borderId="1" xfId="0" applyNumberFormat="1" applyFont="1" applyFill="1" applyBorder="1" applyAlignment="1">
      <alignment horizontal="left" vertical="center" wrapText="1"/>
    </xf>
    <xf numFmtId="167" fontId="35" fillId="0" borderId="1" xfId="0" applyNumberFormat="1" applyFont="1" applyFill="1" applyBorder="1" applyAlignment="1">
      <alignment horizontal="right" vertical="center" wrapText="1"/>
    </xf>
    <xf numFmtId="167" fontId="35" fillId="0" borderId="0" xfId="0" applyNumberFormat="1" applyFont="1" applyFill="1" applyAlignment="1">
      <alignment horizontal="right" vertical="center" wrapText="1"/>
    </xf>
    <xf numFmtId="168" fontId="35" fillId="0" borderId="34" xfId="0" applyNumberFormat="1" applyFont="1" applyFill="1" applyBorder="1" applyAlignment="1">
      <alignment horizontal="left" vertical="center" wrapText="1"/>
    </xf>
    <xf numFmtId="169" fontId="35" fillId="0" borderId="1" xfId="1" applyNumberFormat="1" applyFont="1" applyFill="1" applyBorder="1" applyAlignment="1">
      <alignment horizontal="center" vertical="center" wrapText="1"/>
    </xf>
    <xf numFmtId="171" fontId="35" fillId="0" borderId="1" xfId="0" applyNumberFormat="1" applyFont="1" applyFill="1" applyBorder="1" applyAlignment="1">
      <alignment horizontal="right" vertical="center" wrapText="1"/>
    </xf>
    <xf numFmtId="0" fontId="11" fillId="9" borderId="1" xfId="2" applyNumberFormat="1" applyFont="1" applyFill="1" applyBorder="1" applyAlignment="1">
      <alignment horizontal="center" vertical="center" wrapText="1"/>
    </xf>
    <xf numFmtId="0" fontId="11" fillId="9" borderId="3" xfId="2" applyNumberFormat="1"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11" fillId="20" borderId="5"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20" borderId="9" xfId="0" applyFont="1" applyFill="1" applyBorder="1" applyAlignment="1">
      <alignment horizontal="center" vertical="center" wrapText="1"/>
    </xf>
    <xf numFmtId="0" fontId="11" fillId="20" borderId="10" xfId="0" applyFont="1" applyFill="1" applyBorder="1" applyAlignment="1">
      <alignment horizontal="center" vertical="center" wrapText="1"/>
    </xf>
    <xf numFmtId="0" fontId="1" fillId="18"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5" fillId="16" borderId="1" xfId="0" applyFont="1" applyFill="1" applyBorder="1" applyAlignment="1">
      <alignment horizontal="justify" vertical="center" wrapText="1"/>
    </xf>
    <xf numFmtId="0" fontId="1" fillId="1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1" fillId="17" borderId="1" xfId="0" applyFont="1" applyFill="1" applyBorder="1" applyAlignment="1">
      <alignment horizontal="justify" vertical="center" wrapText="1"/>
    </xf>
    <xf numFmtId="0" fontId="4" fillId="3" borderId="0" xfId="0" applyFont="1" applyFill="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3" borderId="1" xfId="0" applyFont="1" applyFill="1" applyBorder="1" applyAlignment="1">
      <alignment horizontal="justify" vertical="center" wrapText="1"/>
    </xf>
    <xf numFmtId="0" fontId="13" fillId="15" borderId="27" xfId="0" applyFont="1" applyFill="1" applyBorder="1" applyAlignment="1">
      <alignment horizontal="center" vertical="center"/>
    </xf>
    <xf numFmtId="0" fontId="13" fillId="15" borderId="28" xfId="0" applyFont="1" applyFill="1" applyBorder="1" applyAlignment="1">
      <alignment horizontal="center" vertical="center"/>
    </xf>
    <xf numFmtId="0" fontId="13" fillId="0" borderId="16" xfId="0" applyFont="1" applyBorder="1" applyAlignment="1">
      <alignment horizontal="center"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5" fillId="10" borderId="19"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3" fillId="15" borderId="24" xfId="0" applyFont="1" applyFill="1" applyBorder="1" applyAlignment="1">
      <alignment horizontal="center" vertical="center"/>
    </xf>
    <xf numFmtId="0" fontId="13" fillId="15" borderId="25" xfId="0" applyFont="1" applyFill="1" applyBorder="1" applyAlignment="1">
      <alignment horizontal="center" vertical="center"/>
    </xf>
    <xf numFmtId="0" fontId="16" fillId="11" borderId="17" xfId="0" applyFont="1" applyFill="1" applyBorder="1" applyAlignment="1">
      <alignment horizontal="center" vertical="center" wrapText="1"/>
    </xf>
    <xf numFmtId="0" fontId="16" fillId="11" borderId="18" xfId="0" applyFont="1" applyFill="1" applyBorder="1" applyAlignment="1">
      <alignment horizontal="center" vertical="center" wrapText="1"/>
    </xf>
  </cellXfs>
  <cellStyles count="3">
    <cellStyle name="Moneda" xfId="1" builtinId="4"/>
    <cellStyle name="Normal" xfId="0" builtinId="0"/>
    <cellStyle name="Porcentaje" xfId="2" builtinId="5"/>
  </cellStyles>
  <dxfs count="76">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Medium9"/>
  <colors>
    <mruColors>
      <color rgb="FFFF0066"/>
      <color rgb="FFDE5CD5"/>
      <color rgb="FF7CECF2"/>
      <color rgb="FFE4A4FE"/>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2024</a:t>
            </a: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980498144022893"/>
          <c:y val="0.14067855909931501"/>
          <c:w val="0.82899643677402013"/>
          <c:h val="0.71415877614165868"/>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F586-46F4-B283-DD86ADC7FD5C}"/>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F586-46F4-B283-DD86ADC7FD5C}"/>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F586-46F4-B283-DD86ADC7FD5C}"/>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F586-46F4-B283-DD86ADC7FD5C}"/>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F586-46F4-B283-DD86ADC7FD5C}"/>
              </c:ext>
            </c:extLst>
          </c:dPt>
          <c:dLbls>
            <c:dLbl>
              <c:idx val="0"/>
              <c:layout>
                <c:manualLayout>
                  <c:x val="-0.18468817203592897"/>
                  <c:y val="0.13335669593767457"/>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0025982543353799"/>
                      <c:h val="0.17814757569198297"/>
                    </c:manualLayout>
                  </c15:layout>
                </c:ext>
                <c:ext xmlns:c16="http://schemas.microsoft.com/office/drawing/2014/chart" uri="{C3380CC4-5D6E-409C-BE32-E72D297353CC}">
                  <c16:uniqueId val="{00000001-F586-46F4-B283-DD86ADC7FD5C}"/>
                </c:ext>
              </c:extLst>
            </c:dLbl>
            <c:dLbl>
              <c:idx val="1"/>
              <c:layout>
                <c:manualLayout>
                  <c:x val="-0.11462470377113167"/>
                  <c:y val="-1.5721466245121097E-3"/>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1280340358465089"/>
                      <c:h val="0.12237749240902535"/>
                    </c:manualLayout>
                  </c15:layout>
                </c:ext>
                <c:ext xmlns:c16="http://schemas.microsoft.com/office/drawing/2014/chart" uri="{C3380CC4-5D6E-409C-BE32-E72D297353CC}">
                  <c16:uniqueId val="{00000003-F586-46F4-B283-DD86ADC7FD5C}"/>
                </c:ext>
              </c:extLst>
            </c:dLbl>
            <c:dLbl>
              <c:idx val="2"/>
              <c:layout>
                <c:manualLayout>
                  <c:x val="-0.11361571856689202"/>
                  <c:y val="-0.16842986576929664"/>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0154173798110919"/>
                      <c:h val="0.16239989716963973"/>
                    </c:manualLayout>
                  </c15:layout>
                </c:ext>
                <c:ext xmlns:c16="http://schemas.microsoft.com/office/drawing/2014/chart" uri="{C3380CC4-5D6E-409C-BE32-E72D297353CC}">
                  <c16:uniqueId val="{00000005-F586-46F4-B283-DD86ADC7FD5C}"/>
                </c:ext>
              </c:extLst>
            </c:dLbl>
            <c:dLbl>
              <c:idx val="3"/>
              <c:layout>
                <c:manualLayout>
                  <c:x val="-0.15473960426638739"/>
                  <c:y val="-0.2678438497727841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586-46F4-B283-DD86ADC7FD5C}"/>
                </c:ext>
              </c:extLst>
            </c:dLbl>
            <c:dLbl>
              <c:idx val="4"/>
              <c:layout>
                <c:manualLayout>
                  <c:x val="0.2249433325567306"/>
                  <c:y val="6.5544759057333771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884353310937344"/>
                      <c:h val="0.15860395979328445"/>
                    </c:manualLayout>
                  </c15:layout>
                </c:ext>
                <c:ext xmlns:c16="http://schemas.microsoft.com/office/drawing/2014/chart" uri="{C3380CC4-5D6E-409C-BE32-E72D297353CC}">
                  <c16:uniqueId val="{00000009-F586-46F4-B283-DD86ADC7FD5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10</c:v>
                </c:pt>
                <c:pt idx="1">
                  <c:v>7</c:v>
                </c:pt>
                <c:pt idx="2" formatCode="#,##0">
                  <c:v>0</c:v>
                </c:pt>
                <c:pt idx="3" formatCode="#,##0">
                  <c:v>0</c:v>
                </c:pt>
                <c:pt idx="4" formatCode="#,##0">
                  <c:v>24</c:v>
                </c:pt>
              </c:numCache>
            </c:numRef>
          </c:val>
          <c:extLst xmlns:c16r2="http://schemas.microsoft.com/office/drawing/2015/06/chart">
            <c:ext xmlns:c16="http://schemas.microsoft.com/office/drawing/2014/chart" uri="{C3380CC4-5D6E-409C-BE32-E72D297353CC}">
              <c16:uniqueId val="{0000000A-F586-46F4-B283-DD86ADC7FD5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D921-49E5-B801-2BA50CA6294A}"/>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D921-49E5-B801-2BA50CA6294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D921-49E5-B801-2BA50CA6294A}"/>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D921-49E5-B801-2BA50CA6294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D921-49E5-B801-2BA50CA6294A}"/>
              </c:ext>
            </c:extLst>
          </c:dPt>
          <c:dLbls>
            <c:dLbl>
              <c:idx val="0"/>
              <c:layout>
                <c:manualLayout>
                  <c:x val="-0.17104434423342632"/>
                  <c:y val="7.853869573289083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921-49E5-B801-2BA50CA6294A}"/>
                </c:ext>
              </c:extLst>
            </c:dLbl>
            <c:dLbl>
              <c:idx val="1"/>
              <c:layout>
                <c:manualLayout>
                  <c:x val="-1.7118050752709026E-2"/>
                  <c:y val="-0.13082674701108088"/>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921-49E5-B801-2BA50CA6294A}"/>
                </c:ext>
              </c:extLst>
            </c:dLbl>
            <c:dLbl>
              <c:idx val="2"/>
              <c:layout>
                <c:manualLayout>
                  <c:x val="6.7576846328597567E-3"/>
                  <c:y val="-0.12352809994924829"/>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921-49E5-B801-2BA50CA6294A}"/>
                </c:ext>
              </c:extLst>
            </c:dLbl>
            <c:dLbl>
              <c:idx val="3"/>
              <c:layout>
                <c:manualLayout>
                  <c:x val="-0.1687096419054824"/>
                  <c:y val="-0.29627242228178058"/>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921-49E5-B801-2BA50CA6294A}"/>
                </c:ext>
              </c:extLst>
            </c:dLbl>
            <c:dLbl>
              <c:idx val="4"/>
              <c:layout>
                <c:manualLayout>
                  <c:x val="0.21030238048308411"/>
                  <c:y val="0.1176781468212936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112522986991062"/>
                      <c:h val="0.17741747335287203"/>
                    </c:manualLayout>
                  </c15:layout>
                </c:ext>
                <c:ext xmlns:c16="http://schemas.microsoft.com/office/drawing/2014/chart" uri="{C3380CC4-5D6E-409C-BE32-E72D297353CC}">
                  <c16:uniqueId val="{00000009-D921-49E5-B801-2BA50CA629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3</c:v>
                </c:pt>
                <c:pt idx="1">
                  <c:v>2</c:v>
                </c:pt>
                <c:pt idx="2" formatCode="#,##0">
                  <c:v>0</c:v>
                </c:pt>
                <c:pt idx="3">
                  <c:v>0</c:v>
                </c:pt>
                <c:pt idx="4" formatCode="#,##0">
                  <c:v>13</c:v>
                </c:pt>
              </c:numCache>
            </c:numRef>
          </c:val>
          <c:extLst xmlns:c16r2="http://schemas.microsoft.com/office/drawing/2015/06/chart">
            <c:ext xmlns:c16="http://schemas.microsoft.com/office/drawing/2014/chart" uri="{C3380CC4-5D6E-409C-BE32-E72D297353CC}">
              <c16:uniqueId val="{0000000A-D921-49E5-B801-2BA50CA6294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AD59-4116-9717-CDA26B583250}"/>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AD59-4116-9717-CDA26B583250}"/>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AD59-4116-9717-CDA26B583250}"/>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AD59-4116-9717-CDA26B583250}"/>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AD59-4116-9717-CDA26B583250}"/>
              </c:ext>
            </c:extLst>
          </c:dPt>
          <c:dLbls>
            <c:dLbl>
              <c:idx val="0"/>
              <c:layout>
                <c:manualLayout>
                  <c:x val="-0.15561135291752082"/>
                  <c:y val="7.3985781910537535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D59-4116-9717-CDA26B583250}"/>
                </c:ext>
              </c:extLst>
            </c:dLbl>
            <c:dLbl>
              <c:idx val="1"/>
              <c:layout>
                <c:manualLayout>
                  <c:x val="-7.9040104501563652E-2"/>
                  <c:y val="-0.1335297881645975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D59-4116-9717-CDA26B583250}"/>
                </c:ext>
              </c:extLst>
            </c:dLbl>
            <c:dLbl>
              <c:idx val="2"/>
              <c:layout>
                <c:manualLayout>
                  <c:x val="-9.827087053795748E-2"/>
                  <c:y val="-0.1631478997668457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D59-4116-9717-CDA26B583250}"/>
                </c:ext>
              </c:extLst>
            </c:dLbl>
            <c:dLbl>
              <c:idx val="3"/>
              <c:layout>
                <c:manualLayout>
                  <c:x val="-0.14604488856427797"/>
                  <c:y val="-0.3336951786471790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D59-4116-9717-CDA26B583250}"/>
                </c:ext>
              </c:extLst>
            </c:dLbl>
            <c:dLbl>
              <c:idx val="4"/>
              <c:layout>
                <c:manualLayout>
                  <c:x val="0.22997004915287653"/>
                  <c:y val="7.5443889805659026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181386844619588"/>
                      <c:h val="0.17649001471542033"/>
                    </c:manualLayout>
                  </c15:layout>
                </c:ext>
                <c:ext xmlns:c16="http://schemas.microsoft.com/office/drawing/2014/chart" uri="{C3380CC4-5D6E-409C-BE32-E72D297353CC}">
                  <c16:uniqueId val="{00000009-AD59-4116-9717-CDA26B5832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3</c:v>
                </c:pt>
                <c:pt idx="1">
                  <c:v>3</c:v>
                </c:pt>
                <c:pt idx="2" formatCode="#,##0">
                  <c:v>0</c:v>
                </c:pt>
                <c:pt idx="3">
                  <c:v>0</c:v>
                </c:pt>
                <c:pt idx="4" formatCode="#,##0">
                  <c:v>9</c:v>
                </c:pt>
              </c:numCache>
            </c:numRef>
          </c:val>
          <c:extLst xmlns:c16r2="http://schemas.microsoft.com/office/drawing/2015/06/chart">
            <c:ext xmlns:c16="http://schemas.microsoft.com/office/drawing/2014/chart" uri="{C3380CC4-5D6E-409C-BE32-E72D297353CC}">
              <c16:uniqueId val="{0000000A-AD59-4116-9717-CDA26B583250}"/>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layout>
        <c:manualLayout>
          <c:xMode val="edge"/>
          <c:yMode val="edge"/>
          <c:x val="2.0395400768685717E-2"/>
          <c:y val="5.7484726376097216E-2"/>
        </c:manualLayout>
      </c:layout>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2DBD-4A01-A23A-C3DA2D3ADD3A}"/>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2DBD-4A01-A23A-C3DA2D3ADD3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2DBD-4A01-A23A-C3DA2D3ADD3A}"/>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2DBD-4A01-A23A-C3DA2D3ADD3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2DBD-4A01-A23A-C3DA2D3ADD3A}"/>
              </c:ext>
            </c:extLst>
          </c:dPt>
          <c:dLbls>
            <c:dLbl>
              <c:idx val="0"/>
              <c:layout>
                <c:manualLayout>
                  <c:x val="-0.18588931048773819"/>
                  <c:y val="-8.8179038947873781E-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14063993269112379"/>
                      <c:h val="0.12083086053412463"/>
                    </c:manualLayout>
                  </c15:layout>
                </c:ext>
                <c:ext xmlns:c16="http://schemas.microsoft.com/office/drawing/2014/chart" uri="{C3380CC4-5D6E-409C-BE32-E72D297353CC}">
                  <c16:uniqueId val="{00000001-2DBD-4A01-A23A-C3DA2D3ADD3A}"/>
                </c:ext>
              </c:extLst>
            </c:dLbl>
            <c:dLbl>
              <c:idx val="1"/>
              <c:layout>
                <c:manualLayout>
                  <c:x val="-0.14129502060247973"/>
                  <c:y val="8.3651094996230024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DBD-4A01-A23A-C3DA2D3ADD3A}"/>
                </c:ext>
              </c:extLst>
            </c:dLbl>
            <c:dLbl>
              <c:idx val="2"/>
              <c:layout>
                <c:manualLayout>
                  <c:x val="-0.14627893446259557"/>
                  <c:y val="-0.3330131814173680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DBD-4A01-A23A-C3DA2D3ADD3A}"/>
                </c:ext>
              </c:extLst>
            </c:dLbl>
            <c:dLbl>
              <c:idx val="3"/>
              <c:layout>
                <c:manualLayout>
                  <c:x val="0.21476574143688681"/>
                  <c:y val="-0.24621149621795699"/>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DBD-4A01-A23A-C3DA2D3ADD3A}"/>
                </c:ext>
              </c:extLst>
            </c:dLbl>
            <c:dLbl>
              <c:idx val="4"/>
              <c:layout>
                <c:manualLayout>
                  <c:x val="0.34121751739205114"/>
                  <c:y val="-0.2566183529373456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821402815481037"/>
                      <c:h val="0.17531157270029674"/>
                    </c:manualLayout>
                  </c15:layout>
                </c:ext>
                <c:ext xmlns:c16="http://schemas.microsoft.com/office/drawing/2014/chart" uri="{C3380CC4-5D6E-409C-BE32-E72D297353CC}">
                  <c16:uniqueId val="{00000009-2DBD-4A01-A23A-C3DA2D3ADD3A}"/>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4</c:v>
                </c:pt>
                <c:pt idx="1">
                  <c:v>2</c:v>
                </c:pt>
                <c:pt idx="2" formatCode="#,##0">
                  <c:v>0</c:v>
                </c:pt>
                <c:pt idx="3">
                  <c:v>0</c:v>
                </c:pt>
                <c:pt idx="4" formatCode="#,##0">
                  <c:v>2</c:v>
                </c:pt>
              </c:numCache>
            </c:numRef>
          </c:val>
          <c:extLst xmlns:c16r2="http://schemas.microsoft.com/office/drawing/2015/06/chart">
            <c:ext xmlns:c16="http://schemas.microsoft.com/office/drawing/2014/chart" uri="{C3380CC4-5D6E-409C-BE32-E72D297353CC}">
              <c16:uniqueId val="{0000000A-2DBD-4A01-A23A-C3DA2D3ADD3A}"/>
            </c:ext>
          </c:extLst>
        </c:ser>
        <c:ser>
          <c:idx val="0"/>
          <c:order val="1"/>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2DBD-4A01-A23A-C3DA2D3ADD3A}"/>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2DBD-4A01-A23A-C3DA2D3ADD3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2DBD-4A01-A23A-C3DA2D3ADD3A}"/>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2-2DBD-4A01-A23A-C3DA2D3ADD3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4-2DBD-4A01-A23A-C3DA2D3AD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3</c:v>
                </c:pt>
                <c:pt idx="1">
                  <c:v>3</c:v>
                </c:pt>
                <c:pt idx="2" formatCode="#,##0">
                  <c:v>0</c:v>
                </c:pt>
                <c:pt idx="3">
                  <c:v>0</c:v>
                </c:pt>
                <c:pt idx="4" formatCode="#,##0">
                  <c:v>9</c:v>
                </c:pt>
              </c:numCache>
            </c:numRef>
          </c:val>
          <c:extLst xmlns:c16r2="http://schemas.microsoft.com/office/drawing/2015/06/chart">
            <c:ext xmlns:c16="http://schemas.microsoft.com/office/drawing/2014/chart" uri="{C3380CC4-5D6E-409C-BE32-E72D297353CC}">
              <c16:uniqueId val="{00000015-2DBD-4A01-A23A-C3DA2D3ADD3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500" b="1" i="0" u="none" strike="noStrike" cap="all" baseline="0">
                <a:effectLst/>
              </a:rPr>
              <a:t>POLÍTICA PÚBLICA PARA LA PROTECCIÓN, EL FORTALECIMIENTO </a:t>
            </a:r>
          </a:p>
          <a:p>
            <a:pPr>
              <a:defRPr sz="1800" b="1" i="0" u="none" strike="noStrike" kern="1200" cap="all" spc="50" baseline="0">
                <a:solidFill>
                  <a:schemeClr val="tx1">
                    <a:lumMod val="65000"/>
                    <a:lumOff val="35000"/>
                  </a:schemeClr>
                </a:solidFill>
                <a:latin typeface="+mn-lt"/>
                <a:ea typeface="+mn-ea"/>
                <a:cs typeface="+mn-cs"/>
              </a:defRPr>
            </a:pPr>
            <a:r>
              <a:rPr lang="es-CO" sz="1500" b="1" i="0" u="none" strike="noStrike" cap="all" baseline="0">
                <a:effectLst/>
              </a:rPr>
              <a:t>Y DESARROLLO INTEGRAL DE LA FAMILIA QUINDIANA 2019 - 2029</a:t>
            </a:r>
            <a:endParaRPr lang="es-CO" sz="1500"/>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a:gsLst>
                <a:gs pos="100000">
                  <a:schemeClr val="accent1">
                    <a:alpha val="0"/>
                  </a:schemeClr>
                </a:gs>
                <a:gs pos="50000">
                  <a:schemeClr val="accent1"/>
                </a:gs>
              </a:gsLst>
              <a:lin ang="5400000" scaled="0"/>
            </a:gradFill>
            <a:ln>
              <a:noFill/>
            </a:ln>
            <a:effectLst/>
            <a:sp3d/>
          </c:spPr>
          <c:invertIfNegative val="0"/>
          <c:dPt>
            <c:idx val="0"/>
            <c:invertIfNegative val="0"/>
            <c:bubble3D val="0"/>
            <c:spPr>
              <a:solidFill>
                <a:schemeClr val="bg1">
                  <a:lumMod val="85000"/>
                </a:schemeClr>
              </a:solidFill>
              <a:ln>
                <a:noFill/>
              </a:ln>
              <a:effectLst/>
              <a:sp3d/>
            </c:spPr>
            <c:extLst xmlns:c16r2="http://schemas.microsoft.com/office/drawing/2015/06/chart">
              <c:ext xmlns:c16="http://schemas.microsoft.com/office/drawing/2014/chart" uri="{C3380CC4-5D6E-409C-BE32-E72D297353CC}">
                <c16:uniqueId val="{00000001-58C1-43F5-8134-620B5AEA2A9E}"/>
              </c:ext>
            </c:extLst>
          </c:dPt>
          <c:dPt>
            <c:idx val="1"/>
            <c:invertIfNegative val="0"/>
            <c:bubble3D val="0"/>
            <c:spPr>
              <a:solidFill>
                <a:srgbClr val="FF0000"/>
              </a:solidFill>
              <a:ln>
                <a:noFill/>
              </a:ln>
              <a:effectLst/>
              <a:sp3d/>
            </c:spPr>
            <c:extLst xmlns:c16r2="http://schemas.microsoft.com/office/drawing/2015/06/chart">
              <c:ext xmlns:c16="http://schemas.microsoft.com/office/drawing/2014/chart" uri="{C3380CC4-5D6E-409C-BE32-E72D297353CC}">
                <c16:uniqueId val="{00000003-58C1-43F5-8134-620B5AEA2A9E}"/>
              </c:ext>
            </c:extLst>
          </c:dPt>
          <c:dPt>
            <c:idx val="2"/>
            <c:invertIfNegative val="0"/>
            <c:bubble3D val="0"/>
            <c:spPr>
              <a:solidFill>
                <a:srgbClr val="FFFF00"/>
              </a:solidFill>
              <a:ln>
                <a:noFill/>
              </a:ln>
              <a:effectLst/>
              <a:sp3d/>
            </c:spPr>
            <c:extLst xmlns:c16r2="http://schemas.microsoft.com/office/drawing/2015/06/chart">
              <c:ext xmlns:c16="http://schemas.microsoft.com/office/drawing/2014/chart" uri="{C3380CC4-5D6E-409C-BE32-E72D297353CC}">
                <c16:uniqueId val="{00000005-58C1-43F5-8134-620B5AEA2A9E}"/>
              </c:ext>
            </c:extLst>
          </c:dPt>
          <c:dPt>
            <c:idx val="3"/>
            <c:invertIfNegative val="0"/>
            <c:bubble3D val="0"/>
            <c:spPr>
              <a:solidFill>
                <a:srgbClr val="FFC000"/>
              </a:solidFill>
              <a:ln>
                <a:noFill/>
              </a:ln>
              <a:effectLst/>
              <a:sp3d/>
            </c:spPr>
            <c:extLst xmlns:c16r2="http://schemas.microsoft.com/office/drawing/2015/06/chart">
              <c:ext xmlns:c16="http://schemas.microsoft.com/office/drawing/2014/chart" uri="{C3380CC4-5D6E-409C-BE32-E72D297353CC}">
                <c16:uniqueId val="{00000007-58C1-43F5-8134-620B5AEA2A9E}"/>
              </c:ext>
            </c:extLst>
          </c:dPt>
          <c:dPt>
            <c:idx val="4"/>
            <c:invertIfNegative val="0"/>
            <c:bubble3D val="0"/>
            <c:spPr>
              <a:solidFill>
                <a:srgbClr val="92D050"/>
              </a:solidFill>
              <a:ln>
                <a:noFill/>
              </a:ln>
              <a:effectLst/>
              <a:sp3d/>
            </c:spPr>
            <c:extLst xmlns:c16r2="http://schemas.microsoft.com/office/drawing/2015/06/chart">
              <c:ext xmlns:c16="http://schemas.microsoft.com/office/drawing/2014/chart" uri="{C3380CC4-5D6E-409C-BE32-E72D297353CC}">
                <c16:uniqueId val="{00000009-58C1-43F5-8134-620B5AEA2A9E}"/>
              </c:ext>
            </c:extLst>
          </c:dPt>
          <c:dPt>
            <c:idx val="5"/>
            <c:invertIfNegative val="0"/>
            <c:bubble3D val="0"/>
            <c:spPr>
              <a:solidFill>
                <a:srgbClr val="00B050"/>
              </a:solidFill>
              <a:ln>
                <a:noFill/>
              </a:ln>
              <a:effectLst/>
              <a:sp3d/>
            </c:spPr>
            <c:extLst xmlns:c16r2="http://schemas.microsoft.com/office/drawing/2015/06/chart">
              <c:ext xmlns:c16="http://schemas.microsoft.com/office/drawing/2014/chart" uri="{C3380CC4-5D6E-409C-BE32-E72D297353CC}">
                <c16:uniqueId val="{0000000B-58C1-43F5-8134-620B5AEA2A9E}"/>
              </c:ext>
            </c:extLst>
          </c:dPt>
          <c:dLbls>
            <c:dLbl>
              <c:idx val="0"/>
              <c:layout>
                <c:manualLayout>
                  <c:x val="5.4990083632556329E-2"/>
                  <c:y val="-8.3605480876892027E-2"/>
                </c:manualLayout>
              </c:layout>
              <c:tx>
                <c:rich>
                  <a:bodyPr/>
                  <a:lstStyle/>
                  <a:p>
                    <a:fld id="{95DA486A-21E2-45B6-B86D-9E6A6A7145C7}"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58C1-43F5-8134-620B5AEA2A9E}"/>
                </c:ext>
              </c:extLst>
            </c:dLbl>
            <c:dLbl>
              <c:idx val="1"/>
              <c:layout>
                <c:manualLayout>
                  <c:x val="3.595505468282529E-2"/>
                  <c:y val="-7.3154795767280525E-2"/>
                </c:manualLayout>
              </c:layout>
              <c:tx>
                <c:rich>
                  <a:bodyPr/>
                  <a:lstStyle/>
                  <a:p>
                    <a:fld id="{231DFDB7-355C-4A14-BBA7-331DFB2F9D3D}"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3-58C1-43F5-8134-620B5AEA2A9E}"/>
                </c:ext>
              </c:extLst>
            </c:dLbl>
            <c:dLbl>
              <c:idx val="2"/>
              <c:layout>
                <c:manualLayout>
                  <c:x val="2.5380038599641306E-2"/>
                  <c:y val="-5.5736987251261479E-2"/>
                </c:manualLayout>
              </c:layout>
              <c:tx>
                <c:rich>
                  <a:bodyPr/>
                  <a:lstStyle/>
                  <a:p>
                    <a:fld id="{6F0F0CA2-65E0-4B10-A868-772DB621E840}"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5-58C1-43F5-8134-620B5AEA2A9E}"/>
                </c:ext>
              </c:extLst>
            </c:dLbl>
            <c:dLbl>
              <c:idx val="3"/>
              <c:layout>
                <c:manualLayout>
                  <c:x val="8.4600128665469725E-3"/>
                  <c:y val="-3.4835617032038475E-2"/>
                </c:manualLayout>
              </c:layout>
              <c:tx>
                <c:rich>
                  <a:bodyPr/>
                  <a:lstStyle/>
                  <a:p>
                    <a:fld id="{0E4D8697-FDC6-4F8E-9BC9-D19A8428E53C}"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7-58C1-43F5-8134-620B5AEA2A9E}"/>
                </c:ext>
              </c:extLst>
            </c:dLbl>
            <c:dLbl>
              <c:idx val="4"/>
              <c:layout>
                <c:manualLayout>
                  <c:x val="1.4805022516457317E-2"/>
                  <c:y val="-5.5736987251261354E-2"/>
                </c:manualLayout>
              </c:layout>
              <c:tx>
                <c:rich>
                  <a:bodyPr/>
                  <a:lstStyle/>
                  <a:p>
                    <a:fld id="{4C776131-D70A-4588-BC9C-CE9A33EF1BBF}"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9-58C1-43F5-8134-620B5AEA2A9E}"/>
                </c:ext>
              </c:extLst>
            </c:dLbl>
            <c:dLbl>
              <c:idx val="5"/>
              <c:layout>
                <c:manualLayout>
                  <c:x val="2.7495041816278164E-2"/>
                  <c:y val="-4.8769863844853684E-2"/>
                </c:manualLayout>
              </c:layout>
              <c:tx>
                <c:rich>
                  <a:bodyPr/>
                  <a:lstStyle/>
                  <a:p>
                    <a:fld id="{04DC3B45-55F8-4D10-BA68-919E50EBEC7F}"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B-58C1-43F5-8134-620B5AEA2A9E}"/>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ANALISIS!$D$4:$H$4</c:f>
              <c:strCache>
                <c:ptCount val="5"/>
                <c:pt idx="0">
                  <c:v>CRÍTICO</c:v>
                </c:pt>
                <c:pt idx="1">
                  <c:v>BAJO</c:v>
                </c:pt>
                <c:pt idx="2">
                  <c:v>MEDIO</c:v>
                </c:pt>
                <c:pt idx="3">
                  <c:v>SATISFACTORIO</c:v>
                </c:pt>
                <c:pt idx="4">
                  <c:v>SOBRESALIENTE</c:v>
                </c:pt>
              </c:strCache>
            </c:strRef>
          </c:cat>
          <c:val>
            <c:numRef>
              <c:f>ANALISIS!$D$9:$H$9</c:f>
              <c:numCache>
                <c:formatCode>0.0</c:formatCode>
                <c:ptCount val="5"/>
                <c:pt idx="0">
                  <c:v>24.390243902439025</c:v>
                </c:pt>
                <c:pt idx="1">
                  <c:v>17.073170731707318</c:v>
                </c:pt>
                <c:pt idx="2">
                  <c:v>0</c:v>
                </c:pt>
                <c:pt idx="3">
                  <c:v>0</c:v>
                </c:pt>
                <c:pt idx="4">
                  <c:v>58.536585365853654</c:v>
                </c:pt>
              </c:numCache>
            </c:numRef>
          </c:val>
          <c:extLst xmlns:c16r2="http://schemas.microsoft.com/office/drawing/2015/06/chart">
            <c:ext xmlns:c16="http://schemas.microsoft.com/office/drawing/2014/chart" uri="{C3380CC4-5D6E-409C-BE32-E72D297353CC}">
              <c16:uniqueId val="{0000000A-58C1-43F5-8134-620B5AEA2A9E}"/>
            </c:ext>
          </c:extLst>
        </c:ser>
        <c:dLbls>
          <c:showLegendKey val="0"/>
          <c:showVal val="0"/>
          <c:showCatName val="0"/>
          <c:showSerName val="0"/>
          <c:showPercent val="0"/>
          <c:showBubbleSize val="0"/>
        </c:dLbls>
        <c:gapWidth val="150"/>
        <c:gapDepth val="0"/>
        <c:shape val="box"/>
        <c:axId val="109468672"/>
        <c:axId val="109470464"/>
        <c:axId val="0"/>
      </c:bar3DChart>
      <c:catAx>
        <c:axId val="1094686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470464"/>
        <c:crosses val="autoZero"/>
        <c:auto val="1"/>
        <c:lblAlgn val="ctr"/>
        <c:lblOffset val="100"/>
        <c:noMultiLvlLbl val="0"/>
      </c:catAx>
      <c:valAx>
        <c:axId val="109470464"/>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4686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202405</xdr:colOff>
      <xdr:row>1</xdr:row>
      <xdr:rowOff>142875</xdr:rowOff>
    </xdr:from>
    <xdr:to>
      <xdr:col>1</xdr:col>
      <xdr:colOff>566737</xdr:colOff>
      <xdr:row>1</xdr:row>
      <xdr:rowOff>595311</xdr:rowOff>
    </xdr:to>
    <xdr:pic>
      <xdr:nvPicPr>
        <xdr:cNvPr id="2" name="Imagen 1" descr="C:\Users\AUXPLANEACION03\Desktop\Gobernacion_del_quindio.jpg">
          <a:extLst>
            <a:ext uri="{FF2B5EF4-FFF2-40B4-BE49-F238E27FC236}">
              <a16:creationId xmlns:a16="http://schemas.microsoft.com/office/drawing/2014/main" xmlns="" id="{F25D0A1B-7FFC-46F3-8F31-A3F5117EF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584" y="346982"/>
          <a:ext cx="364332" cy="452436"/>
        </a:xfrm>
        <a:prstGeom prst="rect">
          <a:avLst/>
        </a:prstGeom>
        <a:noFill/>
        <a:ln>
          <a:noFill/>
        </a:ln>
      </xdr:spPr>
    </xdr:pic>
    <xdr:clientData/>
  </xdr:twoCellAnchor>
  <xdr:twoCellAnchor editAs="oneCell">
    <xdr:from>
      <xdr:col>8</xdr:col>
      <xdr:colOff>130968</xdr:colOff>
      <xdr:row>1</xdr:row>
      <xdr:rowOff>142874</xdr:rowOff>
    </xdr:from>
    <xdr:to>
      <xdr:col>8</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xmlns="" id="{3FD941DC-407B-4222-8C9A-8975A5069D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1168" y="342899"/>
          <a:ext cx="521493" cy="440532"/>
        </a:xfrm>
        <a:prstGeom prst="rect">
          <a:avLst/>
        </a:prstGeom>
        <a:noFill/>
        <a:ln>
          <a:noFill/>
        </a:ln>
      </xdr:spPr>
    </xdr:pic>
    <xdr:clientData/>
  </xdr:twoCellAnchor>
  <xdr:twoCellAnchor>
    <xdr:from>
      <xdr:col>9</xdr:col>
      <xdr:colOff>709073</xdr:colOff>
      <xdr:row>2</xdr:row>
      <xdr:rowOff>82959</xdr:rowOff>
    </xdr:from>
    <xdr:to>
      <xdr:col>18</xdr:col>
      <xdr:colOff>291895</xdr:colOff>
      <xdr:row>7</xdr:row>
      <xdr:rowOff>1</xdr:rowOff>
    </xdr:to>
    <xdr:graphicFrame macro="">
      <xdr:nvGraphicFramePr>
        <xdr:cNvPr id="4" name="Gráfico 3">
          <a:extLst>
            <a:ext uri="{FF2B5EF4-FFF2-40B4-BE49-F238E27FC236}">
              <a16:creationId xmlns:a16="http://schemas.microsoft.com/office/drawing/2014/main" xmlns="" id="{24FB3B43-7614-49B0-B062-663FEBE99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10</xdr:row>
      <xdr:rowOff>19050</xdr:rowOff>
    </xdr:from>
    <xdr:to>
      <xdr:col>8</xdr:col>
      <xdr:colOff>726281</xdr:colOff>
      <xdr:row>27</xdr:row>
      <xdr:rowOff>178593</xdr:rowOff>
    </xdr:to>
    <xdr:graphicFrame macro="">
      <xdr:nvGraphicFramePr>
        <xdr:cNvPr id="5" name="Gráfico 4">
          <a:extLst>
            <a:ext uri="{FF2B5EF4-FFF2-40B4-BE49-F238E27FC236}">
              <a16:creationId xmlns:a16="http://schemas.microsoft.com/office/drawing/2014/main" xmlns="" id="{768A61F7-2424-4D42-AE18-C615DC9E8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716217</xdr:colOff>
      <xdr:row>10</xdr:row>
      <xdr:rowOff>8528</xdr:rowOff>
    </xdr:from>
    <xdr:to>
      <xdr:col>18</xdr:col>
      <xdr:colOff>245807</xdr:colOff>
      <xdr:row>27</xdr:row>
      <xdr:rowOff>184354</xdr:rowOff>
    </xdr:to>
    <xdr:graphicFrame macro="">
      <xdr:nvGraphicFramePr>
        <xdr:cNvPr id="6" name="Gráfico 5">
          <a:extLst>
            <a:ext uri="{FF2B5EF4-FFF2-40B4-BE49-F238E27FC236}">
              <a16:creationId xmlns:a16="http://schemas.microsoft.com/office/drawing/2014/main" xmlns="" id="{D8BE774D-4768-4CC2-A0EE-DAB0B11C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698473</xdr:colOff>
      <xdr:row>10</xdr:row>
      <xdr:rowOff>20122</xdr:rowOff>
    </xdr:from>
    <xdr:to>
      <xdr:col>27</xdr:col>
      <xdr:colOff>230442</xdr:colOff>
      <xdr:row>28</xdr:row>
      <xdr:rowOff>30724</xdr:rowOff>
    </xdr:to>
    <xdr:graphicFrame macro="">
      <xdr:nvGraphicFramePr>
        <xdr:cNvPr id="7" name="Gráfico 6">
          <a:extLst>
            <a:ext uri="{FF2B5EF4-FFF2-40B4-BE49-F238E27FC236}">
              <a16:creationId xmlns:a16="http://schemas.microsoft.com/office/drawing/2014/main" xmlns="" id="{AA0D0150-6299-4D1F-87AF-165856B44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32</xdr:row>
      <xdr:rowOff>0</xdr:rowOff>
    </xdr:from>
    <xdr:to>
      <xdr:col>8</xdr:col>
      <xdr:colOff>480219</xdr:colOff>
      <xdr:row>52</xdr:row>
      <xdr:rowOff>17123</xdr:rowOff>
    </xdr:to>
    <xdr:graphicFrame macro="">
      <xdr:nvGraphicFramePr>
        <xdr:cNvPr id="8" name="Gráfico 7">
          <a:extLst>
            <a:ext uri="{FF2B5EF4-FFF2-40B4-BE49-F238E27FC236}">
              <a16:creationId xmlns:a16="http://schemas.microsoft.com/office/drawing/2014/main" xmlns="" id="{EFBCD9C3-366E-4738-8E95-F1C4553A8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BI230"/>
  <sheetViews>
    <sheetView tabSelected="1" topLeftCell="AV35" zoomScale="77" zoomScaleNormal="77" workbookViewId="0">
      <selection activeCell="BF36" sqref="BF36"/>
    </sheetView>
  </sheetViews>
  <sheetFormatPr baseColWidth="10" defaultColWidth="15.140625" defaultRowHeight="129.94999999999999" customHeight="1"/>
  <cols>
    <col min="1" max="1" width="17.5703125" style="1" customWidth="1"/>
    <col min="2" max="2" width="15.140625" style="1" customWidth="1"/>
    <col min="3" max="3" width="22" style="1" customWidth="1"/>
    <col min="4" max="4" width="10.7109375" style="1" customWidth="1"/>
    <col min="5" max="5" width="24.5703125" style="1" customWidth="1"/>
    <col min="6" max="6" width="19.28515625" style="1" customWidth="1"/>
    <col min="7" max="7" width="24.42578125" style="1" customWidth="1"/>
    <col min="8" max="8" width="23.5703125" style="1" customWidth="1"/>
    <col min="9" max="9" width="29.42578125" style="1" customWidth="1"/>
    <col min="10" max="19" width="14.140625" style="50" customWidth="1"/>
    <col min="20" max="22" width="18.42578125" style="50" customWidth="1"/>
    <col min="23" max="24" width="29.7109375" style="87" customWidth="1"/>
    <col min="25" max="25" width="18.42578125" style="50" customWidth="1"/>
    <col min="26" max="26" width="69.5703125" style="1" customWidth="1"/>
    <col min="27" max="29" width="18.42578125" style="50" customWidth="1"/>
    <col min="30" max="31" width="29.7109375" style="87" customWidth="1"/>
    <col min="32" max="32" width="18.42578125" style="1" customWidth="1"/>
    <col min="33" max="33" width="69.5703125" style="1" customWidth="1"/>
    <col min="34" max="36" width="18.42578125" style="53" customWidth="1"/>
    <col min="37" max="38" width="29.7109375" style="91" customWidth="1"/>
    <col min="39" max="39" width="18.42578125" style="53" customWidth="1"/>
    <col min="40" max="40" width="72.85546875" style="1" customWidth="1"/>
    <col min="41" max="41" width="11" style="53" customWidth="1"/>
    <col min="42" max="42" width="17" style="53" customWidth="1"/>
    <col min="43" max="43" width="12.28515625" style="53" customWidth="1"/>
    <col min="44" max="44" width="31.140625" style="87" customWidth="1"/>
    <col min="45" max="45" width="24.85546875" style="87" customWidth="1"/>
    <col min="46" max="46" width="18.42578125" style="53" customWidth="1"/>
    <col min="47" max="47" width="62.140625" style="129" customWidth="1"/>
    <col min="48" max="48" width="9.7109375" style="53" customWidth="1"/>
    <col min="49" max="50" width="10.28515625" style="53" customWidth="1"/>
    <col min="51" max="51" width="18.42578125" style="221" customWidth="1"/>
    <col min="52" max="52" width="18" style="87" customWidth="1"/>
    <col min="53" max="53" width="21.28515625" style="53" customWidth="1"/>
    <col min="54" max="54" width="40.140625" style="129" customWidth="1"/>
    <col min="55" max="55" width="8.140625" style="50" customWidth="1"/>
    <col min="56" max="56" width="11.28515625" style="53" customWidth="1"/>
    <col min="57" max="57" width="10.5703125" style="80" customWidth="1"/>
    <col min="58" max="58" width="45.42578125" style="19" customWidth="1"/>
    <col min="59" max="59" width="34.5703125" style="1" customWidth="1"/>
    <col min="60" max="60" width="15.140625" style="1" hidden="1" customWidth="1"/>
    <col min="61" max="16384" width="15.140625" style="1"/>
  </cols>
  <sheetData>
    <row r="1" spans="1:61" ht="129.94999999999999" hidden="1" customHeight="1">
      <c r="A1" s="3"/>
      <c r="B1" s="3"/>
      <c r="C1" s="3"/>
      <c r="D1" s="3"/>
      <c r="E1" s="3"/>
      <c r="F1" s="3"/>
      <c r="G1" s="3"/>
      <c r="H1" s="3"/>
      <c r="I1" s="3"/>
      <c r="J1" s="49"/>
      <c r="AM1" s="68"/>
    </row>
    <row r="2" spans="1:61" ht="129.94999999999999" hidden="1" customHeight="1">
      <c r="A2" s="254" t="s">
        <v>116</v>
      </c>
      <c r="B2" s="254"/>
      <c r="C2" s="254"/>
      <c r="D2" s="254"/>
      <c r="E2" s="254"/>
      <c r="F2" s="254"/>
      <c r="G2" s="254"/>
      <c r="H2" s="254"/>
      <c r="I2" s="254"/>
      <c r="J2" s="51"/>
      <c r="AM2" s="68"/>
    </row>
    <row r="3" spans="1:61" ht="129.94999999999999" hidden="1" customHeight="1">
      <c r="A3" s="3"/>
      <c r="B3" s="3"/>
      <c r="C3" s="3"/>
      <c r="D3" s="3"/>
      <c r="E3" s="3"/>
      <c r="F3" s="3"/>
      <c r="G3" s="3"/>
      <c r="H3" s="3"/>
      <c r="I3" s="3"/>
      <c r="J3" s="49"/>
      <c r="AM3" s="68"/>
    </row>
    <row r="4" spans="1:61" ht="129.94999999999999" hidden="1" customHeight="1">
      <c r="A4" s="2" t="s">
        <v>0</v>
      </c>
      <c r="B4" s="255" t="s">
        <v>115</v>
      </c>
      <c r="C4" s="256"/>
      <c r="D4" s="256"/>
      <c r="E4" s="256"/>
      <c r="F4" s="256"/>
      <c r="G4" s="256"/>
      <c r="H4" s="256"/>
      <c r="I4" s="256"/>
      <c r="J4" s="52"/>
      <c r="AM4" s="68"/>
    </row>
    <row r="5" spans="1:61" ht="129.94999999999999" hidden="1" customHeight="1">
      <c r="A5" s="2" t="s">
        <v>1</v>
      </c>
      <c r="B5" s="255" t="s">
        <v>64</v>
      </c>
      <c r="C5" s="256"/>
      <c r="D5" s="256"/>
      <c r="E5" s="256"/>
      <c r="F5" s="256"/>
      <c r="G5" s="256"/>
      <c r="H5" s="256"/>
      <c r="I5" s="256"/>
      <c r="J5" s="52"/>
      <c r="AM5" s="68"/>
    </row>
    <row r="6" spans="1:61" ht="129.94999999999999" hidden="1" customHeight="1">
      <c r="A6" s="2" t="s">
        <v>2</v>
      </c>
      <c r="B6" s="255" t="s">
        <v>101</v>
      </c>
      <c r="C6" s="256"/>
      <c r="D6" s="256"/>
      <c r="E6" s="256"/>
      <c r="F6" s="256"/>
      <c r="G6" s="256"/>
      <c r="H6" s="256"/>
      <c r="I6" s="256"/>
      <c r="J6" s="52"/>
      <c r="AM6" s="68"/>
    </row>
    <row r="7" spans="1:61" ht="129.94999999999999" hidden="1" customHeight="1">
      <c r="A7" s="8" t="s">
        <v>3</v>
      </c>
      <c r="B7" s="255" t="s">
        <v>4</v>
      </c>
      <c r="C7" s="256"/>
      <c r="D7" s="256"/>
      <c r="E7" s="256"/>
      <c r="F7" s="256"/>
      <c r="G7" s="256"/>
      <c r="H7" s="256"/>
      <c r="I7" s="256"/>
      <c r="J7" s="53"/>
      <c r="K7" s="53"/>
      <c r="L7" s="53"/>
      <c r="M7" s="53"/>
      <c r="N7" s="53"/>
      <c r="O7" s="53"/>
      <c r="P7" s="53"/>
      <c r="Q7" s="53"/>
      <c r="R7" s="53"/>
      <c r="S7" s="53"/>
      <c r="T7" s="53"/>
      <c r="U7" s="53"/>
      <c r="V7" s="53"/>
      <c r="Y7" s="53"/>
      <c r="Z7" s="12"/>
      <c r="AA7" s="53"/>
      <c r="AB7" s="53"/>
      <c r="AC7" s="53"/>
      <c r="AF7" s="12"/>
      <c r="AG7" s="12"/>
      <c r="AM7" s="68"/>
    </row>
    <row r="8" spans="1:61" ht="47.1" customHeight="1">
      <c r="A8" s="235" t="s">
        <v>5</v>
      </c>
      <c r="B8" s="235" t="s">
        <v>6</v>
      </c>
      <c r="C8" s="235" t="s">
        <v>7</v>
      </c>
      <c r="D8" s="235" t="s">
        <v>8</v>
      </c>
      <c r="E8" s="235" t="s">
        <v>24</v>
      </c>
      <c r="F8" s="235" t="s">
        <v>25</v>
      </c>
      <c r="G8" s="235" t="s">
        <v>77</v>
      </c>
      <c r="H8" s="235" t="s">
        <v>23</v>
      </c>
      <c r="I8" s="235" t="s">
        <v>26</v>
      </c>
      <c r="J8" s="243" t="s">
        <v>169</v>
      </c>
      <c r="K8" s="244"/>
      <c r="L8" s="244"/>
      <c r="M8" s="244"/>
      <c r="N8" s="244"/>
      <c r="O8" s="244"/>
      <c r="P8" s="244"/>
      <c r="Q8" s="244"/>
      <c r="R8" s="244"/>
      <c r="S8" s="245"/>
      <c r="T8" s="237" t="s">
        <v>184</v>
      </c>
      <c r="U8" s="238"/>
      <c r="V8" s="238"/>
      <c r="W8" s="238"/>
      <c r="X8" s="238"/>
      <c r="Y8" s="238"/>
      <c r="Z8" s="238"/>
      <c r="AA8" s="237" t="s">
        <v>170</v>
      </c>
      <c r="AB8" s="238"/>
      <c r="AC8" s="238"/>
      <c r="AD8" s="238"/>
      <c r="AE8" s="238"/>
      <c r="AF8" s="238"/>
      <c r="AG8" s="238"/>
      <c r="AH8" s="246" t="s">
        <v>179</v>
      </c>
      <c r="AI8" s="247"/>
      <c r="AJ8" s="247"/>
      <c r="AK8" s="247"/>
      <c r="AL8" s="247"/>
      <c r="AM8" s="247"/>
      <c r="AN8" s="247"/>
      <c r="AO8" s="241" t="s">
        <v>352</v>
      </c>
      <c r="AP8" s="241"/>
      <c r="AQ8" s="241"/>
      <c r="AR8" s="241"/>
      <c r="AS8" s="241"/>
      <c r="AT8" s="241"/>
      <c r="AU8" s="241"/>
      <c r="AV8" s="242" t="s">
        <v>449</v>
      </c>
      <c r="AW8" s="242"/>
      <c r="AX8" s="242"/>
      <c r="AY8" s="242"/>
      <c r="AZ8" s="242"/>
      <c r="BA8" s="242"/>
      <c r="BB8" s="242"/>
      <c r="BC8" s="239" t="s">
        <v>185</v>
      </c>
      <c r="BD8" s="239"/>
      <c r="BE8" s="239"/>
      <c r="BF8" s="240"/>
      <c r="BG8" s="233" t="s">
        <v>181</v>
      </c>
    </row>
    <row r="9" spans="1:61" ht="62.45" customHeight="1">
      <c r="A9" s="236"/>
      <c r="B9" s="236"/>
      <c r="C9" s="236"/>
      <c r="D9" s="236"/>
      <c r="E9" s="236"/>
      <c r="F9" s="236"/>
      <c r="G9" s="236"/>
      <c r="H9" s="236"/>
      <c r="I9" s="236"/>
      <c r="J9" s="82">
        <v>2020</v>
      </c>
      <c r="K9" s="84">
        <v>2021</v>
      </c>
      <c r="L9" s="84">
        <v>2022</v>
      </c>
      <c r="M9" s="84">
        <v>2023</v>
      </c>
      <c r="N9" s="84">
        <v>2024</v>
      </c>
      <c r="O9" s="84">
        <v>2025</v>
      </c>
      <c r="P9" s="84">
        <v>2026</v>
      </c>
      <c r="Q9" s="84">
        <v>2027</v>
      </c>
      <c r="R9" s="84">
        <v>2028</v>
      </c>
      <c r="S9" s="84">
        <v>2029</v>
      </c>
      <c r="T9" s="46" t="s">
        <v>171</v>
      </c>
      <c r="U9" s="46" t="s">
        <v>172</v>
      </c>
      <c r="V9" s="46" t="s">
        <v>173</v>
      </c>
      <c r="W9" s="88" t="s">
        <v>174</v>
      </c>
      <c r="X9" s="88" t="s">
        <v>175</v>
      </c>
      <c r="Y9" s="48" t="s">
        <v>176</v>
      </c>
      <c r="Z9" s="47" t="s">
        <v>183</v>
      </c>
      <c r="AA9" s="46" t="s">
        <v>171</v>
      </c>
      <c r="AB9" s="46" t="s">
        <v>172</v>
      </c>
      <c r="AC9" s="46" t="s">
        <v>173</v>
      </c>
      <c r="AD9" s="88" t="s">
        <v>174</v>
      </c>
      <c r="AE9" s="88" t="s">
        <v>175</v>
      </c>
      <c r="AF9" s="48" t="s">
        <v>176</v>
      </c>
      <c r="AG9" s="47" t="s">
        <v>183</v>
      </c>
      <c r="AH9" s="45" t="s">
        <v>171</v>
      </c>
      <c r="AI9" s="46" t="s">
        <v>172</v>
      </c>
      <c r="AJ9" s="46" t="s">
        <v>173</v>
      </c>
      <c r="AK9" s="92" t="s">
        <v>174</v>
      </c>
      <c r="AL9" s="92" t="s">
        <v>175</v>
      </c>
      <c r="AM9" s="47" t="s">
        <v>176</v>
      </c>
      <c r="AN9" s="48" t="s">
        <v>183</v>
      </c>
      <c r="AO9" s="83" t="s">
        <v>171</v>
      </c>
      <c r="AP9" s="83" t="s">
        <v>172</v>
      </c>
      <c r="AQ9" s="83" t="s">
        <v>173</v>
      </c>
      <c r="AR9" s="93" t="s">
        <v>174</v>
      </c>
      <c r="AS9" s="93" t="s">
        <v>175</v>
      </c>
      <c r="AT9" s="83" t="s">
        <v>176</v>
      </c>
      <c r="AU9" s="130" t="s">
        <v>183</v>
      </c>
      <c r="AV9" s="137" t="s">
        <v>171</v>
      </c>
      <c r="AW9" s="137" t="s">
        <v>172</v>
      </c>
      <c r="AX9" s="137" t="s">
        <v>173</v>
      </c>
      <c r="AY9" s="222" t="s">
        <v>174</v>
      </c>
      <c r="AZ9" s="138" t="s">
        <v>175</v>
      </c>
      <c r="BA9" s="137" t="s">
        <v>176</v>
      </c>
      <c r="BB9" s="190" t="s">
        <v>183</v>
      </c>
      <c r="BC9" s="21" t="s">
        <v>186</v>
      </c>
      <c r="BD9" s="22" t="s">
        <v>187</v>
      </c>
      <c r="BE9" s="23" t="s">
        <v>178</v>
      </c>
      <c r="BF9" s="23" t="s">
        <v>177</v>
      </c>
      <c r="BG9" s="234"/>
      <c r="BH9" s="1" t="s">
        <v>394</v>
      </c>
    </row>
    <row r="10" spans="1:61" ht="249.6" customHeight="1">
      <c r="A10" s="250" t="s">
        <v>13</v>
      </c>
      <c r="B10" s="252" t="s">
        <v>11</v>
      </c>
      <c r="C10" s="252" t="s">
        <v>9</v>
      </c>
      <c r="D10" s="252" t="s">
        <v>43</v>
      </c>
      <c r="E10" s="188" t="s">
        <v>41</v>
      </c>
      <c r="F10" s="4" t="s">
        <v>34</v>
      </c>
      <c r="G10" s="7" t="s">
        <v>79</v>
      </c>
      <c r="H10" s="7" t="s">
        <v>78</v>
      </c>
      <c r="I10" s="7" t="s">
        <v>117</v>
      </c>
      <c r="J10" s="140">
        <v>0.01</v>
      </c>
      <c r="K10" s="141">
        <v>2.2200000000000001E-2</v>
      </c>
      <c r="L10" s="141">
        <v>2.2200000000000001E-2</v>
      </c>
      <c r="M10" s="141">
        <v>2.2200000000000001E-2</v>
      </c>
      <c r="N10" s="141">
        <v>2.2200000000000001E-2</v>
      </c>
      <c r="O10" s="141">
        <v>2.2200000000000001E-2</v>
      </c>
      <c r="P10" s="141">
        <v>2.2200000000000001E-2</v>
      </c>
      <c r="Q10" s="141">
        <v>2.2200000000000001E-2</v>
      </c>
      <c r="R10" s="141">
        <v>2.2200000000000001E-2</v>
      </c>
      <c r="S10" s="141">
        <v>2.2200000000000001E-2</v>
      </c>
      <c r="T10" s="141">
        <v>0.01</v>
      </c>
      <c r="U10" s="141">
        <v>2E-3</v>
      </c>
      <c r="V10" s="142">
        <f t="shared" ref="V10:V49" si="0">(U10/T10)*100</f>
        <v>20</v>
      </c>
      <c r="W10" s="143">
        <v>4180000</v>
      </c>
      <c r="X10" s="143">
        <v>4180000</v>
      </c>
      <c r="Y10" s="142">
        <f t="shared" ref="Y10:Y50" si="1">(X10/W10)*100</f>
        <v>100</v>
      </c>
      <c r="Z10" s="144" t="s">
        <v>201</v>
      </c>
      <c r="AA10" s="145">
        <v>0.01</v>
      </c>
      <c r="AB10" s="146">
        <v>3.0000000000000001E-3</v>
      </c>
      <c r="AC10" s="142">
        <f t="shared" ref="AC10:AC15" si="2">(AB10/AA10)*100</f>
        <v>30</v>
      </c>
      <c r="AD10" s="147">
        <v>2185000</v>
      </c>
      <c r="AE10" s="147">
        <v>2185000</v>
      </c>
      <c r="AF10" s="148">
        <f t="shared" ref="AF10:AF50" si="3">(AE10/AD10)*100</f>
        <v>100</v>
      </c>
      <c r="AG10" s="149" t="s">
        <v>264</v>
      </c>
      <c r="AH10" s="150">
        <v>2.2200000000000001E-2</v>
      </c>
      <c r="AI10" s="151">
        <v>1.8599999999999998E-2</v>
      </c>
      <c r="AJ10" s="152">
        <f t="shared" ref="AJ10:AJ50" si="4">(AI10/AH10)*100</f>
        <v>83.783783783783775</v>
      </c>
      <c r="AK10" s="143">
        <v>0</v>
      </c>
      <c r="AL10" s="143">
        <v>0</v>
      </c>
      <c r="AM10" s="153">
        <v>0</v>
      </c>
      <c r="AN10" s="154" t="s">
        <v>306</v>
      </c>
      <c r="AO10" s="155">
        <v>2.2200000000000001E-2</v>
      </c>
      <c r="AP10" s="155">
        <v>2.0000000000000001E-4</v>
      </c>
      <c r="AQ10" s="152">
        <f t="shared" ref="AQ10:AQ15" si="5">(AP10/AO10)*100</f>
        <v>0.90090090090090091</v>
      </c>
      <c r="AR10" s="156">
        <v>1300000</v>
      </c>
      <c r="AS10" s="156">
        <v>216666</v>
      </c>
      <c r="AT10" s="157">
        <f>AS10/AR10*100</f>
        <v>16.666615384615387</v>
      </c>
      <c r="AU10" s="158" t="s">
        <v>300</v>
      </c>
      <c r="AV10" s="194">
        <v>2.2200000000000001E-2</v>
      </c>
      <c r="AW10" s="191">
        <v>2.3E-3</v>
      </c>
      <c r="AX10" s="220">
        <f t="shared" ref="AX10:AX50" si="6">(AW10/AV10)*100</f>
        <v>10.36036036036036</v>
      </c>
      <c r="AY10" s="223">
        <v>17326000</v>
      </c>
      <c r="AZ10" s="201">
        <v>5064000</v>
      </c>
      <c r="BA10" s="157">
        <f>AZ10/AY10*100</f>
        <v>29.22775020200854</v>
      </c>
      <c r="BB10" s="192" t="s">
        <v>391</v>
      </c>
      <c r="BC10" s="159">
        <v>0.2</v>
      </c>
      <c r="BD10" s="160">
        <f>AI10+AB10+U10+AP10+AW10</f>
        <v>2.6099999999999995E-2</v>
      </c>
      <c r="BE10" s="152">
        <f>BD10/BC10*100</f>
        <v>13.049999999999997</v>
      </c>
      <c r="BF10" s="189" t="s">
        <v>392</v>
      </c>
      <c r="BG10" s="149" t="s">
        <v>182</v>
      </c>
      <c r="BH10" s="139"/>
      <c r="BI10" s="139"/>
    </row>
    <row r="11" spans="1:61" ht="220.5" customHeight="1">
      <c r="A11" s="250"/>
      <c r="B11" s="252"/>
      <c r="C11" s="252"/>
      <c r="D11" s="252"/>
      <c r="E11" s="11" t="s">
        <v>151</v>
      </c>
      <c r="F11" s="4" t="s">
        <v>118</v>
      </c>
      <c r="G11" s="7" t="s">
        <v>79</v>
      </c>
      <c r="H11" s="161">
        <v>18</v>
      </c>
      <c r="I11" s="7" t="s">
        <v>119</v>
      </c>
      <c r="J11" s="61">
        <v>0</v>
      </c>
      <c r="K11" s="61">
        <v>0</v>
      </c>
      <c r="L11" s="61">
        <v>1</v>
      </c>
      <c r="M11" s="61">
        <v>1</v>
      </c>
      <c r="N11" s="61">
        <v>1</v>
      </c>
      <c r="O11" s="61">
        <v>1</v>
      </c>
      <c r="P11" s="61">
        <v>1</v>
      </c>
      <c r="Q11" s="61">
        <v>1</v>
      </c>
      <c r="R11" s="61">
        <v>1</v>
      </c>
      <c r="S11" s="61">
        <v>1</v>
      </c>
      <c r="T11" s="61">
        <v>1</v>
      </c>
      <c r="U11" s="61">
        <v>1</v>
      </c>
      <c r="V11" s="162">
        <f>(U11/T11)*100</f>
        <v>100</v>
      </c>
      <c r="W11" s="143">
        <v>4480000</v>
      </c>
      <c r="X11" s="143">
        <v>4480000</v>
      </c>
      <c r="Y11" s="142">
        <f t="shared" si="1"/>
        <v>100</v>
      </c>
      <c r="Z11" s="7" t="s">
        <v>202</v>
      </c>
      <c r="AA11" s="163">
        <v>1</v>
      </c>
      <c r="AB11" s="163">
        <v>0.8</v>
      </c>
      <c r="AC11" s="142">
        <f t="shared" si="2"/>
        <v>80</v>
      </c>
      <c r="AD11" s="143">
        <f>2885000*2</f>
        <v>5770000</v>
      </c>
      <c r="AE11" s="143">
        <f>2885000*2</f>
        <v>5770000</v>
      </c>
      <c r="AF11" s="148">
        <f t="shared" si="3"/>
        <v>100</v>
      </c>
      <c r="AG11" s="149" t="s">
        <v>263</v>
      </c>
      <c r="AH11" s="164">
        <v>1</v>
      </c>
      <c r="AI11" s="61">
        <v>0.75</v>
      </c>
      <c r="AJ11" s="152">
        <f t="shared" si="4"/>
        <v>75</v>
      </c>
      <c r="AK11" s="143">
        <v>6446598</v>
      </c>
      <c r="AL11" s="143">
        <v>6446598</v>
      </c>
      <c r="AM11" s="165">
        <f>(AL11/AK11)*100</f>
        <v>100</v>
      </c>
      <c r="AN11" s="166" t="s">
        <v>272</v>
      </c>
      <c r="AO11" s="167">
        <v>1</v>
      </c>
      <c r="AP11" s="61">
        <v>1</v>
      </c>
      <c r="AQ11" s="152">
        <f t="shared" si="5"/>
        <v>100</v>
      </c>
      <c r="AR11" s="168">
        <v>1000000</v>
      </c>
      <c r="AS11" s="168">
        <v>1000000</v>
      </c>
      <c r="AT11" s="157">
        <f t="shared" ref="AT11:AT50" si="7">AS11/AR11*100</f>
        <v>100</v>
      </c>
      <c r="AU11" s="4" t="s">
        <v>368</v>
      </c>
      <c r="AV11" s="193">
        <v>1</v>
      </c>
      <c r="AW11" s="193">
        <v>1</v>
      </c>
      <c r="AX11" s="220">
        <f t="shared" si="6"/>
        <v>100</v>
      </c>
      <c r="AY11" s="224">
        <v>0</v>
      </c>
      <c r="AZ11" s="202">
        <v>0</v>
      </c>
      <c r="BA11" s="157" t="e">
        <f t="shared" ref="BA11:BA50" si="8">AZ11/AY11*100</f>
        <v>#DIV/0!</v>
      </c>
      <c r="BB11" s="189" t="s">
        <v>484</v>
      </c>
      <c r="BC11" s="167">
        <v>1</v>
      </c>
      <c r="BD11" s="169">
        <f>(AI11+AB11+U11+AP11+AW11)/5</f>
        <v>0.90999999999999992</v>
      </c>
      <c r="BE11" s="152">
        <f>BD11/BC11*100</f>
        <v>90.999999999999986</v>
      </c>
      <c r="BF11" s="189" t="s">
        <v>420</v>
      </c>
      <c r="BG11" s="149"/>
      <c r="BH11" s="139" t="s">
        <v>393</v>
      </c>
      <c r="BI11" s="139"/>
    </row>
    <row r="12" spans="1:61" ht="409.5" customHeight="1">
      <c r="A12" s="250"/>
      <c r="B12" s="252"/>
      <c r="C12" s="252"/>
      <c r="D12" s="252"/>
      <c r="E12" s="11" t="s">
        <v>40</v>
      </c>
      <c r="F12" s="11" t="s">
        <v>152</v>
      </c>
      <c r="G12" s="7" t="s">
        <v>79</v>
      </c>
      <c r="H12" s="161">
        <v>4</v>
      </c>
      <c r="I12" s="7" t="s">
        <v>119</v>
      </c>
      <c r="J12" s="61">
        <v>5</v>
      </c>
      <c r="K12" s="61">
        <v>5</v>
      </c>
      <c r="L12" s="61">
        <v>5</v>
      </c>
      <c r="M12" s="61">
        <v>5</v>
      </c>
      <c r="N12" s="61">
        <v>2</v>
      </c>
      <c r="O12" s="61">
        <v>2</v>
      </c>
      <c r="P12" s="61">
        <v>2</v>
      </c>
      <c r="Q12" s="61">
        <v>2</v>
      </c>
      <c r="R12" s="61">
        <v>2</v>
      </c>
      <c r="S12" s="61">
        <v>2</v>
      </c>
      <c r="T12" s="61">
        <v>4</v>
      </c>
      <c r="U12" s="61">
        <v>4</v>
      </c>
      <c r="V12" s="142">
        <f t="shared" si="0"/>
        <v>100</v>
      </c>
      <c r="W12" s="143">
        <v>150500000</v>
      </c>
      <c r="X12" s="143">
        <v>79500000</v>
      </c>
      <c r="Y12" s="170">
        <f t="shared" si="1"/>
        <v>52.823920265780735</v>
      </c>
      <c r="Z12" s="7" t="s">
        <v>203</v>
      </c>
      <c r="AA12" s="163">
        <v>5</v>
      </c>
      <c r="AB12" s="163">
        <v>5</v>
      </c>
      <c r="AC12" s="171">
        <f t="shared" si="2"/>
        <v>100</v>
      </c>
      <c r="AD12" s="143">
        <v>5770000</v>
      </c>
      <c r="AE12" s="143">
        <v>2885000</v>
      </c>
      <c r="AF12" s="172">
        <f t="shared" si="3"/>
        <v>50</v>
      </c>
      <c r="AG12" s="149" t="s">
        <v>262</v>
      </c>
      <c r="AH12" s="164">
        <v>5</v>
      </c>
      <c r="AI12" s="61">
        <v>10</v>
      </c>
      <c r="AJ12" s="152">
        <v>100</v>
      </c>
      <c r="AK12" s="143">
        <v>3708000</v>
      </c>
      <c r="AL12" s="143">
        <v>3708000</v>
      </c>
      <c r="AM12" s="165">
        <f>(AL12/AK12)*100</f>
        <v>100</v>
      </c>
      <c r="AN12" s="166" t="s">
        <v>307</v>
      </c>
      <c r="AO12" s="167">
        <v>5</v>
      </c>
      <c r="AP12" s="167">
        <v>19</v>
      </c>
      <c r="AQ12" s="152">
        <f t="shared" si="5"/>
        <v>380</v>
      </c>
      <c r="AR12" s="168">
        <v>2500000</v>
      </c>
      <c r="AS12" s="168">
        <v>94718400</v>
      </c>
      <c r="AT12" s="173">
        <f>AS12/AR12*100</f>
        <v>3788.7359999999999</v>
      </c>
      <c r="AU12" s="4" t="s">
        <v>376</v>
      </c>
      <c r="AV12" s="193">
        <v>2</v>
      </c>
      <c r="AW12" s="193">
        <v>1</v>
      </c>
      <c r="AX12" s="220">
        <f t="shared" si="6"/>
        <v>50</v>
      </c>
      <c r="AY12" s="224"/>
      <c r="AZ12" s="202"/>
      <c r="BA12" s="157" t="e">
        <f t="shared" si="8"/>
        <v>#DIV/0!</v>
      </c>
      <c r="BB12" s="189" t="s">
        <v>440</v>
      </c>
      <c r="BC12" s="167">
        <v>19</v>
      </c>
      <c r="BD12" s="167">
        <f>AI12+AB12+U12+AP12+AW12</f>
        <v>39</v>
      </c>
      <c r="BE12" s="152">
        <v>100</v>
      </c>
      <c r="BF12" s="189" t="s">
        <v>421</v>
      </c>
      <c r="BG12" s="149"/>
      <c r="BH12" s="139" t="s">
        <v>393</v>
      </c>
      <c r="BI12" s="139"/>
    </row>
    <row r="13" spans="1:61" ht="157.5" customHeight="1">
      <c r="A13" s="250"/>
      <c r="B13" s="252"/>
      <c r="C13" s="252"/>
      <c r="D13" s="252"/>
      <c r="E13" s="4" t="s">
        <v>42</v>
      </c>
      <c r="F13" s="4" t="s">
        <v>120</v>
      </c>
      <c r="G13" s="7" t="s">
        <v>80</v>
      </c>
      <c r="H13" s="7" t="s">
        <v>78</v>
      </c>
      <c r="I13" s="7" t="s">
        <v>121</v>
      </c>
      <c r="J13" s="61">
        <v>0</v>
      </c>
      <c r="K13" s="61">
        <v>12</v>
      </c>
      <c r="L13" s="61">
        <v>12</v>
      </c>
      <c r="M13" s="61">
        <v>12</v>
      </c>
      <c r="N13" s="61">
        <v>12</v>
      </c>
      <c r="O13" s="61">
        <v>12</v>
      </c>
      <c r="P13" s="61">
        <v>12</v>
      </c>
      <c r="Q13" s="61">
        <v>12</v>
      </c>
      <c r="R13" s="61">
        <v>12</v>
      </c>
      <c r="S13" s="61">
        <v>12</v>
      </c>
      <c r="T13" s="61">
        <v>12</v>
      </c>
      <c r="U13" s="61">
        <v>8</v>
      </c>
      <c r="V13" s="170">
        <v>66.666666666666657</v>
      </c>
      <c r="W13" s="143">
        <v>4800000</v>
      </c>
      <c r="X13" s="143">
        <v>4800000</v>
      </c>
      <c r="Y13" s="142">
        <f t="shared" si="1"/>
        <v>100</v>
      </c>
      <c r="Z13" s="7" t="s">
        <v>204</v>
      </c>
      <c r="AA13" s="163">
        <v>12</v>
      </c>
      <c r="AB13" s="163">
        <v>12</v>
      </c>
      <c r="AC13" s="171">
        <f t="shared" si="2"/>
        <v>100</v>
      </c>
      <c r="AD13" s="143">
        <v>250000</v>
      </c>
      <c r="AE13" s="143">
        <v>250000</v>
      </c>
      <c r="AF13" s="148">
        <f t="shared" si="3"/>
        <v>100</v>
      </c>
      <c r="AG13" s="149" t="s">
        <v>261</v>
      </c>
      <c r="AH13" s="164">
        <v>12</v>
      </c>
      <c r="AI13" s="61">
        <v>11</v>
      </c>
      <c r="AJ13" s="152">
        <f t="shared" si="4"/>
        <v>91.666666666666657</v>
      </c>
      <c r="AK13" s="143">
        <v>1731000</v>
      </c>
      <c r="AL13" s="143">
        <v>1731000</v>
      </c>
      <c r="AM13" s="152">
        <f t="shared" ref="AM13:AM50" si="9">AL13/AK13*100</f>
        <v>100</v>
      </c>
      <c r="AN13" s="166" t="s">
        <v>308</v>
      </c>
      <c r="AO13" s="167">
        <v>12</v>
      </c>
      <c r="AP13" s="167">
        <v>10</v>
      </c>
      <c r="AQ13" s="152">
        <f t="shared" si="5"/>
        <v>83.333333333333343</v>
      </c>
      <c r="AR13" s="168">
        <v>0</v>
      </c>
      <c r="AS13" s="168">
        <v>0</v>
      </c>
      <c r="AT13" s="153">
        <v>0</v>
      </c>
      <c r="AU13" s="4" t="s">
        <v>379</v>
      </c>
      <c r="AV13" s="193">
        <v>12</v>
      </c>
      <c r="AW13" s="193">
        <v>7</v>
      </c>
      <c r="AX13" s="220">
        <f t="shared" si="6"/>
        <v>58.333333333333336</v>
      </c>
      <c r="AY13" s="224"/>
      <c r="AZ13" s="202"/>
      <c r="BA13" s="157" t="e">
        <f t="shared" si="8"/>
        <v>#DIV/0!</v>
      </c>
      <c r="BB13" s="189" t="s">
        <v>411</v>
      </c>
      <c r="BC13" s="167">
        <v>12</v>
      </c>
      <c r="BD13" s="167">
        <f>(AI13+AB13+U13+AP13+AW13)/5</f>
        <v>9.6</v>
      </c>
      <c r="BE13" s="152">
        <f>BD13/BC13*100</f>
        <v>80</v>
      </c>
      <c r="BF13" s="189" t="s">
        <v>422</v>
      </c>
      <c r="BG13" s="149" t="s">
        <v>274</v>
      </c>
      <c r="BH13" s="139" t="s">
        <v>393</v>
      </c>
      <c r="BI13" s="139"/>
    </row>
    <row r="14" spans="1:61" ht="409.5">
      <c r="A14" s="251"/>
      <c r="B14" s="249"/>
      <c r="C14" s="249" t="s">
        <v>10</v>
      </c>
      <c r="D14" s="249" t="s">
        <v>44</v>
      </c>
      <c r="E14" s="19" t="s">
        <v>456</v>
      </c>
      <c r="F14" s="19" t="s">
        <v>457</v>
      </c>
      <c r="G14" s="20" t="s">
        <v>79</v>
      </c>
      <c r="H14" s="20">
        <f>3+3</f>
        <v>6</v>
      </c>
      <c r="I14" s="20" t="s">
        <v>122</v>
      </c>
      <c r="J14" s="56">
        <v>0</v>
      </c>
      <c r="K14" s="56">
        <v>1</v>
      </c>
      <c r="L14" s="56">
        <v>1</v>
      </c>
      <c r="M14" s="56">
        <v>2</v>
      </c>
      <c r="N14" s="56">
        <v>1</v>
      </c>
      <c r="O14" s="56">
        <v>2</v>
      </c>
      <c r="P14" s="56">
        <v>2</v>
      </c>
      <c r="Q14" s="56">
        <v>2</v>
      </c>
      <c r="R14" s="56">
        <v>2</v>
      </c>
      <c r="S14" s="56">
        <v>2</v>
      </c>
      <c r="T14" s="56">
        <v>3</v>
      </c>
      <c r="U14" s="56">
        <v>3</v>
      </c>
      <c r="V14" s="55">
        <f t="shared" si="0"/>
        <v>100</v>
      </c>
      <c r="W14" s="85">
        <v>89631869</v>
      </c>
      <c r="X14" s="85">
        <v>89631869</v>
      </c>
      <c r="Y14" s="55">
        <f t="shared" si="1"/>
        <v>100</v>
      </c>
      <c r="Z14" s="20" t="s">
        <v>205</v>
      </c>
      <c r="AA14" s="63">
        <v>3</v>
      </c>
      <c r="AB14" s="63">
        <v>7</v>
      </c>
      <c r="AC14" s="65">
        <v>100</v>
      </c>
      <c r="AD14" s="85">
        <v>259224000</v>
      </c>
      <c r="AE14" s="85">
        <v>259224000</v>
      </c>
      <c r="AF14" s="13">
        <f t="shared" si="3"/>
        <v>100</v>
      </c>
      <c r="AG14" s="9" t="s">
        <v>260</v>
      </c>
      <c r="AH14" s="72">
        <v>1</v>
      </c>
      <c r="AI14" s="56">
        <v>3</v>
      </c>
      <c r="AJ14" s="73">
        <v>100</v>
      </c>
      <c r="AK14" s="86">
        <v>1686843376</v>
      </c>
      <c r="AL14" s="85">
        <v>768843376</v>
      </c>
      <c r="AM14" s="74">
        <f t="shared" si="9"/>
        <v>45.578824148045861</v>
      </c>
      <c r="AN14" s="14" t="s">
        <v>309</v>
      </c>
      <c r="AO14" s="60">
        <v>2</v>
      </c>
      <c r="AP14" s="60">
        <v>2</v>
      </c>
      <c r="AQ14" s="76">
        <f t="shared" si="5"/>
        <v>100</v>
      </c>
      <c r="AR14" s="94">
        <v>1760317750.6700001</v>
      </c>
      <c r="AS14" s="94">
        <v>1630953274.8499999</v>
      </c>
      <c r="AT14" s="74">
        <f t="shared" si="7"/>
        <v>92.651072468549373</v>
      </c>
      <c r="AU14" s="19" t="s">
        <v>361</v>
      </c>
      <c r="AV14" s="195">
        <v>1</v>
      </c>
      <c r="AW14" s="195">
        <v>2</v>
      </c>
      <c r="AX14" s="220">
        <f t="shared" si="6"/>
        <v>200</v>
      </c>
      <c r="AY14" s="225" t="s">
        <v>451</v>
      </c>
      <c r="AZ14" s="203" t="s">
        <v>452</v>
      </c>
      <c r="BA14" s="157">
        <f t="shared" si="8"/>
        <v>46.34984016561679</v>
      </c>
      <c r="BB14" s="211" t="s">
        <v>489</v>
      </c>
      <c r="BC14" s="60">
        <v>15</v>
      </c>
      <c r="BD14" s="195">
        <f>AI14+AB14+U14+AP14</f>
        <v>15</v>
      </c>
      <c r="BE14" s="70">
        <f t="shared" ref="BE14:BE17" si="10">BD14/BC14*100</f>
        <v>100</v>
      </c>
      <c r="BF14" s="211" t="s">
        <v>441</v>
      </c>
      <c r="BG14" s="9"/>
    </row>
    <row r="15" spans="1:61" ht="142.5" customHeight="1">
      <c r="A15" s="250"/>
      <c r="B15" s="252"/>
      <c r="C15" s="252"/>
      <c r="D15" s="252"/>
      <c r="E15" s="4" t="s">
        <v>35</v>
      </c>
      <c r="F15" s="11" t="s">
        <v>36</v>
      </c>
      <c r="G15" s="7" t="s">
        <v>80</v>
      </c>
      <c r="H15" s="7">
        <v>1</v>
      </c>
      <c r="I15" s="7" t="s">
        <v>153</v>
      </c>
      <c r="J15" s="61">
        <v>0</v>
      </c>
      <c r="K15" s="61">
        <v>1</v>
      </c>
      <c r="L15" s="61">
        <v>1</v>
      </c>
      <c r="M15" s="61">
        <v>1</v>
      </c>
      <c r="N15" s="61">
        <v>1</v>
      </c>
      <c r="O15" s="61">
        <v>1</v>
      </c>
      <c r="P15" s="61">
        <v>1</v>
      </c>
      <c r="Q15" s="61">
        <v>1</v>
      </c>
      <c r="R15" s="61">
        <v>1</v>
      </c>
      <c r="S15" s="61">
        <v>1</v>
      </c>
      <c r="T15" s="61">
        <v>0</v>
      </c>
      <c r="U15" s="61">
        <v>0.6</v>
      </c>
      <c r="V15" s="142">
        <v>100</v>
      </c>
      <c r="W15" s="147">
        <v>9333333</v>
      </c>
      <c r="X15" s="147">
        <v>9333333</v>
      </c>
      <c r="Y15" s="142">
        <f t="shared" si="1"/>
        <v>100</v>
      </c>
      <c r="Z15" s="7" t="s">
        <v>206</v>
      </c>
      <c r="AA15" s="163">
        <v>1</v>
      </c>
      <c r="AB15" s="163">
        <v>0</v>
      </c>
      <c r="AC15" s="171">
        <f t="shared" si="2"/>
        <v>0</v>
      </c>
      <c r="AD15" s="143">
        <v>0</v>
      </c>
      <c r="AE15" s="143">
        <v>0</v>
      </c>
      <c r="AF15" s="148">
        <v>0</v>
      </c>
      <c r="AG15" s="149" t="s">
        <v>266</v>
      </c>
      <c r="AH15" s="164">
        <v>1</v>
      </c>
      <c r="AI15" s="61">
        <v>0</v>
      </c>
      <c r="AJ15" s="164">
        <f>(AI15/AH15)*100</f>
        <v>0</v>
      </c>
      <c r="AK15" s="143">
        <v>2500000</v>
      </c>
      <c r="AL15" s="143">
        <v>2500000</v>
      </c>
      <c r="AM15" s="157">
        <f t="shared" si="9"/>
        <v>100</v>
      </c>
      <c r="AN15" s="166" t="s">
        <v>305</v>
      </c>
      <c r="AO15" s="167">
        <v>1</v>
      </c>
      <c r="AP15" s="167">
        <v>1</v>
      </c>
      <c r="AQ15" s="152">
        <f t="shared" si="5"/>
        <v>100</v>
      </c>
      <c r="AR15" s="168">
        <v>2000000</v>
      </c>
      <c r="AS15" s="168">
        <v>2000000</v>
      </c>
      <c r="AT15" s="157">
        <f t="shared" si="7"/>
        <v>100</v>
      </c>
      <c r="AU15" s="4" t="s">
        <v>369</v>
      </c>
      <c r="AV15" s="193">
        <v>1</v>
      </c>
      <c r="AW15" s="193">
        <v>1</v>
      </c>
      <c r="AX15" s="220">
        <f t="shared" si="6"/>
        <v>100</v>
      </c>
      <c r="AY15" s="224"/>
      <c r="AZ15" s="202"/>
      <c r="BA15" s="157" t="e">
        <f t="shared" si="8"/>
        <v>#DIV/0!</v>
      </c>
      <c r="BB15" s="189" t="s">
        <v>423</v>
      </c>
      <c r="BC15" s="167">
        <v>1</v>
      </c>
      <c r="BD15" s="167">
        <f>(AI15+AB15+U15+AP15+AW15)/5</f>
        <v>0.52</v>
      </c>
      <c r="BE15" s="152">
        <f t="shared" si="10"/>
        <v>52</v>
      </c>
      <c r="BF15" s="189" t="s">
        <v>424</v>
      </c>
      <c r="BG15" s="149"/>
      <c r="BH15" s="139"/>
      <c r="BI15" s="139"/>
    </row>
    <row r="16" spans="1:61" ht="191.25" customHeight="1">
      <c r="A16" s="250"/>
      <c r="B16" s="252"/>
      <c r="C16" s="252"/>
      <c r="D16" s="252"/>
      <c r="E16" s="4" t="s">
        <v>51</v>
      </c>
      <c r="F16" s="4" t="s">
        <v>52</v>
      </c>
      <c r="G16" s="7" t="s">
        <v>79</v>
      </c>
      <c r="H16" s="174">
        <f>(40/643)*100</f>
        <v>6.2208398133748055</v>
      </c>
      <c r="I16" s="7" t="s">
        <v>383</v>
      </c>
      <c r="J16" s="169">
        <f>(40/643)*100</f>
        <v>6.2208398133748055</v>
      </c>
      <c r="K16" s="175">
        <v>2.5999999999999999E-2</v>
      </c>
      <c r="L16" s="175">
        <v>2.5999999999999999E-2</v>
      </c>
      <c r="M16" s="175">
        <v>2.5999999999999999E-2</v>
      </c>
      <c r="N16" s="175">
        <v>2.5999999999999999E-2</v>
      </c>
      <c r="O16" s="175">
        <v>2.5999999999999999E-2</v>
      </c>
      <c r="P16" s="175">
        <v>2.5999999999999999E-2</v>
      </c>
      <c r="Q16" s="175">
        <v>2.5999999999999999E-2</v>
      </c>
      <c r="R16" s="175">
        <v>2.5999999999999999E-2</v>
      </c>
      <c r="S16" s="175">
        <v>2.5999999999999999E-2</v>
      </c>
      <c r="T16" s="175">
        <v>1</v>
      </c>
      <c r="U16" s="175">
        <v>1</v>
      </c>
      <c r="V16" s="142">
        <v>100</v>
      </c>
      <c r="W16" s="143">
        <v>14200000</v>
      </c>
      <c r="X16" s="143">
        <v>14200000</v>
      </c>
      <c r="Y16" s="142">
        <f t="shared" si="1"/>
        <v>100</v>
      </c>
      <c r="Z16" s="176" t="s">
        <v>207</v>
      </c>
      <c r="AA16" s="177">
        <v>1</v>
      </c>
      <c r="AB16" s="177">
        <v>0.8</v>
      </c>
      <c r="AC16" s="171">
        <f t="shared" ref="AC16:AC26" si="11">(AB16/AA16)*100</f>
        <v>80</v>
      </c>
      <c r="AD16" s="143">
        <v>57630000</v>
      </c>
      <c r="AE16" s="143">
        <v>57630000</v>
      </c>
      <c r="AF16" s="148">
        <f t="shared" si="3"/>
        <v>100</v>
      </c>
      <c r="AG16" s="149" t="s">
        <v>259</v>
      </c>
      <c r="AH16" s="150">
        <v>2.5999999999999999E-2</v>
      </c>
      <c r="AI16" s="150">
        <v>0.32</v>
      </c>
      <c r="AJ16" s="178">
        <v>100</v>
      </c>
      <c r="AK16" s="143">
        <v>0</v>
      </c>
      <c r="AL16" s="143">
        <v>0</v>
      </c>
      <c r="AM16" s="153">
        <v>0</v>
      </c>
      <c r="AN16" s="166" t="s">
        <v>277</v>
      </c>
      <c r="AO16" s="179">
        <v>2.5999999999999999E-2</v>
      </c>
      <c r="AP16" s="160">
        <v>0.03</v>
      </c>
      <c r="AQ16" s="152">
        <v>100</v>
      </c>
      <c r="AR16" s="168">
        <v>9600000</v>
      </c>
      <c r="AS16" s="168">
        <v>9600000</v>
      </c>
      <c r="AT16" s="157">
        <f t="shared" si="7"/>
        <v>100</v>
      </c>
      <c r="AU16" s="4" t="s">
        <v>384</v>
      </c>
      <c r="AV16" s="196">
        <v>2.5999999999999999E-2</v>
      </c>
      <c r="AW16" s="194">
        <v>2.5999999999999999E-2</v>
      </c>
      <c r="AX16" s="220">
        <f t="shared" si="6"/>
        <v>100</v>
      </c>
      <c r="AY16" s="226">
        <v>14800000</v>
      </c>
      <c r="AZ16" s="204">
        <v>14800000</v>
      </c>
      <c r="BA16" s="157">
        <f t="shared" si="8"/>
        <v>100</v>
      </c>
      <c r="BB16" s="189" t="s">
        <v>458</v>
      </c>
      <c r="BC16" s="140">
        <v>0.3</v>
      </c>
      <c r="BD16" s="61">
        <f>(AI16+AB16+U16+AP16+AW16)/5</f>
        <v>0.43519999999999992</v>
      </c>
      <c r="BE16" s="152">
        <v>100</v>
      </c>
      <c r="BF16" s="189" t="s">
        <v>412</v>
      </c>
      <c r="BG16" s="149" t="s">
        <v>310</v>
      </c>
      <c r="BH16" s="139"/>
      <c r="BI16" s="139"/>
    </row>
    <row r="17" spans="1:61" ht="245.25" customHeight="1">
      <c r="A17" s="250"/>
      <c r="B17" s="252"/>
      <c r="C17" s="252" t="s">
        <v>66</v>
      </c>
      <c r="D17" s="258" t="s">
        <v>45</v>
      </c>
      <c r="E17" s="4" t="s">
        <v>37</v>
      </c>
      <c r="F17" s="4" t="s">
        <v>481</v>
      </c>
      <c r="G17" s="7" t="s">
        <v>80</v>
      </c>
      <c r="H17" s="161">
        <v>1</v>
      </c>
      <c r="I17" s="7" t="s">
        <v>123</v>
      </c>
      <c r="J17" s="61">
        <v>1</v>
      </c>
      <c r="K17" s="61">
        <v>1</v>
      </c>
      <c r="L17" s="61">
        <v>1</v>
      </c>
      <c r="M17" s="61">
        <v>1</v>
      </c>
      <c r="N17" s="61">
        <v>1</v>
      </c>
      <c r="O17" s="61">
        <v>1</v>
      </c>
      <c r="P17" s="61">
        <v>1</v>
      </c>
      <c r="Q17" s="61">
        <v>1</v>
      </c>
      <c r="R17" s="61">
        <v>1</v>
      </c>
      <c r="S17" s="61">
        <v>1</v>
      </c>
      <c r="T17" s="61">
        <v>1</v>
      </c>
      <c r="U17" s="61">
        <v>1</v>
      </c>
      <c r="V17" s="142">
        <f t="shared" si="0"/>
        <v>100</v>
      </c>
      <c r="W17" s="143">
        <v>500000</v>
      </c>
      <c r="X17" s="143">
        <v>500000</v>
      </c>
      <c r="Y17" s="142">
        <f t="shared" si="1"/>
        <v>100</v>
      </c>
      <c r="Z17" s="7" t="s">
        <v>208</v>
      </c>
      <c r="AA17" s="162">
        <v>1</v>
      </c>
      <c r="AB17" s="162">
        <v>1</v>
      </c>
      <c r="AC17" s="142">
        <f t="shared" si="11"/>
        <v>100</v>
      </c>
      <c r="AD17" s="143">
        <f>500000+2185000</f>
        <v>2685000</v>
      </c>
      <c r="AE17" s="143">
        <f>500000+2185000</f>
        <v>2685000</v>
      </c>
      <c r="AF17" s="148">
        <f t="shared" si="3"/>
        <v>100</v>
      </c>
      <c r="AG17" s="149" t="s">
        <v>258</v>
      </c>
      <c r="AH17" s="164">
        <v>1</v>
      </c>
      <c r="AI17" s="61">
        <v>1</v>
      </c>
      <c r="AJ17" s="152">
        <f t="shared" si="4"/>
        <v>100</v>
      </c>
      <c r="AK17" s="143">
        <v>1500000</v>
      </c>
      <c r="AL17" s="143">
        <v>1500000</v>
      </c>
      <c r="AM17" s="152">
        <f t="shared" si="9"/>
        <v>100</v>
      </c>
      <c r="AN17" s="166" t="s">
        <v>265</v>
      </c>
      <c r="AO17" s="167">
        <v>1</v>
      </c>
      <c r="AP17" s="167">
        <v>1</v>
      </c>
      <c r="AQ17" s="152">
        <f>(AP17/AO17)*100</f>
        <v>100</v>
      </c>
      <c r="AR17" s="168">
        <v>0</v>
      </c>
      <c r="AS17" s="168">
        <v>0</v>
      </c>
      <c r="AT17" s="153">
        <v>100</v>
      </c>
      <c r="AU17" s="180" t="s">
        <v>385</v>
      </c>
      <c r="AV17" s="193">
        <v>1</v>
      </c>
      <c r="AW17" s="193">
        <v>1</v>
      </c>
      <c r="AX17" s="220">
        <f t="shared" si="6"/>
        <v>100</v>
      </c>
      <c r="AY17" s="224">
        <v>269727351</v>
      </c>
      <c r="AZ17" s="219">
        <v>218400000</v>
      </c>
      <c r="BA17" s="157">
        <f t="shared" si="8"/>
        <v>80.970653954926505</v>
      </c>
      <c r="BB17" s="189" t="s">
        <v>463</v>
      </c>
      <c r="BC17" s="167">
        <v>1</v>
      </c>
      <c r="BD17" s="167">
        <f>(U17+AB17+AI17+AP17+AW17)/5</f>
        <v>1</v>
      </c>
      <c r="BE17" s="152">
        <f t="shared" si="10"/>
        <v>100</v>
      </c>
      <c r="BF17" s="189" t="s">
        <v>425</v>
      </c>
      <c r="BG17" s="149"/>
      <c r="BH17" s="139"/>
      <c r="BI17" s="139"/>
    </row>
    <row r="18" spans="1:61" ht="409.5" customHeight="1">
      <c r="A18" s="250"/>
      <c r="B18" s="252"/>
      <c r="C18" s="252"/>
      <c r="D18" s="258"/>
      <c r="E18" s="11" t="s">
        <v>37</v>
      </c>
      <c r="F18" s="4" t="s">
        <v>38</v>
      </c>
      <c r="G18" s="7" t="s">
        <v>80</v>
      </c>
      <c r="H18" s="7">
        <v>1</v>
      </c>
      <c r="I18" s="7" t="s">
        <v>124</v>
      </c>
      <c r="J18" s="61">
        <v>1</v>
      </c>
      <c r="K18" s="61">
        <v>1</v>
      </c>
      <c r="L18" s="61">
        <v>1</v>
      </c>
      <c r="M18" s="61">
        <v>1</v>
      </c>
      <c r="N18" s="61">
        <v>1</v>
      </c>
      <c r="O18" s="61">
        <v>1</v>
      </c>
      <c r="P18" s="61">
        <v>1</v>
      </c>
      <c r="Q18" s="61">
        <v>1</v>
      </c>
      <c r="R18" s="61">
        <v>1</v>
      </c>
      <c r="S18" s="61">
        <v>1</v>
      </c>
      <c r="T18" s="61">
        <v>1</v>
      </c>
      <c r="U18" s="61">
        <v>0</v>
      </c>
      <c r="V18" s="142">
        <f>(U18/T18)*100</f>
        <v>0</v>
      </c>
      <c r="W18" s="143">
        <v>0</v>
      </c>
      <c r="X18" s="143">
        <v>0</v>
      </c>
      <c r="Y18" s="142" t="e">
        <f t="shared" si="1"/>
        <v>#DIV/0!</v>
      </c>
      <c r="Z18" s="7" t="s">
        <v>209</v>
      </c>
      <c r="AA18" s="163">
        <v>1</v>
      </c>
      <c r="AB18" s="163">
        <v>0.7</v>
      </c>
      <c r="AC18" s="171">
        <f t="shared" si="11"/>
        <v>70</v>
      </c>
      <c r="AD18" s="143">
        <f>2885000/4</f>
        <v>721250</v>
      </c>
      <c r="AE18" s="143">
        <f>2885000/4</f>
        <v>721250</v>
      </c>
      <c r="AF18" s="148">
        <f t="shared" si="3"/>
        <v>100</v>
      </c>
      <c r="AG18" s="149" t="s">
        <v>257</v>
      </c>
      <c r="AH18" s="164">
        <v>1</v>
      </c>
      <c r="AI18" s="61">
        <v>1</v>
      </c>
      <c r="AJ18" s="152">
        <f t="shared" si="4"/>
        <v>100</v>
      </c>
      <c r="AK18" s="143">
        <v>271452800</v>
      </c>
      <c r="AL18" s="181">
        <v>269574997</v>
      </c>
      <c r="AM18" s="152">
        <f t="shared" si="9"/>
        <v>99.308239590823888</v>
      </c>
      <c r="AN18" s="166" t="s">
        <v>311</v>
      </c>
      <c r="AO18" s="167">
        <v>1</v>
      </c>
      <c r="AP18" s="167">
        <v>1</v>
      </c>
      <c r="AQ18" s="152">
        <f>(AP18/AO18)*100</f>
        <v>100</v>
      </c>
      <c r="AR18" s="168">
        <v>862000000</v>
      </c>
      <c r="AS18" s="168">
        <v>841564903</v>
      </c>
      <c r="AT18" s="157">
        <f t="shared" si="7"/>
        <v>97.629339095127605</v>
      </c>
      <c r="AU18" s="182" t="s">
        <v>386</v>
      </c>
      <c r="AV18" s="193">
        <v>1</v>
      </c>
      <c r="AW18" s="193">
        <v>1</v>
      </c>
      <c r="AX18" s="220">
        <f t="shared" si="6"/>
        <v>100</v>
      </c>
      <c r="AY18" s="227">
        <v>176002887.28</v>
      </c>
      <c r="AZ18" s="205">
        <v>78049999</v>
      </c>
      <c r="BA18" s="157">
        <f t="shared" si="8"/>
        <v>44.345862847029082</v>
      </c>
      <c r="BB18" s="212" t="s">
        <v>483</v>
      </c>
      <c r="BC18" s="167">
        <v>1</v>
      </c>
      <c r="BD18" s="169">
        <f>(U18+AB18+AI18+AP18+AW18)/5</f>
        <v>0.74</v>
      </c>
      <c r="BE18" s="152">
        <f t="shared" ref="BE18:BE25" si="12">BD18/BC18*100</f>
        <v>74</v>
      </c>
      <c r="BF18" s="212" t="s">
        <v>413</v>
      </c>
      <c r="BG18" s="149"/>
      <c r="BH18" s="139"/>
      <c r="BI18" s="139"/>
    </row>
    <row r="19" spans="1:61" ht="117" customHeight="1">
      <c r="A19" s="251"/>
      <c r="B19" s="249" t="s">
        <v>12</v>
      </c>
      <c r="C19" s="249" t="s">
        <v>67</v>
      </c>
      <c r="D19" s="259" t="s">
        <v>47</v>
      </c>
      <c r="E19" s="4" t="s">
        <v>106</v>
      </c>
      <c r="F19" s="19" t="s">
        <v>100</v>
      </c>
      <c r="G19" s="20" t="s">
        <v>80</v>
      </c>
      <c r="H19" s="20" t="s">
        <v>78</v>
      </c>
      <c r="I19" s="20" t="s">
        <v>125</v>
      </c>
      <c r="J19" s="56">
        <v>0</v>
      </c>
      <c r="K19" s="56">
        <v>0</v>
      </c>
      <c r="L19" s="56">
        <v>0</v>
      </c>
      <c r="M19" s="56">
        <v>0</v>
      </c>
      <c r="N19" s="56">
        <v>1</v>
      </c>
      <c r="O19" s="56">
        <v>1</v>
      </c>
      <c r="P19" s="56">
        <v>1</v>
      </c>
      <c r="Q19" s="56">
        <v>1</v>
      </c>
      <c r="R19" s="56">
        <v>1</v>
      </c>
      <c r="S19" s="56">
        <v>1</v>
      </c>
      <c r="T19" s="56">
        <v>0</v>
      </c>
      <c r="U19" s="56">
        <v>0.5</v>
      </c>
      <c r="V19" s="55">
        <v>50</v>
      </c>
      <c r="W19" s="85">
        <v>0</v>
      </c>
      <c r="X19" s="85">
        <v>0</v>
      </c>
      <c r="Y19" s="71" t="e">
        <f t="shared" ref="Y19" si="13">X19/W19*100</f>
        <v>#DIV/0!</v>
      </c>
      <c r="Z19" s="9" t="s">
        <v>312</v>
      </c>
      <c r="AA19" s="72">
        <v>1</v>
      </c>
      <c r="AB19" s="56">
        <v>0.3</v>
      </c>
      <c r="AC19" s="64">
        <f t="shared" si="11"/>
        <v>30</v>
      </c>
      <c r="AD19" s="85">
        <v>0</v>
      </c>
      <c r="AE19" s="85">
        <v>0</v>
      </c>
      <c r="AF19" s="13" t="e">
        <f t="shared" si="3"/>
        <v>#DIV/0!</v>
      </c>
      <c r="AG19" s="9" t="s">
        <v>256</v>
      </c>
      <c r="AH19" s="72">
        <v>0</v>
      </c>
      <c r="AI19" s="56">
        <v>0</v>
      </c>
      <c r="AJ19" s="75" t="s">
        <v>297</v>
      </c>
      <c r="AK19" s="85">
        <v>0</v>
      </c>
      <c r="AL19" s="85">
        <v>0</v>
      </c>
      <c r="AM19" s="71">
        <v>0</v>
      </c>
      <c r="AN19" s="9" t="s">
        <v>312</v>
      </c>
      <c r="AO19" s="72">
        <v>0</v>
      </c>
      <c r="AP19" s="56">
        <v>0</v>
      </c>
      <c r="AQ19" s="75" t="s">
        <v>297</v>
      </c>
      <c r="AR19" s="86"/>
      <c r="AS19" s="86"/>
      <c r="AT19" s="75" t="s">
        <v>297</v>
      </c>
      <c r="AU19" s="19" t="s">
        <v>349</v>
      </c>
      <c r="AV19" s="195">
        <v>1</v>
      </c>
      <c r="AW19" s="195">
        <v>1</v>
      </c>
      <c r="AX19" s="220">
        <f t="shared" si="6"/>
        <v>100</v>
      </c>
      <c r="AY19" s="228">
        <v>0</v>
      </c>
      <c r="AZ19" s="206">
        <v>0</v>
      </c>
      <c r="BA19" s="157" t="e">
        <f t="shared" si="8"/>
        <v>#DIV/0!</v>
      </c>
      <c r="BB19" s="211" t="s">
        <v>414</v>
      </c>
      <c r="BC19" s="81">
        <v>1</v>
      </c>
      <c r="BD19" s="59">
        <f>(U19+AB19+AI19+AP19+AW19)/6</f>
        <v>0.3</v>
      </c>
      <c r="BE19" s="152">
        <f t="shared" si="12"/>
        <v>30</v>
      </c>
      <c r="BF19" s="211" t="s">
        <v>426</v>
      </c>
      <c r="BG19" s="9" t="s">
        <v>314</v>
      </c>
    </row>
    <row r="20" spans="1:61" ht="153" customHeight="1">
      <c r="A20" s="251"/>
      <c r="B20" s="249"/>
      <c r="C20" s="249"/>
      <c r="D20" s="259"/>
      <c r="E20" s="19" t="s">
        <v>90</v>
      </c>
      <c r="F20" s="19" t="s">
        <v>107</v>
      </c>
      <c r="G20" s="20" t="s">
        <v>80</v>
      </c>
      <c r="H20" s="20" t="s">
        <v>78</v>
      </c>
      <c r="I20" s="20" t="s">
        <v>125</v>
      </c>
      <c r="J20" s="56">
        <v>0</v>
      </c>
      <c r="K20" s="56">
        <v>1</v>
      </c>
      <c r="L20" s="56">
        <v>1</v>
      </c>
      <c r="M20" s="56">
        <v>1</v>
      </c>
      <c r="N20" s="56">
        <v>1</v>
      </c>
      <c r="O20" s="56">
        <v>1</v>
      </c>
      <c r="P20" s="56">
        <v>1</v>
      </c>
      <c r="Q20" s="56">
        <v>1</v>
      </c>
      <c r="R20" s="56">
        <v>1</v>
      </c>
      <c r="S20" s="56">
        <v>1</v>
      </c>
      <c r="T20" s="56">
        <v>0</v>
      </c>
      <c r="U20" s="56">
        <v>0.5</v>
      </c>
      <c r="V20" s="75">
        <v>50</v>
      </c>
      <c r="W20" s="85">
        <v>0</v>
      </c>
      <c r="X20" s="85">
        <v>0</v>
      </c>
      <c r="Y20" s="55" t="e">
        <f t="shared" si="1"/>
        <v>#DIV/0!</v>
      </c>
      <c r="Z20" s="20" t="s">
        <v>210</v>
      </c>
      <c r="AA20" s="63">
        <v>1</v>
      </c>
      <c r="AB20" s="63">
        <v>0.3</v>
      </c>
      <c r="AC20" s="64">
        <f t="shared" si="11"/>
        <v>30</v>
      </c>
      <c r="AD20" s="85">
        <v>0</v>
      </c>
      <c r="AE20" s="85">
        <v>0</v>
      </c>
      <c r="AF20" s="13" t="e">
        <f t="shared" si="3"/>
        <v>#DIV/0!</v>
      </c>
      <c r="AG20" s="15" t="s">
        <v>256</v>
      </c>
      <c r="AH20" s="72">
        <v>1</v>
      </c>
      <c r="AI20" s="56">
        <v>0</v>
      </c>
      <c r="AJ20" s="70">
        <f t="shared" si="4"/>
        <v>0</v>
      </c>
      <c r="AK20" s="85">
        <v>0</v>
      </c>
      <c r="AL20" s="85">
        <v>0</v>
      </c>
      <c r="AM20" s="71">
        <v>0</v>
      </c>
      <c r="AN20" s="9" t="s">
        <v>313</v>
      </c>
      <c r="AO20" s="72">
        <v>1</v>
      </c>
      <c r="AP20" s="60">
        <v>0</v>
      </c>
      <c r="AQ20" s="70">
        <f t="shared" ref="AQ20:AQ29" si="14">(AP20/AO20)*100</f>
        <v>0</v>
      </c>
      <c r="AR20" s="86">
        <v>3000000</v>
      </c>
      <c r="AS20" s="86">
        <v>3000000</v>
      </c>
      <c r="AT20" s="78">
        <f t="shared" si="7"/>
        <v>100</v>
      </c>
      <c r="AU20" s="19" t="s">
        <v>359</v>
      </c>
      <c r="AV20" s="195">
        <v>1</v>
      </c>
      <c r="AW20" s="218">
        <v>1</v>
      </c>
      <c r="AX20" s="220">
        <f t="shared" si="6"/>
        <v>100</v>
      </c>
      <c r="AY20" s="229"/>
      <c r="AZ20" s="206"/>
      <c r="BA20" s="157" t="e">
        <f t="shared" si="8"/>
        <v>#DIV/0!</v>
      </c>
      <c r="BB20" s="213" t="s">
        <v>399</v>
      </c>
      <c r="BC20" s="81">
        <v>1</v>
      </c>
      <c r="BD20" s="59">
        <f>(U20+AB20+AI20+AP20)/4</f>
        <v>0.2</v>
      </c>
      <c r="BE20" s="70">
        <f t="shared" si="12"/>
        <v>20</v>
      </c>
      <c r="BF20" s="211" t="s">
        <v>348</v>
      </c>
      <c r="BG20" s="9"/>
    </row>
    <row r="21" spans="1:61" ht="117" customHeight="1">
      <c r="A21" s="251"/>
      <c r="B21" s="249"/>
      <c r="C21" s="249"/>
      <c r="D21" s="259"/>
      <c r="E21" s="10" t="s">
        <v>89</v>
      </c>
      <c r="F21" s="19" t="s">
        <v>163</v>
      </c>
      <c r="G21" s="20" t="s">
        <v>80</v>
      </c>
      <c r="H21" s="20">
        <v>1</v>
      </c>
      <c r="I21" s="20" t="s">
        <v>126</v>
      </c>
      <c r="J21" s="56">
        <v>0</v>
      </c>
      <c r="K21" s="56">
        <v>1</v>
      </c>
      <c r="L21" s="56">
        <v>1</v>
      </c>
      <c r="M21" s="56">
        <v>1</v>
      </c>
      <c r="N21" s="56">
        <v>1</v>
      </c>
      <c r="O21" s="56">
        <v>1</v>
      </c>
      <c r="P21" s="56">
        <v>1</v>
      </c>
      <c r="Q21" s="56">
        <v>1</v>
      </c>
      <c r="R21" s="56">
        <v>1</v>
      </c>
      <c r="S21" s="56">
        <v>1</v>
      </c>
      <c r="T21" s="56">
        <v>0</v>
      </c>
      <c r="U21" s="56">
        <v>0.5</v>
      </c>
      <c r="V21" s="75">
        <v>50</v>
      </c>
      <c r="W21" s="85">
        <v>0</v>
      </c>
      <c r="X21" s="85">
        <v>0</v>
      </c>
      <c r="Y21" s="55" t="e">
        <f>(X21/W21)*100</f>
        <v>#DIV/0!</v>
      </c>
      <c r="Z21" s="20" t="s">
        <v>211</v>
      </c>
      <c r="AA21" s="63">
        <v>1</v>
      </c>
      <c r="AB21" s="63">
        <v>0.3</v>
      </c>
      <c r="AC21" s="64">
        <f t="shared" si="11"/>
        <v>30</v>
      </c>
      <c r="AD21" s="90">
        <v>0</v>
      </c>
      <c r="AE21" s="90">
        <v>0</v>
      </c>
      <c r="AF21" s="13" t="e">
        <f t="shared" si="3"/>
        <v>#DIV/0!</v>
      </c>
      <c r="AG21" s="9" t="s">
        <v>256</v>
      </c>
      <c r="AH21" s="72">
        <v>1</v>
      </c>
      <c r="AI21" s="56">
        <v>0</v>
      </c>
      <c r="AJ21" s="70">
        <f t="shared" si="4"/>
        <v>0</v>
      </c>
      <c r="AK21" s="85">
        <v>0</v>
      </c>
      <c r="AL21" s="85">
        <v>0</v>
      </c>
      <c r="AM21" s="71">
        <v>0</v>
      </c>
      <c r="AN21" s="9" t="s">
        <v>315</v>
      </c>
      <c r="AO21" s="72">
        <v>1</v>
      </c>
      <c r="AP21" s="56">
        <v>1</v>
      </c>
      <c r="AQ21" s="96">
        <f t="shared" si="14"/>
        <v>100</v>
      </c>
      <c r="AR21" s="86">
        <v>4000000</v>
      </c>
      <c r="AS21" s="86">
        <v>2666000</v>
      </c>
      <c r="AT21" s="97">
        <f>AS21/AR21*100</f>
        <v>66.649999999999991</v>
      </c>
      <c r="AU21" s="19" t="s">
        <v>360</v>
      </c>
      <c r="AV21" s="195">
        <v>1</v>
      </c>
      <c r="AW21" s="195">
        <v>0</v>
      </c>
      <c r="AX21" s="220">
        <f t="shared" si="6"/>
        <v>0</v>
      </c>
      <c r="AY21" s="228">
        <v>6469560</v>
      </c>
      <c r="AZ21" s="206">
        <v>0</v>
      </c>
      <c r="BA21" s="157">
        <f t="shared" si="8"/>
        <v>0</v>
      </c>
      <c r="BB21" s="211" t="s">
        <v>401</v>
      </c>
      <c r="BC21" s="81">
        <v>1</v>
      </c>
      <c r="BD21" s="59">
        <f>(U21+AB21+AI21+AP21)/4</f>
        <v>0.45</v>
      </c>
      <c r="BE21" s="70">
        <f t="shared" si="12"/>
        <v>45</v>
      </c>
      <c r="BF21" s="216" t="s">
        <v>378</v>
      </c>
      <c r="BG21" s="9"/>
    </row>
    <row r="22" spans="1:61" ht="117" customHeight="1">
      <c r="A22" s="251"/>
      <c r="B22" s="249"/>
      <c r="C22" s="19" t="s">
        <v>27</v>
      </c>
      <c r="D22" s="19" t="s">
        <v>50</v>
      </c>
      <c r="E22" s="10" t="s">
        <v>49</v>
      </c>
      <c r="F22" s="19" t="s">
        <v>48</v>
      </c>
      <c r="G22" s="20" t="s">
        <v>80</v>
      </c>
      <c r="H22" s="20" t="s">
        <v>78</v>
      </c>
      <c r="I22" s="20" t="s">
        <v>125</v>
      </c>
      <c r="J22" s="56">
        <v>0</v>
      </c>
      <c r="K22" s="56">
        <v>0</v>
      </c>
      <c r="L22" s="56">
        <v>0</v>
      </c>
      <c r="M22" s="56">
        <v>1</v>
      </c>
      <c r="N22" s="56">
        <v>1</v>
      </c>
      <c r="O22" s="56">
        <v>1</v>
      </c>
      <c r="P22" s="56">
        <v>1</v>
      </c>
      <c r="Q22" s="56">
        <v>1</v>
      </c>
      <c r="R22" s="56">
        <v>1</v>
      </c>
      <c r="S22" s="56">
        <v>1</v>
      </c>
      <c r="T22" s="56">
        <v>0</v>
      </c>
      <c r="U22" s="56">
        <v>0.5</v>
      </c>
      <c r="V22" s="75">
        <v>50</v>
      </c>
      <c r="W22" s="85">
        <v>0</v>
      </c>
      <c r="X22" s="85">
        <v>0</v>
      </c>
      <c r="Y22" s="55" t="e">
        <f t="shared" si="1"/>
        <v>#DIV/0!</v>
      </c>
      <c r="Z22" s="20" t="s">
        <v>212</v>
      </c>
      <c r="AA22" s="63">
        <v>1</v>
      </c>
      <c r="AB22" s="63">
        <v>1</v>
      </c>
      <c r="AC22" s="64">
        <f t="shared" si="11"/>
        <v>100</v>
      </c>
      <c r="AD22" s="85">
        <v>0</v>
      </c>
      <c r="AE22" s="85">
        <v>0</v>
      </c>
      <c r="AF22" s="13" t="e">
        <f t="shared" si="3"/>
        <v>#DIV/0!</v>
      </c>
      <c r="AG22" s="9" t="s">
        <v>255</v>
      </c>
      <c r="AH22" s="72">
        <v>0</v>
      </c>
      <c r="AI22" s="56">
        <v>0</v>
      </c>
      <c r="AJ22" s="75" t="s">
        <v>297</v>
      </c>
      <c r="AK22" s="85"/>
      <c r="AL22" s="85">
        <v>0</v>
      </c>
      <c r="AM22" s="70">
        <v>0</v>
      </c>
      <c r="AN22" s="9" t="s">
        <v>316</v>
      </c>
      <c r="AO22" s="72">
        <v>1</v>
      </c>
      <c r="AP22" s="56">
        <v>0</v>
      </c>
      <c r="AQ22" s="70">
        <f t="shared" si="14"/>
        <v>0</v>
      </c>
      <c r="AR22" s="94">
        <v>0</v>
      </c>
      <c r="AS22" s="94">
        <v>0</v>
      </c>
      <c r="AT22" s="78">
        <v>0</v>
      </c>
      <c r="AU22" s="19" t="s">
        <v>350</v>
      </c>
      <c r="AV22" s="195">
        <v>1</v>
      </c>
      <c r="AW22" s="195">
        <v>0</v>
      </c>
      <c r="AX22" s="220">
        <f t="shared" si="6"/>
        <v>0</v>
      </c>
      <c r="AY22" s="228" t="s">
        <v>453</v>
      </c>
      <c r="AZ22" s="206">
        <v>0</v>
      </c>
      <c r="BA22" s="157" t="e">
        <f t="shared" si="8"/>
        <v>#VALUE!</v>
      </c>
      <c r="BB22" s="211" t="s">
        <v>454</v>
      </c>
      <c r="BC22" s="81">
        <v>1</v>
      </c>
      <c r="BD22" s="59">
        <f>(U22+AB22+AI22+AP22)/4</f>
        <v>0.375</v>
      </c>
      <c r="BE22" s="70">
        <f t="shared" si="12"/>
        <v>37.5</v>
      </c>
      <c r="BF22" s="211" t="s">
        <v>299</v>
      </c>
      <c r="BG22" s="9"/>
    </row>
    <row r="23" spans="1:61" ht="408.95" customHeight="1">
      <c r="A23" s="250"/>
      <c r="B23" s="252"/>
      <c r="C23" s="252" t="s">
        <v>68</v>
      </c>
      <c r="D23" s="252" t="s">
        <v>61</v>
      </c>
      <c r="E23" s="11" t="s">
        <v>459</v>
      </c>
      <c r="F23" s="4" t="s">
        <v>460</v>
      </c>
      <c r="G23" s="7" t="s">
        <v>80</v>
      </c>
      <c r="H23" s="7" t="s">
        <v>78</v>
      </c>
      <c r="I23" s="7" t="s">
        <v>127</v>
      </c>
      <c r="J23" s="61">
        <v>0</v>
      </c>
      <c r="K23" s="61">
        <v>1</v>
      </c>
      <c r="L23" s="61">
        <v>1</v>
      </c>
      <c r="M23" s="61">
        <v>1</v>
      </c>
      <c r="N23" s="61">
        <v>1</v>
      </c>
      <c r="O23" s="61">
        <v>1</v>
      </c>
      <c r="P23" s="61">
        <v>1</v>
      </c>
      <c r="Q23" s="61">
        <v>1</v>
      </c>
      <c r="R23" s="61">
        <v>1</v>
      </c>
      <c r="S23" s="61">
        <v>1</v>
      </c>
      <c r="T23" s="61">
        <v>0</v>
      </c>
      <c r="U23" s="61">
        <v>0.5</v>
      </c>
      <c r="V23" s="183">
        <v>50</v>
      </c>
      <c r="W23" s="143">
        <v>11420000</v>
      </c>
      <c r="X23" s="143">
        <v>11420000</v>
      </c>
      <c r="Y23" s="142">
        <f t="shared" si="1"/>
        <v>100</v>
      </c>
      <c r="Z23" s="7" t="s">
        <v>213</v>
      </c>
      <c r="AA23" s="163">
        <v>1</v>
      </c>
      <c r="AB23" s="163">
        <v>0.6</v>
      </c>
      <c r="AC23" s="171">
        <f t="shared" si="11"/>
        <v>60</v>
      </c>
      <c r="AD23" s="143">
        <v>10000000</v>
      </c>
      <c r="AE23" s="143">
        <v>10000000</v>
      </c>
      <c r="AF23" s="148">
        <f t="shared" si="3"/>
        <v>100</v>
      </c>
      <c r="AG23" s="184" t="s">
        <v>254</v>
      </c>
      <c r="AH23" s="164">
        <v>1</v>
      </c>
      <c r="AI23" s="61">
        <v>1</v>
      </c>
      <c r="AJ23" s="152">
        <f t="shared" si="4"/>
        <v>100</v>
      </c>
      <c r="AK23" s="143">
        <v>0</v>
      </c>
      <c r="AL23" s="143">
        <v>0</v>
      </c>
      <c r="AM23" s="153">
        <v>0</v>
      </c>
      <c r="AN23" s="149" t="s">
        <v>317</v>
      </c>
      <c r="AO23" s="61">
        <v>1</v>
      </c>
      <c r="AP23" s="61">
        <v>1</v>
      </c>
      <c r="AQ23" s="152">
        <f t="shared" si="14"/>
        <v>100</v>
      </c>
      <c r="AR23" s="147">
        <v>0</v>
      </c>
      <c r="AS23" s="147">
        <v>0</v>
      </c>
      <c r="AT23" s="153">
        <v>0</v>
      </c>
      <c r="AU23" s="4" t="s">
        <v>387</v>
      </c>
      <c r="AV23" s="193">
        <v>1</v>
      </c>
      <c r="AW23" s="193">
        <v>1</v>
      </c>
      <c r="AX23" s="220">
        <f t="shared" si="6"/>
        <v>100</v>
      </c>
      <c r="AY23" s="224"/>
      <c r="AZ23" s="202"/>
      <c r="BA23" s="157" t="e">
        <f t="shared" si="8"/>
        <v>#DIV/0!</v>
      </c>
      <c r="BB23" s="189" t="s">
        <v>461</v>
      </c>
      <c r="BC23" s="167">
        <v>1</v>
      </c>
      <c r="BD23" s="169">
        <f>(U23+AB23+AI23+AP23+AW23)/5</f>
        <v>0.82</v>
      </c>
      <c r="BE23" s="152">
        <f t="shared" si="12"/>
        <v>82</v>
      </c>
      <c r="BF23" s="217" t="s">
        <v>462</v>
      </c>
      <c r="BG23" s="149"/>
      <c r="BH23" s="139"/>
      <c r="BI23" s="139"/>
    </row>
    <row r="24" spans="1:61" ht="210" customHeight="1">
      <c r="A24" s="250"/>
      <c r="B24" s="252"/>
      <c r="C24" s="252"/>
      <c r="D24" s="252"/>
      <c r="E24" s="4" t="s">
        <v>128</v>
      </c>
      <c r="F24" s="11" t="s">
        <v>129</v>
      </c>
      <c r="G24" s="7" t="s">
        <v>80</v>
      </c>
      <c r="H24" s="7">
        <v>1</v>
      </c>
      <c r="I24" s="7" t="s">
        <v>130</v>
      </c>
      <c r="J24" s="61">
        <v>0</v>
      </c>
      <c r="K24" s="61">
        <v>1</v>
      </c>
      <c r="L24" s="61">
        <v>1</v>
      </c>
      <c r="M24" s="61">
        <v>1</v>
      </c>
      <c r="N24" s="61">
        <v>1</v>
      </c>
      <c r="O24" s="61">
        <v>1</v>
      </c>
      <c r="P24" s="61">
        <v>1</v>
      </c>
      <c r="Q24" s="61">
        <v>1</v>
      </c>
      <c r="R24" s="61">
        <v>1</v>
      </c>
      <c r="S24" s="61">
        <v>1</v>
      </c>
      <c r="T24" s="61">
        <v>1</v>
      </c>
      <c r="U24" s="61">
        <v>0.1</v>
      </c>
      <c r="V24" s="142">
        <f t="shared" si="0"/>
        <v>10</v>
      </c>
      <c r="W24" s="143">
        <v>0</v>
      </c>
      <c r="X24" s="143">
        <v>0</v>
      </c>
      <c r="Y24" s="142" t="e">
        <f t="shared" si="1"/>
        <v>#DIV/0!</v>
      </c>
      <c r="Z24" s="7" t="s">
        <v>214</v>
      </c>
      <c r="AA24" s="163">
        <v>1</v>
      </c>
      <c r="AB24" s="163">
        <v>1</v>
      </c>
      <c r="AC24" s="171">
        <f t="shared" si="11"/>
        <v>100</v>
      </c>
      <c r="AD24" s="143">
        <v>4300000</v>
      </c>
      <c r="AE24" s="143">
        <v>4300000</v>
      </c>
      <c r="AF24" s="148">
        <f t="shared" si="3"/>
        <v>100</v>
      </c>
      <c r="AG24" s="149" t="s">
        <v>253</v>
      </c>
      <c r="AH24" s="164">
        <v>1</v>
      </c>
      <c r="AI24" s="61">
        <v>1</v>
      </c>
      <c r="AJ24" s="152">
        <f t="shared" si="4"/>
        <v>100</v>
      </c>
      <c r="AK24" s="185">
        <v>5000000</v>
      </c>
      <c r="AL24" s="185">
        <v>5000000</v>
      </c>
      <c r="AM24" s="153">
        <f t="shared" si="9"/>
        <v>100</v>
      </c>
      <c r="AN24" s="149" t="s">
        <v>318</v>
      </c>
      <c r="AO24" s="167">
        <v>1</v>
      </c>
      <c r="AP24" s="167">
        <v>1</v>
      </c>
      <c r="AQ24" s="152">
        <f t="shared" si="14"/>
        <v>100</v>
      </c>
      <c r="AR24" s="147"/>
      <c r="AS24" s="147"/>
      <c r="AT24" s="153">
        <v>0</v>
      </c>
      <c r="AU24" s="4" t="s">
        <v>362</v>
      </c>
      <c r="AV24" s="193">
        <v>1</v>
      </c>
      <c r="AW24" s="193">
        <v>1</v>
      </c>
      <c r="AX24" s="220">
        <f t="shared" si="6"/>
        <v>100</v>
      </c>
      <c r="AY24" s="224">
        <v>15296500</v>
      </c>
      <c r="AZ24" s="202">
        <v>7258800</v>
      </c>
      <c r="BA24" s="157">
        <f t="shared" si="8"/>
        <v>47.453992743438036</v>
      </c>
      <c r="BB24" s="189" t="s">
        <v>402</v>
      </c>
      <c r="BC24" s="167">
        <v>1</v>
      </c>
      <c r="BD24" s="169">
        <f>(AB24+AI24+AP24+AW24)/4</f>
        <v>1</v>
      </c>
      <c r="BE24" s="152">
        <f t="shared" si="12"/>
        <v>100</v>
      </c>
      <c r="BF24" s="189" t="s">
        <v>388</v>
      </c>
      <c r="BG24" s="149" t="s">
        <v>293</v>
      </c>
      <c r="BH24" s="139"/>
      <c r="BI24" s="139"/>
    </row>
    <row r="25" spans="1:61" ht="159" customHeight="1">
      <c r="A25" s="251"/>
      <c r="B25" s="249"/>
      <c r="C25" s="249" t="s">
        <v>28</v>
      </c>
      <c r="D25" s="249" t="s">
        <v>71</v>
      </c>
      <c r="E25" s="10" t="s">
        <v>480</v>
      </c>
      <c r="F25" s="19" t="s">
        <v>464</v>
      </c>
      <c r="G25" s="20" t="s">
        <v>80</v>
      </c>
      <c r="H25" s="20">
        <v>12</v>
      </c>
      <c r="I25" s="20" t="s">
        <v>131</v>
      </c>
      <c r="J25" s="56">
        <v>0</v>
      </c>
      <c r="K25" s="56">
        <v>12</v>
      </c>
      <c r="L25" s="56">
        <v>12</v>
      </c>
      <c r="M25" s="56">
        <v>12</v>
      </c>
      <c r="N25" s="56">
        <v>12</v>
      </c>
      <c r="O25" s="56">
        <v>12</v>
      </c>
      <c r="P25" s="56">
        <v>12</v>
      </c>
      <c r="Q25" s="56">
        <v>12</v>
      </c>
      <c r="R25" s="56">
        <v>12</v>
      </c>
      <c r="S25" s="56">
        <v>12</v>
      </c>
      <c r="T25" s="56">
        <v>12</v>
      </c>
      <c r="U25" s="56">
        <v>8</v>
      </c>
      <c r="V25" s="55">
        <f t="shared" si="0"/>
        <v>66.666666666666657</v>
      </c>
      <c r="W25" s="85">
        <v>20400000</v>
      </c>
      <c r="X25" s="85">
        <v>20400000</v>
      </c>
      <c r="Y25" s="55">
        <f t="shared" si="1"/>
        <v>100</v>
      </c>
      <c r="Z25" s="20" t="s">
        <v>215</v>
      </c>
      <c r="AA25" s="63">
        <v>12</v>
      </c>
      <c r="AB25" s="63">
        <v>12</v>
      </c>
      <c r="AC25" s="64">
        <f t="shared" si="11"/>
        <v>100</v>
      </c>
      <c r="AD25" s="85">
        <v>33790000</v>
      </c>
      <c r="AE25" s="85">
        <v>33790000</v>
      </c>
      <c r="AF25" s="13">
        <f t="shared" si="3"/>
        <v>100</v>
      </c>
      <c r="AG25" s="9" t="s">
        <v>252</v>
      </c>
      <c r="AH25" s="72">
        <v>12</v>
      </c>
      <c r="AI25" s="56">
        <v>12</v>
      </c>
      <c r="AJ25" s="70">
        <f t="shared" si="4"/>
        <v>100</v>
      </c>
      <c r="AK25" s="86">
        <v>110180000</v>
      </c>
      <c r="AL25" s="86">
        <v>110180000</v>
      </c>
      <c r="AM25" s="70">
        <f t="shared" si="9"/>
        <v>100</v>
      </c>
      <c r="AN25" s="14" t="s">
        <v>319</v>
      </c>
      <c r="AO25" s="60">
        <v>12</v>
      </c>
      <c r="AP25" s="60">
        <v>12</v>
      </c>
      <c r="AQ25" s="70">
        <f t="shared" si="14"/>
        <v>100</v>
      </c>
      <c r="AR25" s="94">
        <v>18000000</v>
      </c>
      <c r="AS25" s="94">
        <v>12956566</v>
      </c>
      <c r="AT25" s="128">
        <f>AS25/AR25*100</f>
        <v>71.980922222222219</v>
      </c>
      <c r="AU25" s="19" t="s">
        <v>351</v>
      </c>
      <c r="AV25" s="197">
        <v>12</v>
      </c>
      <c r="AW25" s="197">
        <v>12</v>
      </c>
      <c r="AX25" s="220">
        <f t="shared" si="6"/>
        <v>100</v>
      </c>
      <c r="AY25" s="207">
        <v>30000000</v>
      </c>
      <c r="AZ25" s="207">
        <v>15000000</v>
      </c>
      <c r="BA25" s="157">
        <f t="shared" si="8"/>
        <v>50</v>
      </c>
      <c r="BB25" s="211" t="s">
        <v>465</v>
      </c>
      <c r="BC25" s="60">
        <v>12</v>
      </c>
      <c r="BD25" s="59">
        <f>(U25+AB25+AI25+AP25)/4</f>
        <v>11</v>
      </c>
      <c r="BE25" s="70">
        <f t="shared" si="12"/>
        <v>91.666666666666657</v>
      </c>
      <c r="BF25" s="211" t="s">
        <v>295</v>
      </c>
      <c r="BG25" s="9"/>
    </row>
    <row r="26" spans="1:61" ht="305.25" customHeight="1">
      <c r="A26" s="250"/>
      <c r="B26" s="252"/>
      <c r="C26" s="252"/>
      <c r="D26" s="252"/>
      <c r="E26" s="11" t="s">
        <v>91</v>
      </c>
      <c r="F26" s="4" t="s">
        <v>46</v>
      </c>
      <c r="G26" s="7" t="s">
        <v>79</v>
      </c>
      <c r="H26" s="7" t="s">
        <v>78</v>
      </c>
      <c r="I26" s="7" t="s">
        <v>59</v>
      </c>
      <c r="J26" s="61">
        <v>0</v>
      </c>
      <c r="K26" s="141">
        <v>3.3300000000000003E-2</v>
      </c>
      <c r="L26" s="141">
        <v>3.3300000000000003E-2</v>
      </c>
      <c r="M26" s="141">
        <v>3.3300000000000003E-2</v>
      </c>
      <c r="N26" s="141">
        <v>3.3300000000000003E-2</v>
      </c>
      <c r="O26" s="141">
        <v>3.3300000000000003E-2</v>
      </c>
      <c r="P26" s="141">
        <v>3.3300000000000003E-2</v>
      </c>
      <c r="Q26" s="141">
        <v>3.3300000000000003E-2</v>
      </c>
      <c r="R26" s="141">
        <v>3.3300000000000003E-2</v>
      </c>
      <c r="S26" s="141">
        <v>3.3300000000000003E-2</v>
      </c>
      <c r="T26" s="141">
        <v>1</v>
      </c>
      <c r="U26" s="141">
        <v>1</v>
      </c>
      <c r="V26" s="142">
        <f t="shared" si="0"/>
        <v>100</v>
      </c>
      <c r="W26" s="143">
        <v>0</v>
      </c>
      <c r="X26" s="143">
        <v>0</v>
      </c>
      <c r="Y26" s="142">
        <v>0</v>
      </c>
      <c r="Z26" s="144" t="s">
        <v>216</v>
      </c>
      <c r="AA26" s="177">
        <v>1</v>
      </c>
      <c r="AB26" s="177">
        <v>1</v>
      </c>
      <c r="AC26" s="171">
        <f t="shared" si="11"/>
        <v>100</v>
      </c>
      <c r="AD26" s="143">
        <v>33790000</v>
      </c>
      <c r="AE26" s="143">
        <v>33790000</v>
      </c>
      <c r="AF26" s="148">
        <f t="shared" si="3"/>
        <v>100</v>
      </c>
      <c r="AG26" s="149" t="s">
        <v>251</v>
      </c>
      <c r="AH26" s="150">
        <v>3.3300000000000003E-2</v>
      </c>
      <c r="AI26" s="150">
        <v>1</v>
      </c>
      <c r="AJ26" s="178">
        <v>100</v>
      </c>
      <c r="AK26" s="143">
        <v>363237526</v>
      </c>
      <c r="AL26" s="143">
        <v>363237526</v>
      </c>
      <c r="AM26" s="152">
        <f t="shared" si="9"/>
        <v>100</v>
      </c>
      <c r="AN26" s="166" t="s">
        <v>292</v>
      </c>
      <c r="AO26" s="186">
        <v>3.3300000000000003E-2</v>
      </c>
      <c r="AP26" s="186">
        <v>3.3300000000000003E-2</v>
      </c>
      <c r="AQ26" s="152">
        <f t="shared" si="14"/>
        <v>100</v>
      </c>
      <c r="AR26" s="168">
        <v>61100000</v>
      </c>
      <c r="AS26" s="168">
        <v>60421666</v>
      </c>
      <c r="AT26" s="153">
        <f t="shared" si="7"/>
        <v>98.889797054009819</v>
      </c>
      <c r="AU26" s="4" t="s">
        <v>353</v>
      </c>
      <c r="AV26" s="194">
        <v>3.3300000000000003E-2</v>
      </c>
      <c r="AW26" s="198">
        <v>4.9000000000000002E-2</v>
      </c>
      <c r="AX26" s="220">
        <f t="shared" si="6"/>
        <v>147.14714714714714</v>
      </c>
      <c r="AY26" s="207" t="s">
        <v>446</v>
      </c>
      <c r="AZ26" s="208">
        <v>11236667</v>
      </c>
      <c r="BA26" s="157" t="e">
        <f t="shared" si="8"/>
        <v>#VALUE!</v>
      </c>
      <c r="BB26" s="214" t="s">
        <v>450</v>
      </c>
      <c r="BC26" s="159">
        <f>(6432.6)/21442</f>
        <v>0.30000000000000004</v>
      </c>
      <c r="BD26" s="187">
        <f>(2153/21440)</f>
        <v>0.10041977611940299</v>
      </c>
      <c r="BE26" s="150">
        <f>BD26/BC26</f>
        <v>0.33473258706467657</v>
      </c>
      <c r="BF26" s="189" t="s">
        <v>427</v>
      </c>
      <c r="BG26" s="149" t="s">
        <v>273</v>
      </c>
      <c r="BH26" s="139"/>
      <c r="BI26" s="139"/>
    </row>
    <row r="27" spans="1:61" ht="132" customHeight="1">
      <c r="A27" s="251"/>
      <c r="B27" s="249"/>
      <c r="C27" s="249"/>
      <c r="D27" s="249"/>
      <c r="E27" s="11" t="s">
        <v>102</v>
      </c>
      <c r="F27" s="19" t="s">
        <v>39</v>
      </c>
      <c r="G27" s="20" t="s">
        <v>79</v>
      </c>
      <c r="H27" s="6">
        <v>1</v>
      </c>
      <c r="I27" s="20" t="s">
        <v>132</v>
      </c>
      <c r="J27" s="56">
        <v>0</v>
      </c>
      <c r="K27" s="54">
        <v>2.2200000000000001E-2</v>
      </c>
      <c r="L27" s="54">
        <v>2.2200000000000001E-2</v>
      </c>
      <c r="M27" s="54">
        <v>2.2200000000000001E-2</v>
      </c>
      <c r="N27" s="54">
        <v>2.2200000000000001E-2</v>
      </c>
      <c r="O27" s="54">
        <v>2.2200000000000001E-2</v>
      </c>
      <c r="P27" s="54">
        <v>2.2200000000000001E-2</v>
      </c>
      <c r="Q27" s="54">
        <v>2.2200000000000001E-2</v>
      </c>
      <c r="R27" s="54">
        <v>2.2200000000000001E-2</v>
      </c>
      <c r="S27" s="54">
        <v>2.2200000000000001E-2</v>
      </c>
      <c r="T27" s="54">
        <v>1</v>
      </c>
      <c r="U27" s="54">
        <v>1</v>
      </c>
      <c r="V27" s="55">
        <f t="shared" si="0"/>
        <v>100</v>
      </c>
      <c r="W27" s="85">
        <v>40000000</v>
      </c>
      <c r="X27" s="85">
        <v>40000000</v>
      </c>
      <c r="Y27" s="55">
        <f>(X27/W27)*100</f>
        <v>100</v>
      </c>
      <c r="Z27" s="15" t="s">
        <v>217</v>
      </c>
      <c r="AA27" s="66">
        <v>1</v>
      </c>
      <c r="AB27" s="66">
        <v>1</v>
      </c>
      <c r="AC27" s="64">
        <f>(AB27/AA27)*100</f>
        <v>100</v>
      </c>
      <c r="AD27" s="85">
        <v>18000000</v>
      </c>
      <c r="AE27" s="85">
        <v>18000000</v>
      </c>
      <c r="AF27" s="13">
        <f t="shared" si="3"/>
        <v>100</v>
      </c>
      <c r="AG27" s="9" t="s">
        <v>250</v>
      </c>
      <c r="AH27" s="69">
        <v>2.2200000000000001E-2</v>
      </c>
      <c r="AI27" s="69"/>
      <c r="AJ27" s="70">
        <f t="shared" si="4"/>
        <v>0</v>
      </c>
      <c r="AK27" s="86">
        <v>27558000</v>
      </c>
      <c r="AL27" s="86">
        <v>27558000</v>
      </c>
      <c r="AM27" s="70">
        <f t="shared" si="9"/>
        <v>100</v>
      </c>
      <c r="AN27" s="9" t="s">
        <v>320</v>
      </c>
      <c r="AO27" s="54">
        <v>2.2200000000000001E-2</v>
      </c>
      <c r="AP27" s="54">
        <v>2.2200000000000001E-2</v>
      </c>
      <c r="AQ27" s="96">
        <f t="shared" si="14"/>
        <v>100</v>
      </c>
      <c r="AR27" s="86">
        <v>318572660</v>
      </c>
      <c r="AS27" s="86">
        <v>298314163</v>
      </c>
      <c r="AT27" s="74">
        <f t="shared" si="7"/>
        <v>93.640855119205767</v>
      </c>
      <c r="AU27" s="19" t="s">
        <v>354</v>
      </c>
      <c r="AV27" s="199">
        <v>2.2200000000000001E-2</v>
      </c>
      <c r="AW27" s="199">
        <v>2.2200000000000001E-2</v>
      </c>
      <c r="AX27" s="220">
        <f t="shared" si="6"/>
        <v>100</v>
      </c>
      <c r="AY27" s="207" t="s">
        <v>447</v>
      </c>
      <c r="AZ27" s="207" t="s">
        <v>447</v>
      </c>
      <c r="BA27" s="157">
        <f t="shared" si="8"/>
        <v>100</v>
      </c>
      <c r="BB27" s="211" t="s">
        <v>448</v>
      </c>
      <c r="BC27" s="77">
        <v>0.2</v>
      </c>
      <c r="BD27" s="79">
        <f>(U27+AB27+AI27+AP27)/4</f>
        <v>0.50555000000000005</v>
      </c>
      <c r="BE27" s="70">
        <v>100</v>
      </c>
      <c r="BF27" s="211" t="s">
        <v>375</v>
      </c>
      <c r="BG27" s="18" t="s">
        <v>321</v>
      </c>
    </row>
    <row r="28" spans="1:61" ht="261" customHeight="1">
      <c r="A28" s="253" t="s">
        <v>15</v>
      </c>
      <c r="B28" s="249" t="s">
        <v>65</v>
      </c>
      <c r="C28" s="249" t="s">
        <v>29</v>
      </c>
      <c r="D28" s="257" t="s">
        <v>56</v>
      </c>
      <c r="E28" s="19" t="s">
        <v>479</v>
      </c>
      <c r="F28" s="19" t="s">
        <v>466</v>
      </c>
      <c r="G28" s="20" t="s">
        <v>80</v>
      </c>
      <c r="H28" s="20">
        <v>1</v>
      </c>
      <c r="I28" s="6" t="s">
        <v>103</v>
      </c>
      <c r="J28" s="60">
        <v>0</v>
      </c>
      <c r="K28" s="60">
        <v>0</v>
      </c>
      <c r="L28" s="60">
        <v>0</v>
      </c>
      <c r="M28" s="56">
        <v>1</v>
      </c>
      <c r="N28" s="60">
        <v>1</v>
      </c>
      <c r="O28" s="60">
        <v>1</v>
      </c>
      <c r="P28" s="60">
        <v>1</v>
      </c>
      <c r="Q28" s="60">
        <v>1</v>
      </c>
      <c r="R28" s="60">
        <v>1</v>
      </c>
      <c r="S28" s="60">
        <v>1</v>
      </c>
      <c r="T28" s="57">
        <v>1</v>
      </c>
      <c r="U28" s="57">
        <v>0.4</v>
      </c>
      <c r="V28" s="57">
        <f>(U28/T28)*100</f>
        <v>40</v>
      </c>
      <c r="W28" s="86">
        <v>15000000</v>
      </c>
      <c r="X28" s="86">
        <v>3620000</v>
      </c>
      <c r="Y28" s="55">
        <f t="shared" si="1"/>
        <v>24.133333333333333</v>
      </c>
      <c r="Z28" s="15" t="s">
        <v>218</v>
      </c>
      <c r="AA28" s="63">
        <v>1</v>
      </c>
      <c r="AB28" s="63">
        <v>1</v>
      </c>
      <c r="AC28" s="64">
        <f t="shared" ref="AC28:AC38" si="15">(AB28/AA28)*100</f>
        <v>100</v>
      </c>
      <c r="AD28" s="85">
        <v>0</v>
      </c>
      <c r="AE28" s="85">
        <v>0</v>
      </c>
      <c r="AF28" s="13" t="e">
        <f t="shared" si="3"/>
        <v>#DIV/0!</v>
      </c>
      <c r="AG28" s="9" t="s">
        <v>249</v>
      </c>
      <c r="AH28" s="72">
        <v>0</v>
      </c>
      <c r="AI28" s="56">
        <v>0</v>
      </c>
      <c r="AJ28" s="75" t="s">
        <v>297</v>
      </c>
      <c r="AK28" s="85">
        <v>0</v>
      </c>
      <c r="AL28" s="85">
        <v>0</v>
      </c>
      <c r="AM28" s="74" t="e">
        <f t="shared" si="9"/>
        <v>#DIV/0!</v>
      </c>
      <c r="AN28" s="9" t="s">
        <v>322</v>
      </c>
      <c r="AO28" s="56">
        <v>1</v>
      </c>
      <c r="AP28" s="60">
        <v>1</v>
      </c>
      <c r="AQ28" s="70">
        <f t="shared" si="14"/>
        <v>100</v>
      </c>
      <c r="AR28" s="86">
        <v>9600000</v>
      </c>
      <c r="AS28" s="86">
        <v>9600000</v>
      </c>
      <c r="AT28" s="74">
        <f t="shared" si="7"/>
        <v>100</v>
      </c>
      <c r="AU28" s="19" t="s">
        <v>356</v>
      </c>
      <c r="AV28" s="195">
        <v>1</v>
      </c>
      <c r="AW28" s="195">
        <v>1</v>
      </c>
      <c r="AX28" s="220">
        <f t="shared" si="6"/>
        <v>100</v>
      </c>
      <c r="AY28" s="230">
        <v>0</v>
      </c>
      <c r="AZ28" s="209">
        <v>0</v>
      </c>
      <c r="BA28" s="157" t="e">
        <f t="shared" si="8"/>
        <v>#DIV/0!</v>
      </c>
      <c r="BB28" s="211" t="s">
        <v>467</v>
      </c>
      <c r="BC28" s="60">
        <v>1</v>
      </c>
      <c r="BD28" s="59">
        <f>(+U28+AB28+AP28+AW28)/4</f>
        <v>0.85</v>
      </c>
      <c r="BE28" s="70">
        <f t="shared" ref="BE28:BE35" si="16">BD28/BC28*100</f>
        <v>85</v>
      </c>
      <c r="BF28" s="215" t="s">
        <v>468</v>
      </c>
      <c r="BG28" s="134"/>
    </row>
    <row r="29" spans="1:61" ht="180" customHeight="1">
      <c r="A29" s="253"/>
      <c r="B29" s="249"/>
      <c r="C29" s="249"/>
      <c r="D29" s="257"/>
      <c r="E29" s="10" t="s">
        <v>108</v>
      </c>
      <c r="F29" s="19" t="s">
        <v>114</v>
      </c>
      <c r="G29" s="20" t="s">
        <v>80</v>
      </c>
      <c r="H29" s="20" t="s">
        <v>78</v>
      </c>
      <c r="I29" s="6" t="s">
        <v>133</v>
      </c>
      <c r="J29" s="60">
        <v>0</v>
      </c>
      <c r="K29" s="56">
        <v>0</v>
      </c>
      <c r="L29" s="56">
        <v>1</v>
      </c>
      <c r="M29" s="56">
        <v>1</v>
      </c>
      <c r="N29" s="56">
        <v>1</v>
      </c>
      <c r="O29" s="56">
        <v>1</v>
      </c>
      <c r="P29" s="56">
        <v>1</v>
      </c>
      <c r="Q29" s="56">
        <v>1</v>
      </c>
      <c r="R29" s="56">
        <v>1</v>
      </c>
      <c r="S29" s="56">
        <v>1</v>
      </c>
      <c r="T29" s="57">
        <v>1</v>
      </c>
      <c r="U29" s="57">
        <v>1</v>
      </c>
      <c r="V29" s="57">
        <f>(U29/T29)*100</f>
        <v>100</v>
      </c>
      <c r="W29" s="86">
        <v>11200000</v>
      </c>
      <c r="X29" s="86">
        <v>11200000</v>
      </c>
      <c r="Y29" s="55">
        <f t="shared" si="1"/>
        <v>100</v>
      </c>
      <c r="Z29" s="20" t="s">
        <v>219</v>
      </c>
      <c r="AA29" s="57">
        <v>1</v>
      </c>
      <c r="AB29" s="57">
        <v>1</v>
      </c>
      <c r="AC29" s="55">
        <f t="shared" si="15"/>
        <v>100</v>
      </c>
      <c r="AD29" s="85">
        <v>480000</v>
      </c>
      <c r="AE29" s="85">
        <v>480000</v>
      </c>
      <c r="AF29" s="13">
        <f t="shared" si="3"/>
        <v>100</v>
      </c>
      <c r="AG29" s="9" t="s">
        <v>248</v>
      </c>
      <c r="AH29" s="72">
        <v>1</v>
      </c>
      <c r="AI29" s="56">
        <v>0</v>
      </c>
      <c r="AJ29" s="70">
        <f t="shared" si="4"/>
        <v>0</v>
      </c>
      <c r="AK29" s="85">
        <v>0</v>
      </c>
      <c r="AL29" s="85">
        <v>0</v>
      </c>
      <c r="AM29" s="71">
        <v>0</v>
      </c>
      <c r="AN29" s="9" t="s">
        <v>276</v>
      </c>
      <c r="AO29" s="56">
        <v>1</v>
      </c>
      <c r="AP29" s="56">
        <v>1</v>
      </c>
      <c r="AQ29" s="70">
        <f t="shared" si="14"/>
        <v>100</v>
      </c>
      <c r="AR29" s="86">
        <v>7566000</v>
      </c>
      <c r="AS29" s="86">
        <v>2189000</v>
      </c>
      <c r="AT29" s="74">
        <f t="shared" si="7"/>
        <v>28.932064499074812</v>
      </c>
      <c r="AU29" s="19" t="s">
        <v>377</v>
      </c>
      <c r="AV29" s="195">
        <v>1</v>
      </c>
      <c r="AW29" s="195">
        <v>1</v>
      </c>
      <c r="AX29" s="220">
        <f t="shared" si="6"/>
        <v>100</v>
      </c>
      <c r="AY29" s="228">
        <v>3600000</v>
      </c>
      <c r="AZ29" s="206">
        <v>3600000</v>
      </c>
      <c r="BA29" s="157">
        <f t="shared" si="8"/>
        <v>100</v>
      </c>
      <c r="BB29" s="189" t="s">
        <v>487</v>
      </c>
      <c r="BC29" s="60">
        <v>1</v>
      </c>
      <c r="BD29" s="59">
        <f>(U29+AB29+AI29+AP29+AW29)/5</f>
        <v>0.8</v>
      </c>
      <c r="BE29" s="70">
        <f t="shared" si="16"/>
        <v>80</v>
      </c>
      <c r="BF29" s="189" t="s">
        <v>415</v>
      </c>
      <c r="BG29" s="135"/>
      <c r="BH29" s="1" t="s">
        <v>403</v>
      </c>
    </row>
    <row r="30" spans="1:61" ht="129.94999999999999" customHeight="1">
      <c r="A30" s="253"/>
      <c r="B30" s="249"/>
      <c r="C30" s="249"/>
      <c r="D30" s="257"/>
      <c r="E30" s="10" t="s">
        <v>154</v>
      </c>
      <c r="F30" s="19" t="s">
        <v>81</v>
      </c>
      <c r="G30" s="20" t="s">
        <v>80</v>
      </c>
      <c r="H30" s="20" t="s">
        <v>78</v>
      </c>
      <c r="I30" s="6" t="s">
        <v>104</v>
      </c>
      <c r="J30" s="60">
        <v>0</v>
      </c>
      <c r="K30" s="56">
        <v>0</v>
      </c>
      <c r="L30" s="56">
        <v>0</v>
      </c>
      <c r="M30" s="56">
        <v>0</v>
      </c>
      <c r="N30" s="56">
        <v>1</v>
      </c>
      <c r="O30" s="56">
        <v>1</v>
      </c>
      <c r="P30" s="56">
        <v>1</v>
      </c>
      <c r="Q30" s="56">
        <v>1</v>
      </c>
      <c r="R30" s="56">
        <v>1</v>
      </c>
      <c r="S30" s="56">
        <v>1</v>
      </c>
      <c r="T30" s="56">
        <v>1</v>
      </c>
      <c r="U30" s="56">
        <v>0</v>
      </c>
      <c r="V30" s="55">
        <f t="shared" si="0"/>
        <v>0</v>
      </c>
      <c r="W30" s="85">
        <v>0</v>
      </c>
      <c r="X30" s="85">
        <v>0</v>
      </c>
      <c r="Y30" s="55" t="e">
        <f t="shared" si="1"/>
        <v>#DIV/0!</v>
      </c>
      <c r="Z30" s="15" t="s">
        <v>188</v>
      </c>
      <c r="AA30" s="63">
        <v>1</v>
      </c>
      <c r="AB30" s="63">
        <v>0.5</v>
      </c>
      <c r="AC30" s="64">
        <f t="shared" si="15"/>
        <v>50</v>
      </c>
      <c r="AD30" s="85">
        <v>0</v>
      </c>
      <c r="AE30" s="85">
        <v>0</v>
      </c>
      <c r="AF30" s="13" t="e">
        <f t="shared" si="3"/>
        <v>#DIV/0!</v>
      </c>
      <c r="AG30" s="9" t="s">
        <v>247</v>
      </c>
      <c r="AH30" s="72">
        <v>0</v>
      </c>
      <c r="AI30" s="56">
        <v>0</v>
      </c>
      <c r="AJ30" s="75" t="s">
        <v>297</v>
      </c>
      <c r="AK30" s="85">
        <v>0</v>
      </c>
      <c r="AL30" s="85">
        <v>0</v>
      </c>
      <c r="AM30" s="71">
        <v>0</v>
      </c>
      <c r="AN30" s="9" t="s">
        <v>276</v>
      </c>
      <c r="AO30" s="56">
        <v>0</v>
      </c>
      <c r="AP30" s="56" t="s">
        <v>333</v>
      </c>
      <c r="AQ30" s="75" t="s">
        <v>297</v>
      </c>
      <c r="AR30" s="86"/>
      <c r="AS30" s="86"/>
      <c r="AT30" s="75" t="s">
        <v>297</v>
      </c>
      <c r="AU30" s="19" t="s">
        <v>301</v>
      </c>
      <c r="AV30" s="195">
        <v>1</v>
      </c>
      <c r="AW30" s="195">
        <v>0</v>
      </c>
      <c r="AX30" s="220">
        <f t="shared" si="6"/>
        <v>0</v>
      </c>
      <c r="AY30" s="228"/>
      <c r="AZ30" s="206"/>
      <c r="BA30" s="157" t="e">
        <f t="shared" si="8"/>
        <v>#DIV/0!</v>
      </c>
      <c r="BB30" s="211" t="s">
        <v>482</v>
      </c>
      <c r="BC30" s="60">
        <v>1</v>
      </c>
      <c r="BD30" s="59">
        <f>(AW30)/6</f>
        <v>0</v>
      </c>
      <c r="BE30" s="70">
        <f t="shared" si="16"/>
        <v>0</v>
      </c>
      <c r="BF30" s="211" t="s">
        <v>432</v>
      </c>
      <c r="BG30" s="135"/>
      <c r="BH30" s="1" t="s">
        <v>404</v>
      </c>
    </row>
    <row r="31" spans="1:61" ht="369" customHeight="1">
      <c r="A31" s="253"/>
      <c r="B31" s="249" t="s">
        <v>14</v>
      </c>
      <c r="C31" s="249" t="s">
        <v>30</v>
      </c>
      <c r="D31" s="249" t="s">
        <v>55</v>
      </c>
      <c r="E31" s="10" t="s">
        <v>82</v>
      </c>
      <c r="F31" s="10" t="s">
        <v>83</v>
      </c>
      <c r="G31" s="20" t="s">
        <v>80</v>
      </c>
      <c r="H31" s="20">
        <v>1</v>
      </c>
      <c r="I31" s="20" t="s">
        <v>155</v>
      </c>
      <c r="J31" s="56">
        <v>0</v>
      </c>
      <c r="K31" s="56">
        <v>1</v>
      </c>
      <c r="L31" s="56">
        <v>1</v>
      </c>
      <c r="M31" s="56">
        <v>1</v>
      </c>
      <c r="N31" s="56">
        <v>1</v>
      </c>
      <c r="O31" s="56">
        <v>1</v>
      </c>
      <c r="P31" s="56">
        <v>1</v>
      </c>
      <c r="Q31" s="56">
        <v>1</v>
      </c>
      <c r="R31" s="56">
        <v>1</v>
      </c>
      <c r="S31" s="56">
        <v>1</v>
      </c>
      <c r="T31" s="56">
        <v>1</v>
      </c>
      <c r="U31" s="56">
        <v>1</v>
      </c>
      <c r="V31" s="55">
        <f t="shared" si="0"/>
        <v>100</v>
      </c>
      <c r="W31" s="85">
        <v>22246667</v>
      </c>
      <c r="X31" s="85">
        <v>22246667</v>
      </c>
      <c r="Y31" s="55">
        <f t="shared" si="1"/>
        <v>100</v>
      </c>
      <c r="Z31" s="20" t="s">
        <v>220</v>
      </c>
      <c r="AA31" s="63">
        <v>1</v>
      </c>
      <c r="AB31" s="63">
        <v>1</v>
      </c>
      <c r="AC31" s="64">
        <f t="shared" si="15"/>
        <v>100</v>
      </c>
      <c r="AD31" s="85">
        <f>54990000/2</f>
        <v>27495000</v>
      </c>
      <c r="AE31" s="85">
        <f>54990000/2</f>
        <v>27495000</v>
      </c>
      <c r="AF31" s="13">
        <f t="shared" si="3"/>
        <v>100</v>
      </c>
      <c r="AG31" s="9" t="s">
        <v>246</v>
      </c>
      <c r="AH31" s="72">
        <v>1</v>
      </c>
      <c r="AI31" s="56">
        <v>0</v>
      </c>
      <c r="AJ31" s="70">
        <f t="shared" si="4"/>
        <v>0</v>
      </c>
      <c r="AK31" s="85"/>
      <c r="AL31" s="85"/>
      <c r="AM31" s="71">
        <v>0</v>
      </c>
      <c r="AN31" s="9" t="s">
        <v>323</v>
      </c>
      <c r="AO31" s="56">
        <v>1</v>
      </c>
      <c r="AP31" s="60">
        <v>1</v>
      </c>
      <c r="AQ31" s="70">
        <f t="shared" ref="AQ31:AQ40" si="17">(AP31/AO31)*100</f>
        <v>100</v>
      </c>
      <c r="AR31" s="86">
        <v>100000000</v>
      </c>
      <c r="AS31" s="86">
        <v>100000000</v>
      </c>
      <c r="AT31" s="74">
        <f t="shared" si="7"/>
        <v>100</v>
      </c>
      <c r="AU31" s="19" t="s">
        <v>374</v>
      </c>
      <c r="AV31" s="195">
        <v>1</v>
      </c>
      <c r="AW31" s="195">
        <v>1</v>
      </c>
      <c r="AX31" s="220">
        <f t="shared" si="6"/>
        <v>100</v>
      </c>
      <c r="AY31" s="228">
        <v>914750</v>
      </c>
      <c r="AZ31" s="206">
        <v>127000</v>
      </c>
      <c r="BA31" s="157">
        <f t="shared" si="8"/>
        <v>13.883574747198688</v>
      </c>
      <c r="BB31" s="189" t="s">
        <v>405</v>
      </c>
      <c r="BC31" s="60">
        <v>1</v>
      </c>
      <c r="BD31" s="59">
        <f>(U31+AB31+AI31+AP31+AW31)/5</f>
        <v>0.8</v>
      </c>
      <c r="BE31" s="70">
        <f t="shared" si="16"/>
        <v>80</v>
      </c>
      <c r="BF31" s="211" t="s">
        <v>416</v>
      </c>
      <c r="BG31" s="135"/>
      <c r="BH31" s="1" t="s">
        <v>406</v>
      </c>
    </row>
    <row r="32" spans="1:61" ht="195" customHeight="1">
      <c r="A32" s="253"/>
      <c r="B32" s="249"/>
      <c r="C32" s="249"/>
      <c r="D32" s="249"/>
      <c r="E32" s="10" t="s">
        <v>92</v>
      </c>
      <c r="F32" s="10" t="s">
        <v>84</v>
      </c>
      <c r="G32" s="20" t="s">
        <v>80</v>
      </c>
      <c r="H32" s="20">
        <v>2</v>
      </c>
      <c r="I32" s="20" t="s">
        <v>105</v>
      </c>
      <c r="J32" s="56">
        <v>0</v>
      </c>
      <c r="K32" s="56">
        <v>2</v>
      </c>
      <c r="L32" s="56">
        <v>2</v>
      </c>
      <c r="M32" s="56">
        <v>2</v>
      </c>
      <c r="N32" s="56">
        <v>2</v>
      </c>
      <c r="O32" s="56">
        <v>2</v>
      </c>
      <c r="P32" s="56">
        <v>2</v>
      </c>
      <c r="Q32" s="56">
        <v>2</v>
      </c>
      <c r="R32" s="56">
        <v>2</v>
      </c>
      <c r="S32" s="56">
        <v>2</v>
      </c>
      <c r="T32" s="56">
        <v>2</v>
      </c>
      <c r="U32" s="56">
        <v>2</v>
      </c>
      <c r="V32" s="55">
        <f t="shared" si="0"/>
        <v>100</v>
      </c>
      <c r="W32" s="85">
        <v>0</v>
      </c>
      <c r="X32" s="85">
        <v>0</v>
      </c>
      <c r="Y32" s="55" t="e">
        <f t="shared" si="1"/>
        <v>#DIV/0!</v>
      </c>
      <c r="Z32" s="20" t="s">
        <v>221</v>
      </c>
      <c r="AA32" s="63">
        <v>2</v>
      </c>
      <c r="AB32" s="63">
        <v>2</v>
      </c>
      <c r="AC32" s="64">
        <f t="shared" si="15"/>
        <v>100</v>
      </c>
      <c r="AD32" s="85">
        <f>54990000/2</f>
        <v>27495000</v>
      </c>
      <c r="AE32" s="85">
        <f>54990000/2</f>
        <v>27495000</v>
      </c>
      <c r="AF32" s="13">
        <f t="shared" si="3"/>
        <v>100</v>
      </c>
      <c r="AG32" s="9" t="s">
        <v>245</v>
      </c>
      <c r="AH32" s="72">
        <v>2</v>
      </c>
      <c r="AI32" s="56">
        <v>2</v>
      </c>
      <c r="AJ32" s="70">
        <f t="shared" si="4"/>
        <v>100</v>
      </c>
      <c r="AK32" s="85">
        <v>0</v>
      </c>
      <c r="AL32" s="85">
        <v>0</v>
      </c>
      <c r="AM32" s="71">
        <v>0</v>
      </c>
      <c r="AN32" s="9" t="s">
        <v>324</v>
      </c>
      <c r="AO32" s="56">
        <v>2</v>
      </c>
      <c r="AP32" s="56">
        <v>2</v>
      </c>
      <c r="AQ32" s="70">
        <f t="shared" si="17"/>
        <v>100</v>
      </c>
      <c r="AR32" s="86">
        <v>19600000</v>
      </c>
      <c r="AS32" s="86">
        <v>19600000</v>
      </c>
      <c r="AT32" s="71">
        <f>AS32/AR32*100</f>
        <v>100</v>
      </c>
      <c r="AU32" s="19" t="s">
        <v>363</v>
      </c>
      <c r="AV32" s="195">
        <v>2</v>
      </c>
      <c r="AW32" s="195">
        <v>1</v>
      </c>
      <c r="AX32" s="220">
        <f t="shared" si="6"/>
        <v>50</v>
      </c>
      <c r="AY32" s="228">
        <v>0</v>
      </c>
      <c r="AZ32" s="206">
        <v>0</v>
      </c>
      <c r="BA32" s="157" t="e">
        <f t="shared" si="8"/>
        <v>#DIV/0!</v>
      </c>
      <c r="BB32" s="211" t="s">
        <v>470</v>
      </c>
      <c r="BC32" s="60">
        <v>2</v>
      </c>
      <c r="BD32" s="59">
        <f>(U32+AB32+AI32+AP32)/4</f>
        <v>2</v>
      </c>
      <c r="BE32" s="70">
        <f t="shared" si="16"/>
        <v>100</v>
      </c>
      <c r="BF32" s="211" t="s">
        <v>469</v>
      </c>
      <c r="BG32" s="135"/>
      <c r="BH32" s="1" t="s">
        <v>406</v>
      </c>
    </row>
    <row r="33" spans="1:60" ht="240.95" customHeight="1">
      <c r="A33" s="253"/>
      <c r="B33" s="249"/>
      <c r="C33" s="249" t="s">
        <v>31</v>
      </c>
      <c r="D33" s="249" t="s">
        <v>62</v>
      </c>
      <c r="E33" s="19" t="s">
        <v>53</v>
      </c>
      <c r="F33" s="19" t="s">
        <v>54</v>
      </c>
      <c r="G33" s="20" t="s">
        <v>80</v>
      </c>
      <c r="H33" s="5">
        <v>1</v>
      </c>
      <c r="I33" s="20" t="s">
        <v>134</v>
      </c>
      <c r="J33" s="56">
        <v>0</v>
      </c>
      <c r="K33" s="56">
        <v>1</v>
      </c>
      <c r="L33" s="56">
        <v>1</v>
      </c>
      <c r="M33" s="56">
        <v>1</v>
      </c>
      <c r="N33" s="56">
        <v>1</v>
      </c>
      <c r="O33" s="56">
        <v>1</v>
      </c>
      <c r="P33" s="56">
        <v>1</v>
      </c>
      <c r="Q33" s="56">
        <v>1</v>
      </c>
      <c r="R33" s="56">
        <v>1</v>
      </c>
      <c r="S33" s="56">
        <v>1</v>
      </c>
      <c r="T33" s="56">
        <v>1</v>
      </c>
      <c r="U33" s="56">
        <v>1</v>
      </c>
      <c r="V33" s="55">
        <f t="shared" si="0"/>
        <v>100</v>
      </c>
      <c r="W33" s="85">
        <v>17798304</v>
      </c>
      <c r="X33" s="85">
        <v>17798304</v>
      </c>
      <c r="Y33" s="55">
        <f t="shared" si="1"/>
        <v>100</v>
      </c>
      <c r="Z33" s="15" t="s">
        <v>222</v>
      </c>
      <c r="AA33" s="63">
        <v>1</v>
      </c>
      <c r="AB33" s="63">
        <v>1</v>
      </c>
      <c r="AC33" s="64">
        <f t="shared" si="15"/>
        <v>100</v>
      </c>
      <c r="AD33" s="85">
        <v>5770000</v>
      </c>
      <c r="AE33" s="85">
        <v>2885000</v>
      </c>
      <c r="AF33" s="13">
        <f t="shared" si="3"/>
        <v>50</v>
      </c>
      <c r="AG33" s="9" t="s">
        <v>244</v>
      </c>
      <c r="AH33" s="72">
        <v>1</v>
      </c>
      <c r="AI33" s="56">
        <v>1</v>
      </c>
      <c r="AJ33" s="70">
        <f t="shared" si="4"/>
        <v>100</v>
      </c>
      <c r="AK33" s="85">
        <v>0</v>
      </c>
      <c r="AL33" s="85">
        <v>0</v>
      </c>
      <c r="AM33" s="71">
        <v>0</v>
      </c>
      <c r="AN33" s="9" t="s">
        <v>296</v>
      </c>
      <c r="AO33" s="56">
        <v>1</v>
      </c>
      <c r="AP33" s="56">
        <v>1</v>
      </c>
      <c r="AQ33" s="70">
        <f t="shared" si="17"/>
        <v>100</v>
      </c>
      <c r="AR33" s="86"/>
      <c r="AS33" s="86"/>
      <c r="AT33" s="71">
        <v>0</v>
      </c>
      <c r="AU33" s="19" t="s">
        <v>373</v>
      </c>
      <c r="AV33" s="195">
        <v>1</v>
      </c>
      <c r="AW33" s="195">
        <v>1</v>
      </c>
      <c r="AX33" s="220">
        <f t="shared" si="6"/>
        <v>100</v>
      </c>
      <c r="AY33" s="228">
        <v>17191631</v>
      </c>
      <c r="AZ33" s="206">
        <v>6000000</v>
      </c>
      <c r="BA33" s="157">
        <f t="shared" si="8"/>
        <v>34.90070255695926</v>
      </c>
      <c r="BB33" s="211" t="s">
        <v>428</v>
      </c>
      <c r="BC33" s="60">
        <v>1</v>
      </c>
      <c r="BD33" s="59">
        <f>(U33+AB33+AI33+AP33+AW33)/5</f>
        <v>1</v>
      </c>
      <c r="BE33" s="70">
        <f t="shared" si="16"/>
        <v>100</v>
      </c>
      <c r="BF33" s="211" t="s">
        <v>429</v>
      </c>
      <c r="BH33" s="135" t="s">
        <v>395</v>
      </c>
    </row>
    <row r="34" spans="1:60" ht="193.5" customHeight="1">
      <c r="A34" s="253"/>
      <c r="B34" s="249"/>
      <c r="C34" s="249"/>
      <c r="D34" s="249"/>
      <c r="E34" s="19" t="s">
        <v>74</v>
      </c>
      <c r="F34" s="10" t="s">
        <v>109</v>
      </c>
      <c r="G34" s="20" t="s">
        <v>80</v>
      </c>
      <c r="H34" s="5">
        <v>1</v>
      </c>
      <c r="I34" s="20" t="s">
        <v>135</v>
      </c>
      <c r="J34" s="56">
        <v>0</v>
      </c>
      <c r="K34" s="56">
        <v>0</v>
      </c>
      <c r="L34" s="56">
        <v>1</v>
      </c>
      <c r="M34" s="56">
        <v>1</v>
      </c>
      <c r="N34" s="56">
        <v>1</v>
      </c>
      <c r="O34" s="56">
        <v>1</v>
      </c>
      <c r="P34" s="56">
        <v>1</v>
      </c>
      <c r="Q34" s="56">
        <v>1</v>
      </c>
      <c r="R34" s="56">
        <v>1</v>
      </c>
      <c r="S34" s="56">
        <v>1</v>
      </c>
      <c r="T34" s="57">
        <v>1</v>
      </c>
      <c r="U34" s="57">
        <v>1</v>
      </c>
      <c r="V34" s="57">
        <f>(U34/T34)*100</f>
        <v>100</v>
      </c>
      <c r="W34" s="86">
        <v>44520000</v>
      </c>
      <c r="X34" s="86">
        <v>44520000</v>
      </c>
      <c r="Y34" s="55">
        <f t="shared" si="1"/>
        <v>100</v>
      </c>
      <c r="Z34" s="15" t="s">
        <v>189</v>
      </c>
      <c r="AA34" s="63">
        <v>1</v>
      </c>
      <c r="AB34" s="63">
        <v>0</v>
      </c>
      <c r="AC34" s="64">
        <f t="shared" si="15"/>
        <v>0</v>
      </c>
      <c r="AD34" s="85">
        <v>11540000</v>
      </c>
      <c r="AE34" s="85">
        <v>11540000</v>
      </c>
      <c r="AF34" s="13">
        <f t="shared" si="3"/>
        <v>100</v>
      </c>
      <c r="AG34" s="9" t="s">
        <v>243</v>
      </c>
      <c r="AH34" s="72">
        <v>1</v>
      </c>
      <c r="AI34" s="56">
        <v>0</v>
      </c>
      <c r="AJ34" s="70">
        <f t="shared" si="4"/>
        <v>0</v>
      </c>
      <c r="AK34" s="85">
        <v>0</v>
      </c>
      <c r="AL34" s="85">
        <v>0</v>
      </c>
      <c r="AM34" s="71">
        <v>0</v>
      </c>
      <c r="AN34" s="9" t="s">
        <v>267</v>
      </c>
      <c r="AO34" s="56">
        <v>1</v>
      </c>
      <c r="AP34" s="60">
        <v>0</v>
      </c>
      <c r="AQ34" s="70">
        <f t="shared" si="17"/>
        <v>0</v>
      </c>
      <c r="AR34" s="86">
        <v>0</v>
      </c>
      <c r="AS34" s="86">
        <v>0</v>
      </c>
      <c r="AT34" s="71">
        <v>0</v>
      </c>
      <c r="AU34" s="19" t="s">
        <v>267</v>
      </c>
      <c r="AV34" s="195">
        <v>1</v>
      </c>
      <c r="AW34" s="195">
        <v>1</v>
      </c>
      <c r="AX34" s="220">
        <f t="shared" si="6"/>
        <v>100</v>
      </c>
      <c r="AY34" s="231">
        <v>0</v>
      </c>
      <c r="AZ34" s="206">
        <v>0</v>
      </c>
      <c r="BA34" s="157" t="e">
        <f t="shared" si="8"/>
        <v>#DIV/0!</v>
      </c>
      <c r="BB34" s="211" t="s">
        <v>400</v>
      </c>
      <c r="BC34" s="60">
        <v>1</v>
      </c>
      <c r="BD34" s="59">
        <f>(U34+AB34+AI34+AP34+AW34)/5</f>
        <v>0.4</v>
      </c>
      <c r="BE34" s="70">
        <f t="shared" si="16"/>
        <v>40</v>
      </c>
      <c r="BF34" s="211" t="s">
        <v>417</v>
      </c>
      <c r="BH34" s="135" t="s">
        <v>393</v>
      </c>
    </row>
    <row r="35" spans="1:60" ht="150" customHeight="1">
      <c r="A35" s="253"/>
      <c r="B35" s="249"/>
      <c r="C35" s="249"/>
      <c r="D35" s="249"/>
      <c r="E35" s="19" t="s">
        <v>156</v>
      </c>
      <c r="F35" s="10" t="s">
        <v>85</v>
      </c>
      <c r="G35" s="20" t="s">
        <v>80</v>
      </c>
      <c r="H35" s="20">
        <v>1</v>
      </c>
      <c r="I35" s="6" t="s">
        <v>157</v>
      </c>
      <c r="J35" s="60">
        <v>0</v>
      </c>
      <c r="K35" s="60">
        <v>1</v>
      </c>
      <c r="L35" s="60">
        <v>1</v>
      </c>
      <c r="M35" s="56">
        <v>1</v>
      </c>
      <c r="N35" s="60">
        <v>1</v>
      </c>
      <c r="O35" s="60">
        <v>1</v>
      </c>
      <c r="P35" s="60">
        <v>1</v>
      </c>
      <c r="Q35" s="60">
        <v>1</v>
      </c>
      <c r="R35" s="60">
        <v>1</v>
      </c>
      <c r="S35" s="60">
        <v>1</v>
      </c>
      <c r="T35" s="60">
        <v>1</v>
      </c>
      <c r="U35" s="60">
        <v>1</v>
      </c>
      <c r="V35" s="55">
        <f t="shared" si="0"/>
        <v>100</v>
      </c>
      <c r="W35" s="89">
        <v>2200000</v>
      </c>
      <c r="X35" s="89">
        <v>2200000</v>
      </c>
      <c r="Y35" s="55">
        <f t="shared" si="1"/>
        <v>100</v>
      </c>
      <c r="Z35" s="17" t="s">
        <v>223</v>
      </c>
      <c r="AA35" s="63">
        <v>1</v>
      </c>
      <c r="AB35" s="63">
        <v>1</v>
      </c>
      <c r="AC35" s="64">
        <f t="shared" si="15"/>
        <v>100</v>
      </c>
      <c r="AD35" s="89">
        <v>0</v>
      </c>
      <c r="AE35" s="89">
        <v>0</v>
      </c>
      <c r="AF35" s="13" t="e">
        <f t="shared" si="3"/>
        <v>#DIV/0!</v>
      </c>
      <c r="AG35" s="9" t="s">
        <v>242</v>
      </c>
      <c r="AH35" s="72">
        <v>1</v>
      </c>
      <c r="AI35" s="56">
        <v>1</v>
      </c>
      <c r="AJ35" s="70">
        <f t="shared" si="4"/>
        <v>100</v>
      </c>
      <c r="AK35" s="85">
        <v>45883950021</v>
      </c>
      <c r="AL35" s="85">
        <v>45883950021</v>
      </c>
      <c r="AM35" s="70">
        <f t="shared" si="9"/>
        <v>100</v>
      </c>
      <c r="AN35" s="14" t="s">
        <v>268</v>
      </c>
      <c r="AO35" s="60">
        <v>1</v>
      </c>
      <c r="AP35" s="60">
        <v>1</v>
      </c>
      <c r="AQ35" s="70">
        <f t="shared" si="17"/>
        <v>100</v>
      </c>
      <c r="AR35" s="94">
        <v>75855151665.339996</v>
      </c>
      <c r="AS35" s="94">
        <v>66174086041.290001</v>
      </c>
      <c r="AT35" s="127">
        <f>AS35/AR35*100</f>
        <v>87.237431589668148</v>
      </c>
      <c r="AU35" s="19" t="s">
        <v>358</v>
      </c>
      <c r="AV35" s="195">
        <v>1</v>
      </c>
      <c r="AW35" s="195">
        <v>0.5</v>
      </c>
      <c r="AX35" s="220">
        <f t="shared" si="6"/>
        <v>50</v>
      </c>
      <c r="AY35" s="228">
        <v>0</v>
      </c>
      <c r="AZ35" s="206">
        <v>0</v>
      </c>
      <c r="BA35" s="157" t="e">
        <f t="shared" si="8"/>
        <v>#DIV/0!</v>
      </c>
      <c r="BB35" s="211" t="s">
        <v>419</v>
      </c>
      <c r="BC35" s="60">
        <v>1</v>
      </c>
      <c r="BD35" s="59">
        <f>(U35+AB35+AI35+AP35)/4</f>
        <v>1</v>
      </c>
      <c r="BE35" s="70">
        <f t="shared" si="16"/>
        <v>100</v>
      </c>
      <c r="BF35" s="211" t="s">
        <v>325</v>
      </c>
      <c r="BG35" s="135"/>
    </row>
    <row r="36" spans="1:60" ht="345.95" customHeight="1">
      <c r="A36" s="253"/>
      <c r="B36" s="249"/>
      <c r="C36" s="249"/>
      <c r="D36" s="249"/>
      <c r="E36" s="19" t="s">
        <v>164</v>
      </c>
      <c r="F36" s="19" t="s">
        <v>86</v>
      </c>
      <c r="G36" s="20" t="s">
        <v>80</v>
      </c>
      <c r="H36" s="5">
        <v>1</v>
      </c>
      <c r="I36" s="20" t="s">
        <v>136</v>
      </c>
      <c r="J36" s="56">
        <v>0</v>
      </c>
      <c r="K36" s="56">
        <v>1</v>
      </c>
      <c r="L36" s="56">
        <v>1</v>
      </c>
      <c r="M36" s="56">
        <v>1</v>
      </c>
      <c r="N36" s="56">
        <v>1</v>
      </c>
      <c r="O36" s="56">
        <v>1</v>
      </c>
      <c r="P36" s="56">
        <v>1</v>
      </c>
      <c r="Q36" s="56">
        <v>1</v>
      </c>
      <c r="R36" s="56">
        <v>1</v>
      </c>
      <c r="S36" s="56">
        <v>1</v>
      </c>
      <c r="T36" s="56">
        <v>3</v>
      </c>
      <c r="U36" s="56">
        <v>2</v>
      </c>
      <c r="V36" s="58">
        <f t="shared" si="0"/>
        <v>66.666666666666657</v>
      </c>
      <c r="W36" s="85">
        <v>10833333</v>
      </c>
      <c r="X36" s="85">
        <v>10833333</v>
      </c>
      <c r="Y36" s="55">
        <f t="shared" si="1"/>
        <v>100</v>
      </c>
      <c r="Z36" s="15" t="s">
        <v>224</v>
      </c>
      <c r="AA36" s="63">
        <v>1</v>
      </c>
      <c r="AB36" s="63">
        <v>1</v>
      </c>
      <c r="AC36" s="64">
        <f t="shared" si="15"/>
        <v>100</v>
      </c>
      <c r="AD36" s="85">
        <f>48373000+103275000</f>
        <v>151648000</v>
      </c>
      <c r="AE36" s="85">
        <f>76500*600+48373000</f>
        <v>94273000</v>
      </c>
      <c r="AF36" s="13">
        <f t="shared" si="3"/>
        <v>62.165673137792787</v>
      </c>
      <c r="AG36" s="9" t="s">
        <v>241</v>
      </c>
      <c r="AH36" s="72">
        <v>1</v>
      </c>
      <c r="AI36" s="56">
        <v>1</v>
      </c>
      <c r="AJ36" s="70">
        <f t="shared" si="4"/>
        <v>100</v>
      </c>
      <c r="AK36" s="85">
        <v>25000000</v>
      </c>
      <c r="AL36" s="85">
        <v>25000000</v>
      </c>
      <c r="AM36" s="74">
        <f t="shared" si="9"/>
        <v>100</v>
      </c>
      <c r="AN36" s="9" t="s">
        <v>180</v>
      </c>
      <c r="AO36" s="56">
        <v>1</v>
      </c>
      <c r="AP36" s="56">
        <v>1</v>
      </c>
      <c r="AQ36" s="70">
        <f t="shared" si="17"/>
        <v>100</v>
      </c>
      <c r="AR36" s="86">
        <v>0</v>
      </c>
      <c r="AS36" s="86">
        <v>0</v>
      </c>
      <c r="AT36" s="71">
        <v>0</v>
      </c>
      <c r="AU36" s="19" t="s">
        <v>364</v>
      </c>
      <c r="AV36" s="195">
        <v>1</v>
      </c>
      <c r="AW36" s="195">
        <v>1</v>
      </c>
      <c r="AX36" s="220">
        <f t="shared" si="6"/>
        <v>100</v>
      </c>
      <c r="AY36" s="228"/>
      <c r="AZ36" s="206" t="s">
        <v>380</v>
      </c>
      <c r="BA36" s="157" t="e">
        <f t="shared" si="8"/>
        <v>#VALUE!</v>
      </c>
      <c r="BB36" s="211" t="s">
        <v>431</v>
      </c>
      <c r="BC36" s="60">
        <v>1</v>
      </c>
      <c r="BD36" s="59">
        <f>(U36+AB36+AI36+AP36+AW36)/5</f>
        <v>1.2</v>
      </c>
      <c r="BE36" s="70">
        <v>100</v>
      </c>
      <c r="BF36" s="211" t="s">
        <v>430</v>
      </c>
      <c r="BH36" s="135" t="s">
        <v>396</v>
      </c>
    </row>
    <row r="37" spans="1:60" ht="150" customHeight="1">
      <c r="A37" s="253"/>
      <c r="B37" s="249"/>
      <c r="C37" s="249" t="s">
        <v>32</v>
      </c>
      <c r="D37" s="252" t="s">
        <v>72</v>
      </c>
      <c r="E37" s="19" t="s">
        <v>477</v>
      </c>
      <c r="F37" s="19" t="s">
        <v>478</v>
      </c>
      <c r="G37" s="20" t="s">
        <v>80</v>
      </c>
      <c r="H37" s="20" t="s">
        <v>78</v>
      </c>
      <c r="I37" s="20" t="s">
        <v>168</v>
      </c>
      <c r="J37" s="56">
        <v>0</v>
      </c>
      <c r="K37" s="56">
        <v>1</v>
      </c>
      <c r="L37" s="56">
        <v>1</v>
      </c>
      <c r="M37" s="56">
        <v>1</v>
      </c>
      <c r="N37" s="56">
        <v>1</v>
      </c>
      <c r="O37" s="56">
        <v>1</v>
      </c>
      <c r="P37" s="56">
        <v>1</v>
      </c>
      <c r="Q37" s="56">
        <v>1</v>
      </c>
      <c r="R37" s="56">
        <v>1</v>
      </c>
      <c r="S37" s="56">
        <v>1</v>
      </c>
      <c r="T37" s="56">
        <v>1</v>
      </c>
      <c r="U37" s="56">
        <v>1</v>
      </c>
      <c r="V37" s="55">
        <f t="shared" si="0"/>
        <v>100</v>
      </c>
      <c r="W37" s="86">
        <f>2800000*4</f>
        <v>11200000</v>
      </c>
      <c r="X37" s="86">
        <f>2800000*4</f>
        <v>11200000</v>
      </c>
      <c r="Y37" s="55">
        <f t="shared" si="1"/>
        <v>100</v>
      </c>
      <c r="Z37" s="15" t="s">
        <v>190</v>
      </c>
      <c r="AA37" s="63">
        <v>1</v>
      </c>
      <c r="AB37" s="63">
        <v>1</v>
      </c>
      <c r="AC37" s="64">
        <f t="shared" si="15"/>
        <v>100</v>
      </c>
      <c r="AD37" s="85">
        <f>2885000*4</f>
        <v>11540000</v>
      </c>
      <c r="AE37" s="85">
        <f>AD37/2</f>
        <v>5770000</v>
      </c>
      <c r="AF37" s="13">
        <f t="shared" si="3"/>
        <v>50</v>
      </c>
      <c r="AG37" s="9" t="s">
        <v>240</v>
      </c>
      <c r="AH37" s="72">
        <v>1</v>
      </c>
      <c r="AI37" s="56">
        <v>1</v>
      </c>
      <c r="AJ37" s="70">
        <f t="shared" si="4"/>
        <v>100</v>
      </c>
      <c r="AK37" s="85">
        <v>12813864</v>
      </c>
      <c r="AL37" s="85">
        <v>12813864</v>
      </c>
      <c r="AM37" s="74">
        <f t="shared" si="9"/>
        <v>100</v>
      </c>
      <c r="AN37" s="9" t="s">
        <v>269</v>
      </c>
      <c r="AO37" s="56">
        <v>1</v>
      </c>
      <c r="AP37" s="56">
        <v>1</v>
      </c>
      <c r="AQ37" s="70">
        <f t="shared" si="17"/>
        <v>100</v>
      </c>
      <c r="AR37" s="86"/>
      <c r="AS37" s="86"/>
      <c r="AT37" s="71">
        <v>0</v>
      </c>
      <c r="AU37" s="19" t="s">
        <v>365</v>
      </c>
      <c r="AV37" s="195">
        <v>1</v>
      </c>
      <c r="AW37" s="195">
        <v>0</v>
      </c>
      <c r="AX37" s="220">
        <f t="shared" si="6"/>
        <v>0</v>
      </c>
      <c r="AY37" s="228">
        <v>20023089</v>
      </c>
      <c r="AZ37" s="206">
        <v>6000000</v>
      </c>
      <c r="BA37" s="157">
        <f t="shared" si="8"/>
        <v>29.96540643653934</v>
      </c>
      <c r="BB37" s="211" t="s">
        <v>455</v>
      </c>
      <c r="BC37" s="60">
        <v>1</v>
      </c>
      <c r="BD37" s="59">
        <f>(U37+AB37+AI37+AP37+AW37)/5</f>
        <v>0.8</v>
      </c>
      <c r="BE37" s="70">
        <f t="shared" ref="BE37:BE49" si="18">BD37/BC37*100</f>
        <v>80</v>
      </c>
      <c r="BF37" s="189" t="s">
        <v>442</v>
      </c>
      <c r="BG37" s="135"/>
      <c r="BH37" s="1" t="s">
        <v>397</v>
      </c>
    </row>
    <row r="38" spans="1:60" ht="409.6" customHeight="1">
      <c r="A38" s="253"/>
      <c r="B38" s="249"/>
      <c r="C38" s="249"/>
      <c r="D38" s="252"/>
      <c r="E38" s="10" t="s">
        <v>137</v>
      </c>
      <c r="F38" s="19" t="s">
        <v>110</v>
      </c>
      <c r="G38" s="20" t="s">
        <v>80</v>
      </c>
      <c r="H38" s="20" t="s">
        <v>78</v>
      </c>
      <c r="I38" s="20" t="s">
        <v>138</v>
      </c>
      <c r="J38" s="56">
        <v>0</v>
      </c>
      <c r="K38" s="56">
        <v>1</v>
      </c>
      <c r="L38" s="56">
        <v>1</v>
      </c>
      <c r="M38" s="56">
        <v>1</v>
      </c>
      <c r="N38" s="56">
        <v>1</v>
      </c>
      <c r="O38" s="56">
        <v>1</v>
      </c>
      <c r="P38" s="56">
        <v>1</v>
      </c>
      <c r="Q38" s="56">
        <v>1</v>
      </c>
      <c r="R38" s="56">
        <v>1</v>
      </c>
      <c r="S38" s="56">
        <v>1</v>
      </c>
      <c r="T38" s="56">
        <v>1</v>
      </c>
      <c r="U38" s="56">
        <v>1</v>
      </c>
      <c r="V38" s="55">
        <f t="shared" si="0"/>
        <v>100</v>
      </c>
      <c r="W38" s="85">
        <v>127403334</v>
      </c>
      <c r="X38" s="85">
        <v>110470000</v>
      </c>
      <c r="Y38" s="55">
        <f t="shared" si="1"/>
        <v>86.708876865027733</v>
      </c>
      <c r="Z38" s="15" t="s">
        <v>225</v>
      </c>
      <c r="AA38" s="63">
        <v>1</v>
      </c>
      <c r="AB38" s="63">
        <v>1</v>
      </c>
      <c r="AC38" s="64">
        <f t="shared" si="15"/>
        <v>100</v>
      </c>
      <c r="AD38" s="85">
        <v>11540000</v>
      </c>
      <c r="AE38" s="85">
        <v>11540000</v>
      </c>
      <c r="AF38" s="13">
        <f t="shared" si="3"/>
        <v>100</v>
      </c>
      <c r="AG38" s="9" t="s">
        <v>239</v>
      </c>
      <c r="AH38" s="72">
        <v>1</v>
      </c>
      <c r="AI38" s="56">
        <v>1</v>
      </c>
      <c r="AJ38" s="70">
        <f t="shared" si="4"/>
        <v>100</v>
      </c>
      <c r="AK38" s="85">
        <v>17310000</v>
      </c>
      <c r="AL38" s="85">
        <v>17310000</v>
      </c>
      <c r="AM38" s="70">
        <f t="shared" si="9"/>
        <v>100</v>
      </c>
      <c r="AN38" s="9" t="s">
        <v>326</v>
      </c>
      <c r="AO38" s="56">
        <v>1</v>
      </c>
      <c r="AP38" s="56">
        <v>1</v>
      </c>
      <c r="AQ38" s="70">
        <f t="shared" si="17"/>
        <v>100</v>
      </c>
      <c r="AR38" s="86">
        <v>29653333</v>
      </c>
      <c r="AS38" s="86">
        <v>29653333</v>
      </c>
      <c r="AT38" s="71">
        <f>AS38/AR38*100</f>
        <v>100</v>
      </c>
      <c r="AU38" s="19" t="s">
        <v>366</v>
      </c>
      <c r="AV38" s="195">
        <v>1</v>
      </c>
      <c r="AW38" s="195">
        <v>1</v>
      </c>
      <c r="AX38" s="220">
        <f t="shared" si="6"/>
        <v>100</v>
      </c>
      <c r="AY38" s="228">
        <v>60000000</v>
      </c>
      <c r="AZ38" s="210">
        <v>58650000</v>
      </c>
      <c r="BA38" s="157">
        <f t="shared" si="8"/>
        <v>97.75</v>
      </c>
      <c r="BB38" s="211" t="s">
        <v>485</v>
      </c>
      <c r="BC38" s="60">
        <v>1</v>
      </c>
      <c r="BD38" s="59">
        <f>(U38+AB38+AI38+AP38+AW38)/5</f>
        <v>1</v>
      </c>
      <c r="BE38" s="70">
        <f t="shared" si="18"/>
        <v>100</v>
      </c>
      <c r="BF38" s="211" t="s">
        <v>486</v>
      </c>
      <c r="BG38" s="135"/>
    </row>
    <row r="39" spans="1:60" ht="129.94999999999999" customHeight="1">
      <c r="A39" s="253"/>
      <c r="B39" s="249"/>
      <c r="C39" s="249"/>
      <c r="D39" s="252"/>
      <c r="E39" s="10" t="s">
        <v>75</v>
      </c>
      <c r="F39" s="19" t="s">
        <v>76</v>
      </c>
      <c r="G39" s="20" t="s">
        <v>80</v>
      </c>
      <c r="H39" s="20" t="s">
        <v>78</v>
      </c>
      <c r="I39" s="20" t="s">
        <v>59</v>
      </c>
      <c r="J39" s="56">
        <v>0</v>
      </c>
      <c r="K39" s="56">
        <v>0</v>
      </c>
      <c r="L39" s="56">
        <v>0</v>
      </c>
      <c r="M39" s="56">
        <v>1</v>
      </c>
      <c r="N39" s="56">
        <v>1</v>
      </c>
      <c r="O39" s="56">
        <v>1</v>
      </c>
      <c r="P39" s="56">
        <v>1</v>
      </c>
      <c r="Q39" s="56">
        <v>1</v>
      </c>
      <c r="R39" s="56">
        <v>1</v>
      </c>
      <c r="S39" s="56">
        <v>1</v>
      </c>
      <c r="T39" s="57">
        <v>1</v>
      </c>
      <c r="U39" s="57">
        <v>1</v>
      </c>
      <c r="V39" s="57">
        <f>(U39/T39)*100</f>
        <v>100</v>
      </c>
      <c r="W39" s="86">
        <v>9333333</v>
      </c>
      <c r="X39" s="86">
        <v>9333333</v>
      </c>
      <c r="Y39" s="55">
        <f t="shared" si="1"/>
        <v>100</v>
      </c>
      <c r="Z39" s="15" t="s">
        <v>191</v>
      </c>
      <c r="AA39" s="57">
        <v>1</v>
      </c>
      <c r="AB39" s="57">
        <v>0</v>
      </c>
      <c r="AC39" s="55">
        <f>(AB39/AA39)*100</f>
        <v>0</v>
      </c>
      <c r="AD39" s="85">
        <v>0</v>
      </c>
      <c r="AE39" s="85">
        <v>0</v>
      </c>
      <c r="AF39" s="13" t="e">
        <f t="shared" si="3"/>
        <v>#DIV/0!</v>
      </c>
      <c r="AG39" s="16" t="s">
        <v>238</v>
      </c>
      <c r="AH39" s="72">
        <v>0</v>
      </c>
      <c r="AI39" s="56">
        <v>0</v>
      </c>
      <c r="AJ39" s="75" t="s">
        <v>297</v>
      </c>
      <c r="AK39" s="85">
        <v>0</v>
      </c>
      <c r="AL39" s="85">
        <v>0</v>
      </c>
      <c r="AM39" s="71">
        <v>0</v>
      </c>
      <c r="AN39" s="9" t="s">
        <v>275</v>
      </c>
      <c r="AO39" s="56">
        <v>1</v>
      </c>
      <c r="AP39" s="56">
        <v>0</v>
      </c>
      <c r="AQ39" s="70">
        <f t="shared" si="17"/>
        <v>0</v>
      </c>
      <c r="AR39" s="86">
        <v>0</v>
      </c>
      <c r="AS39" s="86">
        <v>0</v>
      </c>
      <c r="AT39" s="71">
        <v>0</v>
      </c>
      <c r="AU39" s="19" t="s">
        <v>346</v>
      </c>
      <c r="AV39" s="195">
        <v>1</v>
      </c>
      <c r="AW39" s="195">
        <v>0</v>
      </c>
      <c r="AX39" s="220">
        <f t="shared" si="6"/>
        <v>0</v>
      </c>
      <c r="AY39" s="228">
        <v>0</v>
      </c>
      <c r="AZ39" s="206">
        <v>0</v>
      </c>
      <c r="BA39" s="157" t="e">
        <f t="shared" si="8"/>
        <v>#DIV/0!</v>
      </c>
      <c r="BB39" s="211" t="s">
        <v>390</v>
      </c>
      <c r="BC39" s="60">
        <v>1</v>
      </c>
      <c r="BD39" s="59">
        <f>(U39+AB39+AI39+AP39+AW39)/5</f>
        <v>0.2</v>
      </c>
      <c r="BE39" s="70">
        <f t="shared" si="18"/>
        <v>20</v>
      </c>
      <c r="BF39" s="211" t="s">
        <v>433</v>
      </c>
      <c r="BG39" s="135"/>
    </row>
    <row r="40" spans="1:60" ht="378.6" customHeight="1">
      <c r="A40" s="253"/>
      <c r="B40" s="249" t="s">
        <v>63</v>
      </c>
      <c r="C40" s="249" t="s">
        <v>22</v>
      </c>
      <c r="D40" s="249" t="s">
        <v>57</v>
      </c>
      <c r="E40" s="10" t="s">
        <v>475</v>
      </c>
      <c r="F40" s="19" t="s">
        <v>476</v>
      </c>
      <c r="G40" s="20" t="s">
        <v>80</v>
      </c>
      <c r="H40" s="20" t="s">
        <v>78</v>
      </c>
      <c r="I40" s="20" t="s">
        <v>139</v>
      </c>
      <c r="J40" s="56">
        <v>0</v>
      </c>
      <c r="K40" s="56">
        <v>1</v>
      </c>
      <c r="L40" s="56">
        <v>1</v>
      </c>
      <c r="M40" s="56">
        <v>1</v>
      </c>
      <c r="N40" s="56">
        <v>1</v>
      </c>
      <c r="O40" s="56">
        <v>1</v>
      </c>
      <c r="P40" s="56">
        <v>1</v>
      </c>
      <c r="Q40" s="56">
        <v>1</v>
      </c>
      <c r="R40" s="56">
        <v>1</v>
      </c>
      <c r="S40" s="56">
        <v>1</v>
      </c>
      <c r="T40" s="56">
        <v>1</v>
      </c>
      <c r="U40" s="56">
        <v>0.4</v>
      </c>
      <c r="V40" s="55">
        <v>40</v>
      </c>
      <c r="W40" s="85">
        <v>3000000</v>
      </c>
      <c r="X40" s="85">
        <v>3000000</v>
      </c>
      <c r="Y40" s="55">
        <f t="shared" si="1"/>
        <v>100</v>
      </c>
      <c r="Z40" s="15" t="s">
        <v>192</v>
      </c>
      <c r="AA40" s="63">
        <v>1</v>
      </c>
      <c r="AB40" s="63">
        <v>0.8</v>
      </c>
      <c r="AC40" s="64">
        <f>(AB40/AA40)*100</f>
        <v>80</v>
      </c>
      <c r="AD40" s="85">
        <f>2885000/4</f>
        <v>721250</v>
      </c>
      <c r="AE40" s="85">
        <f>2885000/4</f>
        <v>721250</v>
      </c>
      <c r="AF40" s="13">
        <f t="shared" si="3"/>
        <v>100</v>
      </c>
      <c r="AG40" s="9" t="s">
        <v>237</v>
      </c>
      <c r="AH40" s="72">
        <v>1</v>
      </c>
      <c r="AI40" s="56">
        <v>0</v>
      </c>
      <c r="AJ40" s="70">
        <f t="shared" si="4"/>
        <v>0</v>
      </c>
      <c r="AK40" s="85">
        <v>2500000</v>
      </c>
      <c r="AL40" s="85">
        <v>2500000</v>
      </c>
      <c r="AM40" s="71">
        <f t="shared" si="9"/>
        <v>100</v>
      </c>
      <c r="AN40" s="9" t="s">
        <v>276</v>
      </c>
      <c r="AO40" s="60">
        <v>1</v>
      </c>
      <c r="AP40" s="60">
        <v>1</v>
      </c>
      <c r="AQ40" s="70">
        <f t="shared" si="17"/>
        <v>100</v>
      </c>
      <c r="AR40" s="86">
        <v>0</v>
      </c>
      <c r="AS40" s="86">
        <v>0</v>
      </c>
      <c r="AT40" s="71">
        <v>0</v>
      </c>
      <c r="AU40" s="19" t="s">
        <v>367</v>
      </c>
      <c r="AV40" s="195">
        <v>1</v>
      </c>
      <c r="AW40" s="195">
        <v>1</v>
      </c>
      <c r="AX40" s="220">
        <f t="shared" si="6"/>
        <v>100</v>
      </c>
      <c r="AY40" s="232">
        <v>5000000</v>
      </c>
      <c r="AZ40" s="210">
        <v>0</v>
      </c>
      <c r="BA40" s="157">
        <f t="shared" si="8"/>
        <v>0</v>
      </c>
      <c r="BB40" s="211" t="s">
        <v>488</v>
      </c>
      <c r="BC40" s="60">
        <v>1</v>
      </c>
      <c r="BD40" s="59">
        <f>(U40+AB40+AI40+AP40+AW40)/5</f>
        <v>0.64</v>
      </c>
      <c r="BE40" s="70">
        <f t="shared" si="18"/>
        <v>64</v>
      </c>
      <c r="BF40" s="211" t="s">
        <v>381</v>
      </c>
      <c r="BG40" s="135"/>
    </row>
    <row r="41" spans="1:60" ht="219.75" customHeight="1">
      <c r="A41" s="253"/>
      <c r="B41" s="249"/>
      <c r="C41" s="249"/>
      <c r="D41" s="249"/>
      <c r="E41" s="10" t="s">
        <v>165</v>
      </c>
      <c r="F41" s="4" t="s">
        <v>140</v>
      </c>
      <c r="G41" s="20" t="s">
        <v>79</v>
      </c>
      <c r="H41" s="20" t="s">
        <v>78</v>
      </c>
      <c r="I41" s="7" t="s">
        <v>158</v>
      </c>
      <c r="J41" s="61">
        <v>0</v>
      </c>
      <c r="K41" s="56">
        <v>0</v>
      </c>
      <c r="L41" s="56">
        <v>1</v>
      </c>
      <c r="M41" s="56">
        <v>1</v>
      </c>
      <c r="N41" s="56">
        <v>1</v>
      </c>
      <c r="O41" s="56">
        <v>1</v>
      </c>
      <c r="P41" s="56">
        <v>1</v>
      </c>
      <c r="Q41" s="56">
        <v>1</v>
      </c>
      <c r="R41" s="56">
        <v>1</v>
      </c>
      <c r="S41" s="56">
        <v>1</v>
      </c>
      <c r="T41" s="56">
        <v>1</v>
      </c>
      <c r="U41" s="56">
        <v>0.3</v>
      </c>
      <c r="V41" s="55">
        <f t="shared" si="0"/>
        <v>30</v>
      </c>
      <c r="W41" s="85">
        <v>0</v>
      </c>
      <c r="X41" s="85">
        <v>0</v>
      </c>
      <c r="Y41" s="55" t="e">
        <f t="shared" si="1"/>
        <v>#DIV/0!</v>
      </c>
      <c r="Z41" s="15" t="s">
        <v>226</v>
      </c>
      <c r="AA41" s="63">
        <v>1</v>
      </c>
      <c r="AB41" s="63">
        <v>0</v>
      </c>
      <c r="AC41" s="64">
        <f>(AB41/AA41)*100</f>
        <v>0</v>
      </c>
      <c r="AD41" s="86">
        <v>4050000</v>
      </c>
      <c r="AE41" s="86">
        <v>4050000</v>
      </c>
      <c r="AF41" s="13">
        <f t="shared" si="3"/>
        <v>100</v>
      </c>
      <c r="AG41" s="9" t="s">
        <v>236</v>
      </c>
      <c r="AH41" s="72">
        <v>1</v>
      </c>
      <c r="AI41" s="56">
        <v>1</v>
      </c>
      <c r="AJ41" s="70">
        <f t="shared" si="4"/>
        <v>100</v>
      </c>
      <c r="AK41" s="85">
        <v>2885000</v>
      </c>
      <c r="AL41" s="85">
        <v>2885000</v>
      </c>
      <c r="AM41" s="71">
        <f t="shared" si="9"/>
        <v>100</v>
      </c>
      <c r="AN41" s="14" t="s">
        <v>327</v>
      </c>
      <c r="AO41" s="60">
        <v>1</v>
      </c>
      <c r="AP41" s="60">
        <v>1</v>
      </c>
      <c r="AQ41" s="70">
        <v>100</v>
      </c>
      <c r="AR41" s="86">
        <v>9600000</v>
      </c>
      <c r="AS41" s="86">
        <v>9600000</v>
      </c>
      <c r="AT41" s="71">
        <f>AS41/AR41*100</f>
        <v>100</v>
      </c>
      <c r="AU41" s="19" t="s">
        <v>357</v>
      </c>
      <c r="AV41" s="195">
        <v>1</v>
      </c>
      <c r="AW41" s="195">
        <v>1</v>
      </c>
      <c r="AX41" s="220">
        <f t="shared" si="6"/>
        <v>100</v>
      </c>
      <c r="AY41" s="230">
        <v>14800000</v>
      </c>
      <c r="AZ41" s="209">
        <v>7400000</v>
      </c>
      <c r="BA41" s="157">
        <f t="shared" si="8"/>
        <v>50</v>
      </c>
      <c r="BB41" s="211" t="s">
        <v>434</v>
      </c>
      <c r="BC41" s="60">
        <v>1</v>
      </c>
      <c r="BD41" s="95">
        <f>(AI41+AP41+AW41)/3</f>
        <v>1</v>
      </c>
      <c r="BE41" s="70">
        <f t="shared" si="18"/>
        <v>100</v>
      </c>
      <c r="BF41" s="211" t="s">
        <v>382</v>
      </c>
      <c r="BG41" s="135"/>
    </row>
    <row r="42" spans="1:60" ht="409.5">
      <c r="A42" s="253"/>
      <c r="B42" s="249"/>
      <c r="C42" s="249"/>
      <c r="D42" s="249"/>
      <c r="E42" s="10" t="s">
        <v>93</v>
      </c>
      <c r="F42" s="19" t="s">
        <v>111</v>
      </c>
      <c r="G42" s="20" t="s">
        <v>80</v>
      </c>
      <c r="H42" s="20" t="s">
        <v>78</v>
      </c>
      <c r="I42" s="20" t="s">
        <v>141</v>
      </c>
      <c r="J42" s="56">
        <v>0</v>
      </c>
      <c r="K42" s="56">
        <v>0</v>
      </c>
      <c r="L42" s="56">
        <v>0</v>
      </c>
      <c r="M42" s="56">
        <v>1</v>
      </c>
      <c r="N42" s="56">
        <v>1</v>
      </c>
      <c r="O42" s="56">
        <v>1</v>
      </c>
      <c r="P42" s="56">
        <v>1</v>
      </c>
      <c r="Q42" s="56">
        <v>1</v>
      </c>
      <c r="R42" s="56">
        <v>1</v>
      </c>
      <c r="S42" s="56">
        <v>1</v>
      </c>
      <c r="T42" s="56">
        <v>1</v>
      </c>
      <c r="U42" s="56">
        <v>0</v>
      </c>
      <c r="V42" s="55">
        <f t="shared" si="0"/>
        <v>0</v>
      </c>
      <c r="W42" s="85">
        <v>0</v>
      </c>
      <c r="X42" s="85">
        <v>0</v>
      </c>
      <c r="Y42" s="55" t="e">
        <f t="shared" si="1"/>
        <v>#DIV/0!</v>
      </c>
      <c r="Z42" s="15" t="s">
        <v>193</v>
      </c>
      <c r="AA42" s="57">
        <v>1</v>
      </c>
      <c r="AB42" s="57">
        <v>0</v>
      </c>
      <c r="AC42" s="55">
        <f t="shared" ref="AC42:AC47" si="19">(AB42/AA42)*100</f>
        <v>0</v>
      </c>
      <c r="AD42" s="85">
        <v>0</v>
      </c>
      <c r="AE42" s="85">
        <v>0</v>
      </c>
      <c r="AF42" s="13" t="e">
        <f t="shared" si="3"/>
        <v>#DIV/0!</v>
      </c>
      <c r="AG42" s="9" t="s">
        <v>227</v>
      </c>
      <c r="AH42" s="72">
        <v>0</v>
      </c>
      <c r="AI42" s="56">
        <v>0</v>
      </c>
      <c r="AJ42" s="75" t="s">
        <v>297</v>
      </c>
      <c r="AK42" s="85">
        <v>0</v>
      </c>
      <c r="AL42" s="85">
        <v>0</v>
      </c>
      <c r="AM42" s="71">
        <v>0</v>
      </c>
      <c r="AN42" s="9" t="s">
        <v>328</v>
      </c>
      <c r="AO42" s="56">
        <v>1</v>
      </c>
      <c r="AP42" s="60">
        <v>0.75</v>
      </c>
      <c r="AQ42" s="70">
        <f>(AP42/AO42)*100</f>
        <v>75</v>
      </c>
      <c r="AR42" s="86">
        <v>64000000</v>
      </c>
      <c r="AS42" s="86">
        <v>64000000</v>
      </c>
      <c r="AT42" s="71">
        <f>AS42/AR42*100</f>
        <v>100</v>
      </c>
      <c r="AU42" s="19" t="s">
        <v>355</v>
      </c>
      <c r="AV42" s="200">
        <v>1</v>
      </c>
      <c r="AW42" s="197">
        <v>0.5</v>
      </c>
      <c r="AX42" s="220">
        <f t="shared" si="6"/>
        <v>50</v>
      </c>
      <c r="AY42" s="207">
        <v>135000000</v>
      </c>
      <c r="AZ42" s="205"/>
      <c r="BA42" s="157">
        <f t="shared" si="8"/>
        <v>0</v>
      </c>
      <c r="BB42" s="211" t="s">
        <v>443</v>
      </c>
      <c r="BC42" s="60">
        <v>1</v>
      </c>
      <c r="BD42" s="95">
        <f>(AI42+AP42+AW42)/2</f>
        <v>0.625</v>
      </c>
      <c r="BE42" s="70">
        <f t="shared" si="18"/>
        <v>62.5</v>
      </c>
      <c r="BF42" s="211" t="s">
        <v>302</v>
      </c>
      <c r="BG42" s="136"/>
    </row>
    <row r="43" spans="1:60" ht="170.1" customHeight="1">
      <c r="A43" s="248" t="s">
        <v>21</v>
      </c>
      <c r="B43" s="249" t="s">
        <v>16</v>
      </c>
      <c r="C43" s="19" t="s">
        <v>69</v>
      </c>
      <c r="D43" s="19" t="s">
        <v>60</v>
      </c>
      <c r="E43" s="10" t="s">
        <v>94</v>
      </c>
      <c r="F43" s="19" t="s">
        <v>112</v>
      </c>
      <c r="G43" s="20" t="s">
        <v>80</v>
      </c>
      <c r="H43" s="20" t="s">
        <v>78</v>
      </c>
      <c r="I43" s="20" t="s">
        <v>159</v>
      </c>
      <c r="J43" s="56">
        <v>0</v>
      </c>
      <c r="K43" s="56">
        <v>1</v>
      </c>
      <c r="L43" s="56">
        <v>1</v>
      </c>
      <c r="M43" s="56">
        <v>1</v>
      </c>
      <c r="N43" s="56">
        <v>1</v>
      </c>
      <c r="O43" s="56">
        <v>1</v>
      </c>
      <c r="P43" s="56">
        <v>1</v>
      </c>
      <c r="Q43" s="56">
        <v>1</v>
      </c>
      <c r="R43" s="56">
        <v>1</v>
      </c>
      <c r="S43" s="56">
        <v>1</v>
      </c>
      <c r="T43" s="56">
        <v>1</v>
      </c>
      <c r="U43" s="56">
        <v>0</v>
      </c>
      <c r="V43" s="55">
        <f t="shared" si="0"/>
        <v>0</v>
      </c>
      <c r="W43" s="85">
        <v>0</v>
      </c>
      <c r="X43" s="85">
        <v>0</v>
      </c>
      <c r="Y43" s="55" t="e">
        <f t="shared" si="1"/>
        <v>#DIV/0!</v>
      </c>
      <c r="Z43" s="15" t="s">
        <v>194</v>
      </c>
      <c r="AA43" s="57">
        <v>1</v>
      </c>
      <c r="AB43" s="57">
        <v>0.7</v>
      </c>
      <c r="AC43" s="55">
        <f t="shared" si="19"/>
        <v>70</v>
      </c>
      <c r="AD43" s="85">
        <f>2885000+2185000</f>
        <v>5070000</v>
      </c>
      <c r="AE43" s="85">
        <f>2885000+2185000</f>
        <v>5070000</v>
      </c>
      <c r="AF43" s="13">
        <f t="shared" si="3"/>
        <v>100</v>
      </c>
      <c r="AG43" s="9" t="s">
        <v>228</v>
      </c>
      <c r="AH43" s="72">
        <v>1</v>
      </c>
      <c r="AI43" s="56">
        <v>0</v>
      </c>
      <c r="AJ43" s="70">
        <f t="shared" si="4"/>
        <v>0</v>
      </c>
      <c r="AK43" s="85">
        <v>1373000</v>
      </c>
      <c r="AL43" s="85">
        <v>1373000</v>
      </c>
      <c r="AM43" s="74">
        <f t="shared" si="9"/>
        <v>100</v>
      </c>
      <c r="AN43" s="9" t="s">
        <v>294</v>
      </c>
      <c r="AO43" s="56">
        <v>1</v>
      </c>
      <c r="AP43" s="60">
        <v>1</v>
      </c>
      <c r="AQ43" s="70">
        <f>(AP43/AO43)*100</f>
        <v>100</v>
      </c>
      <c r="AR43" s="86">
        <v>1000000</v>
      </c>
      <c r="AS43" s="86">
        <v>1000000</v>
      </c>
      <c r="AT43" s="74">
        <f t="shared" si="7"/>
        <v>100</v>
      </c>
      <c r="AU43" s="19" t="s">
        <v>372</v>
      </c>
      <c r="AV43" s="195">
        <v>1</v>
      </c>
      <c r="AW43" s="195">
        <v>1</v>
      </c>
      <c r="AX43" s="220">
        <f t="shared" si="6"/>
        <v>100</v>
      </c>
      <c r="AY43" s="228">
        <v>0</v>
      </c>
      <c r="AZ43" s="206">
        <v>0</v>
      </c>
      <c r="BA43" s="157" t="e">
        <f t="shared" si="8"/>
        <v>#DIV/0!</v>
      </c>
      <c r="BB43" s="211" t="s">
        <v>445</v>
      </c>
      <c r="BC43" s="60">
        <v>1</v>
      </c>
      <c r="BD43" s="59">
        <f>(U43+AB43+AI43+AP43+AW43)/4</f>
        <v>0.67500000000000004</v>
      </c>
      <c r="BE43" s="70">
        <f t="shared" si="18"/>
        <v>67.5</v>
      </c>
      <c r="BF43" s="211" t="s">
        <v>444</v>
      </c>
      <c r="BG43" s="131"/>
    </row>
    <row r="44" spans="1:60" ht="216.6" customHeight="1">
      <c r="A44" s="248"/>
      <c r="B44" s="249"/>
      <c r="C44" s="249" t="s">
        <v>33</v>
      </c>
      <c r="D44" s="257" t="s">
        <v>160</v>
      </c>
      <c r="E44" s="10" t="s">
        <v>473</v>
      </c>
      <c r="F44" s="4" t="s">
        <v>474</v>
      </c>
      <c r="G44" s="20" t="s">
        <v>80</v>
      </c>
      <c r="H44" s="20" t="s">
        <v>78</v>
      </c>
      <c r="I44" s="20" t="s">
        <v>142</v>
      </c>
      <c r="J44" s="56">
        <v>2</v>
      </c>
      <c r="K44" s="56">
        <v>2</v>
      </c>
      <c r="L44" s="56">
        <v>2</v>
      </c>
      <c r="M44" s="56">
        <v>2</v>
      </c>
      <c r="N44" s="56">
        <v>2</v>
      </c>
      <c r="O44" s="56">
        <v>2</v>
      </c>
      <c r="P44" s="56">
        <v>2</v>
      </c>
      <c r="Q44" s="56">
        <v>2</v>
      </c>
      <c r="R44" s="56">
        <v>2</v>
      </c>
      <c r="S44" s="56">
        <v>2</v>
      </c>
      <c r="T44" s="56">
        <v>1</v>
      </c>
      <c r="U44" s="56">
        <v>1</v>
      </c>
      <c r="V44" s="55">
        <f t="shared" si="0"/>
        <v>100</v>
      </c>
      <c r="W44" s="85">
        <v>0</v>
      </c>
      <c r="X44" s="85">
        <v>0</v>
      </c>
      <c r="Y44" s="55" t="e">
        <f t="shared" si="1"/>
        <v>#DIV/0!</v>
      </c>
      <c r="Z44" s="15" t="s">
        <v>195</v>
      </c>
      <c r="AA44" s="57">
        <v>2</v>
      </c>
      <c r="AB44" s="57">
        <v>2</v>
      </c>
      <c r="AC44" s="55">
        <f t="shared" si="19"/>
        <v>100</v>
      </c>
      <c r="AD44" s="85">
        <v>0</v>
      </c>
      <c r="AE44" s="85">
        <v>0</v>
      </c>
      <c r="AF44" s="13" t="e">
        <f t="shared" si="3"/>
        <v>#DIV/0!</v>
      </c>
      <c r="AG44" s="9" t="s">
        <v>229</v>
      </c>
      <c r="AH44" s="72">
        <v>2</v>
      </c>
      <c r="AI44" s="56">
        <v>2</v>
      </c>
      <c r="AJ44" s="70">
        <f t="shared" si="4"/>
        <v>100</v>
      </c>
      <c r="AK44" s="85">
        <v>1E-3</v>
      </c>
      <c r="AL44" s="85">
        <v>1E-3</v>
      </c>
      <c r="AM44" s="71">
        <f t="shared" si="9"/>
        <v>100</v>
      </c>
      <c r="AN44" s="14" t="s">
        <v>270</v>
      </c>
      <c r="AO44" s="60">
        <v>2</v>
      </c>
      <c r="AP44" s="60">
        <v>2</v>
      </c>
      <c r="AQ44" s="70">
        <f>(AP44/AO44)*100</f>
        <v>100</v>
      </c>
      <c r="AR44" s="94">
        <v>0</v>
      </c>
      <c r="AS44" s="94">
        <v>0</v>
      </c>
      <c r="AT44" s="71">
        <v>0</v>
      </c>
      <c r="AU44" s="19" t="s">
        <v>371</v>
      </c>
      <c r="AV44" s="195">
        <v>2</v>
      </c>
      <c r="AW44" s="195">
        <v>1</v>
      </c>
      <c r="AX44" s="220">
        <f t="shared" si="6"/>
        <v>50</v>
      </c>
      <c r="AY44" s="228">
        <v>2000000</v>
      </c>
      <c r="AZ44" s="206">
        <v>0</v>
      </c>
      <c r="BA44" s="157">
        <f t="shared" si="8"/>
        <v>0</v>
      </c>
      <c r="BB44" s="211" t="s">
        <v>471</v>
      </c>
      <c r="BC44" s="60">
        <v>2</v>
      </c>
      <c r="BD44" s="59">
        <f>(U44+AB44+AI44+AP44+AW44)/5</f>
        <v>1.6</v>
      </c>
      <c r="BE44" s="70">
        <f t="shared" si="18"/>
        <v>80</v>
      </c>
      <c r="BF44" s="211" t="s">
        <v>435</v>
      </c>
      <c r="BG44" s="132"/>
      <c r="BH44" s="1" t="s">
        <v>398</v>
      </c>
    </row>
    <row r="45" spans="1:60" ht="185.1" customHeight="1">
      <c r="A45" s="248"/>
      <c r="B45" s="249"/>
      <c r="C45" s="249"/>
      <c r="D45" s="257"/>
      <c r="E45" s="19" t="s">
        <v>143</v>
      </c>
      <c r="F45" s="19" t="s">
        <v>166</v>
      </c>
      <c r="G45" s="20" t="s">
        <v>80</v>
      </c>
      <c r="H45" s="20" t="s">
        <v>78</v>
      </c>
      <c r="I45" s="20" t="s">
        <v>144</v>
      </c>
      <c r="J45" s="56">
        <v>0</v>
      </c>
      <c r="K45" s="56">
        <v>0</v>
      </c>
      <c r="L45" s="56">
        <v>0</v>
      </c>
      <c r="M45" s="56">
        <v>0</v>
      </c>
      <c r="N45" s="56">
        <v>1</v>
      </c>
      <c r="O45" s="56">
        <v>1</v>
      </c>
      <c r="P45" s="56">
        <v>1</v>
      </c>
      <c r="Q45" s="56">
        <v>1</v>
      </c>
      <c r="R45" s="56">
        <v>1</v>
      </c>
      <c r="S45" s="56">
        <v>1</v>
      </c>
      <c r="T45" s="56">
        <v>1</v>
      </c>
      <c r="U45" s="56">
        <v>0</v>
      </c>
      <c r="V45" s="55">
        <f t="shared" si="0"/>
        <v>0</v>
      </c>
      <c r="W45" s="85">
        <v>0</v>
      </c>
      <c r="X45" s="85">
        <v>0</v>
      </c>
      <c r="Y45" s="55" t="e">
        <f t="shared" si="1"/>
        <v>#DIV/0!</v>
      </c>
      <c r="Z45" s="15" t="s">
        <v>194</v>
      </c>
      <c r="AA45" s="57">
        <v>1</v>
      </c>
      <c r="AB45" s="57">
        <v>0</v>
      </c>
      <c r="AC45" s="55">
        <f t="shared" si="19"/>
        <v>0</v>
      </c>
      <c r="AD45" s="85">
        <v>0</v>
      </c>
      <c r="AE45" s="85">
        <v>0</v>
      </c>
      <c r="AF45" s="13" t="e">
        <f t="shared" si="3"/>
        <v>#DIV/0!</v>
      </c>
      <c r="AG45" s="9" t="s">
        <v>230</v>
      </c>
      <c r="AH45" s="72">
        <v>0</v>
      </c>
      <c r="AI45" s="56">
        <v>0</v>
      </c>
      <c r="AJ45" s="75" t="s">
        <v>297</v>
      </c>
      <c r="AK45" s="85">
        <v>168000000</v>
      </c>
      <c r="AL45" s="85">
        <v>168000000</v>
      </c>
      <c r="AM45" s="71">
        <f t="shared" si="9"/>
        <v>100</v>
      </c>
      <c r="AN45" s="9" t="s">
        <v>291</v>
      </c>
      <c r="AO45" s="56">
        <v>0</v>
      </c>
      <c r="AP45" s="56">
        <v>0</v>
      </c>
      <c r="AQ45" s="75" t="s">
        <v>297</v>
      </c>
      <c r="AR45" s="86"/>
      <c r="AS45" s="86"/>
      <c r="AT45" s="75" t="s">
        <v>297</v>
      </c>
      <c r="AU45" s="19" t="s">
        <v>303</v>
      </c>
      <c r="AV45" s="195">
        <v>1</v>
      </c>
      <c r="AW45" s="195"/>
      <c r="AX45" s="220">
        <f t="shared" si="6"/>
        <v>0</v>
      </c>
      <c r="AY45" s="228">
        <v>0</v>
      </c>
      <c r="AZ45" s="206">
        <v>0</v>
      </c>
      <c r="BA45" s="157" t="e">
        <f t="shared" si="8"/>
        <v>#DIV/0!</v>
      </c>
      <c r="BB45" s="211" t="s">
        <v>407</v>
      </c>
      <c r="BC45" s="60">
        <v>1</v>
      </c>
      <c r="BD45" s="59">
        <f>(AW45)/6</f>
        <v>0</v>
      </c>
      <c r="BE45" s="70">
        <f t="shared" si="18"/>
        <v>0</v>
      </c>
      <c r="BF45" s="211" t="s">
        <v>436</v>
      </c>
      <c r="BG45" s="132"/>
    </row>
    <row r="46" spans="1:60" ht="294" customHeight="1">
      <c r="A46" s="248"/>
      <c r="B46" s="249" t="s">
        <v>18</v>
      </c>
      <c r="C46" s="249" t="s">
        <v>17</v>
      </c>
      <c r="D46" s="257" t="s">
        <v>73</v>
      </c>
      <c r="E46" s="19" t="s">
        <v>95</v>
      </c>
      <c r="F46" s="19" t="s">
        <v>88</v>
      </c>
      <c r="G46" s="20" t="s">
        <v>80</v>
      </c>
      <c r="H46" s="20" t="s">
        <v>78</v>
      </c>
      <c r="I46" s="20" t="s">
        <v>145</v>
      </c>
      <c r="J46" s="56">
        <v>0</v>
      </c>
      <c r="K46" s="56">
        <v>0</v>
      </c>
      <c r="L46" s="56">
        <v>0</v>
      </c>
      <c r="M46" s="56">
        <v>0</v>
      </c>
      <c r="N46" s="56">
        <v>1</v>
      </c>
      <c r="O46" s="56">
        <v>1</v>
      </c>
      <c r="P46" s="56">
        <v>1</v>
      </c>
      <c r="Q46" s="56">
        <v>1</v>
      </c>
      <c r="R46" s="56">
        <v>1</v>
      </c>
      <c r="S46" s="56">
        <v>1</v>
      </c>
      <c r="T46" s="57">
        <v>1</v>
      </c>
      <c r="U46" s="57">
        <v>0.7</v>
      </c>
      <c r="V46" s="57">
        <f t="shared" si="0"/>
        <v>70</v>
      </c>
      <c r="W46" s="86">
        <v>6000000</v>
      </c>
      <c r="X46" s="86">
        <v>6000000</v>
      </c>
      <c r="Y46" s="55">
        <f t="shared" si="1"/>
        <v>100</v>
      </c>
      <c r="Z46" s="15" t="s">
        <v>196</v>
      </c>
      <c r="AA46" s="57">
        <v>1</v>
      </c>
      <c r="AB46" s="57">
        <v>1</v>
      </c>
      <c r="AC46" s="55">
        <f t="shared" si="19"/>
        <v>100</v>
      </c>
      <c r="AD46" s="85">
        <v>0</v>
      </c>
      <c r="AE46" s="85">
        <v>0</v>
      </c>
      <c r="AF46" s="13" t="e">
        <f t="shared" si="3"/>
        <v>#DIV/0!</v>
      </c>
      <c r="AG46" s="9" t="s">
        <v>231</v>
      </c>
      <c r="AH46" s="72">
        <v>0</v>
      </c>
      <c r="AI46" s="56">
        <v>0</v>
      </c>
      <c r="AJ46" s="75" t="s">
        <v>297</v>
      </c>
      <c r="AK46" s="85">
        <v>0</v>
      </c>
      <c r="AL46" s="85">
        <v>0</v>
      </c>
      <c r="AM46" s="71">
        <v>0</v>
      </c>
      <c r="AN46" s="9" t="s">
        <v>329</v>
      </c>
      <c r="AO46" s="56">
        <v>0</v>
      </c>
      <c r="AP46" s="56">
        <v>0</v>
      </c>
      <c r="AQ46" s="75" t="s">
        <v>297</v>
      </c>
      <c r="AR46" s="86"/>
      <c r="AS46" s="86"/>
      <c r="AT46" s="75" t="s">
        <v>297</v>
      </c>
      <c r="AU46" s="19" t="s">
        <v>347</v>
      </c>
      <c r="AV46" s="195">
        <v>1</v>
      </c>
      <c r="AW46" s="195">
        <v>0</v>
      </c>
      <c r="AX46" s="220">
        <f t="shared" si="6"/>
        <v>0</v>
      </c>
      <c r="AY46" s="228">
        <v>0</v>
      </c>
      <c r="AZ46" s="206">
        <v>0</v>
      </c>
      <c r="BA46" s="157" t="e">
        <f t="shared" si="8"/>
        <v>#DIV/0!</v>
      </c>
      <c r="BB46" s="211" t="s">
        <v>408</v>
      </c>
      <c r="BC46" s="60">
        <v>1</v>
      </c>
      <c r="BD46" s="59">
        <f>(U46+AB46+AI46+AP46+AW46)/6</f>
        <v>0.28333333333333333</v>
      </c>
      <c r="BE46" s="70">
        <f t="shared" si="18"/>
        <v>28.333333333333332</v>
      </c>
      <c r="BF46" s="211" t="s">
        <v>330</v>
      </c>
      <c r="BG46" s="132"/>
    </row>
    <row r="47" spans="1:60" ht="195.75" customHeight="1">
      <c r="A47" s="248"/>
      <c r="B47" s="249"/>
      <c r="C47" s="249"/>
      <c r="D47" s="257"/>
      <c r="E47" s="19" t="s">
        <v>96</v>
      </c>
      <c r="F47" s="19" t="s">
        <v>113</v>
      </c>
      <c r="G47" s="20" t="s">
        <v>80</v>
      </c>
      <c r="H47" s="20" t="s">
        <v>78</v>
      </c>
      <c r="I47" s="20" t="s">
        <v>146</v>
      </c>
      <c r="J47" s="56">
        <v>4</v>
      </c>
      <c r="K47" s="56">
        <v>4</v>
      </c>
      <c r="L47" s="56">
        <v>4</v>
      </c>
      <c r="M47" s="56">
        <v>4</v>
      </c>
      <c r="N47" s="56">
        <v>4</v>
      </c>
      <c r="O47" s="56">
        <v>4</v>
      </c>
      <c r="P47" s="56">
        <v>4</v>
      </c>
      <c r="Q47" s="56">
        <v>4</v>
      </c>
      <c r="R47" s="56">
        <v>4</v>
      </c>
      <c r="S47" s="56">
        <v>4</v>
      </c>
      <c r="T47" s="57">
        <v>2</v>
      </c>
      <c r="U47" s="57">
        <v>1</v>
      </c>
      <c r="V47" s="57">
        <f t="shared" si="0"/>
        <v>50</v>
      </c>
      <c r="W47" s="86">
        <v>3000000</v>
      </c>
      <c r="X47" s="86">
        <v>3000000</v>
      </c>
      <c r="Y47" s="55">
        <f t="shared" si="1"/>
        <v>100</v>
      </c>
      <c r="Z47" s="15" t="s">
        <v>197</v>
      </c>
      <c r="AA47" s="57">
        <v>4</v>
      </c>
      <c r="AB47" s="57">
        <v>4</v>
      </c>
      <c r="AC47" s="55">
        <f t="shared" si="19"/>
        <v>100</v>
      </c>
      <c r="AD47" s="85">
        <v>0</v>
      </c>
      <c r="AE47" s="85">
        <v>0</v>
      </c>
      <c r="AF47" s="13" t="e">
        <f t="shared" si="3"/>
        <v>#DIV/0!</v>
      </c>
      <c r="AG47" s="9" t="s">
        <v>232</v>
      </c>
      <c r="AH47" s="72">
        <v>4</v>
      </c>
      <c r="AI47" s="56">
        <v>4</v>
      </c>
      <c r="AJ47" s="70">
        <f t="shared" si="4"/>
        <v>100</v>
      </c>
      <c r="AK47" s="85">
        <v>3462000</v>
      </c>
      <c r="AL47" s="85">
        <v>3462000</v>
      </c>
      <c r="AM47" s="70">
        <f t="shared" si="9"/>
        <v>100</v>
      </c>
      <c r="AN47" s="14" t="s">
        <v>271</v>
      </c>
      <c r="AO47" s="60">
        <v>4</v>
      </c>
      <c r="AP47" s="60">
        <v>4</v>
      </c>
      <c r="AQ47" s="70">
        <f>(AP47/AO47)*100</f>
        <v>100</v>
      </c>
      <c r="AR47" s="94">
        <v>1000000</v>
      </c>
      <c r="AS47" s="94">
        <v>1000000</v>
      </c>
      <c r="AT47" s="74">
        <f t="shared" si="7"/>
        <v>100</v>
      </c>
      <c r="AU47" s="19" t="s">
        <v>370</v>
      </c>
      <c r="AV47" s="195">
        <v>4</v>
      </c>
      <c r="AW47" s="195">
        <v>2</v>
      </c>
      <c r="AX47" s="220">
        <f t="shared" si="6"/>
        <v>50</v>
      </c>
      <c r="AY47" s="228">
        <v>0</v>
      </c>
      <c r="AZ47" s="206">
        <v>0</v>
      </c>
      <c r="BA47" s="157" t="e">
        <f t="shared" si="8"/>
        <v>#DIV/0!</v>
      </c>
      <c r="BB47" s="211" t="s">
        <v>437</v>
      </c>
      <c r="BC47" s="60">
        <v>4</v>
      </c>
      <c r="BD47" s="95">
        <f>(U47+AB47+AI47+AP47+AW47)/5</f>
        <v>3</v>
      </c>
      <c r="BE47" s="70">
        <f t="shared" si="18"/>
        <v>75</v>
      </c>
      <c r="BF47" s="189" t="s">
        <v>418</v>
      </c>
      <c r="BG47" s="132"/>
    </row>
    <row r="48" spans="1:60" ht="184.5" customHeight="1">
      <c r="A48" s="248"/>
      <c r="B48" s="249" t="s">
        <v>20</v>
      </c>
      <c r="C48" s="19" t="s">
        <v>70</v>
      </c>
      <c r="D48" s="249" t="s">
        <v>58</v>
      </c>
      <c r="E48" s="19" t="s">
        <v>147</v>
      </c>
      <c r="F48" s="19" t="s">
        <v>161</v>
      </c>
      <c r="G48" s="20" t="s">
        <v>79</v>
      </c>
      <c r="H48" s="7" t="s">
        <v>78</v>
      </c>
      <c r="I48" s="20" t="s">
        <v>148</v>
      </c>
      <c r="J48" s="56">
        <v>0</v>
      </c>
      <c r="K48" s="56">
        <v>0</v>
      </c>
      <c r="L48" s="56">
        <v>0</v>
      </c>
      <c r="M48" s="56">
        <v>0</v>
      </c>
      <c r="N48" s="56">
        <v>6</v>
      </c>
      <c r="O48" s="56">
        <v>6</v>
      </c>
      <c r="P48" s="56">
        <v>0</v>
      </c>
      <c r="Q48" s="56">
        <v>0</v>
      </c>
      <c r="R48" s="56">
        <v>0</v>
      </c>
      <c r="S48" s="56">
        <v>0</v>
      </c>
      <c r="T48" s="56">
        <v>0</v>
      </c>
      <c r="U48" s="56">
        <v>0</v>
      </c>
      <c r="V48" s="55">
        <v>0</v>
      </c>
      <c r="W48" s="85">
        <v>0</v>
      </c>
      <c r="X48" s="85">
        <v>0</v>
      </c>
      <c r="Y48" s="55" t="e">
        <f t="shared" si="1"/>
        <v>#DIV/0!</v>
      </c>
      <c r="Z48" s="15" t="s">
        <v>198</v>
      </c>
      <c r="AA48" s="57">
        <v>0</v>
      </c>
      <c r="AB48" s="57">
        <v>0</v>
      </c>
      <c r="AC48" s="55">
        <v>0</v>
      </c>
      <c r="AD48" s="85">
        <v>0</v>
      </c>
      <c r="AE48" s="85">
        <v>0</v>
      </c>
      <c r="AF48" s="13" t="e">
        <f t="shared" si="3"/>
        <v>#DIV/0!</v>
      </c>
      <c r="AG48" s="9" t="s">
        <v>233</v>
      </c>
      <c r="AH48" s="72">
        <v>0</v>
      </c>
      <c r="AI48" s="56">
        <v>0</v>
      </c>
      <c r="AJ48" s="75" t="s">
        <v>297</v>
      </c>
      <c r="AK48" s="85">
        <v>0</v>
      </c>
      <c r="AL48" s="85">
        <v>0</v>
      </c>
      <c r="AM48" s="71">
        <v>0</v>
      </c>
      <c r="AN48" s="9" t="s">
        <v>275</v>
      </c>
      <c r="AO48" s="56">
        <v>0</v>
      </c>
      <c r="AP48" s="56">
        <v>0</v>
      </c>
      <c r="AQ48" s="75" t="s">
        <v>297</v>
      </c>
      <c r="AR48" s="86"/>
      <c r="AS48" s="86"/>
      <c r="AT48" s="75" t="s">
        <v>297</v>
      </c>
      <c r="AU48" s="19" t="s">
        <v>331</v>
      </c>
      <c r="AV48" s="195">
        <v>6</v>
      </c>
      <c r="AW48" s="195">
        <v>0</v>
      </c>
      <c r="AX48" s="220">
        <f t="shared" si="6"/>
        <v>0</v>
      </c>
      <c r="AY48" s="228">
        <v>0</v>
      </c>
      <c r="AZ48" s="206">
        <v>0</v>
      </c>
      <c r="BA48" s="157" t="e">
        <f t="shared" si="8"/>
        <v>#DIV/0!</v>
      </c>
      <c r="BB48" s="211" t="s">
        <v>409</v>
      </c>
      <c r="BC48" s="60">
        <v>12</v>
      </c>
      <c r="BD48" s="95">
        <f>AW48</f>
        <v>0</v>
      </c>
      <c r="BE48" s="70">
        <f t="shared" si="18"/>
        <v>0</v>
      </c>
      <c r="BF48" s="211" t="s">
        <v>438</v>
      </c>
      <c r="BG48" s="132"/>
    </row>
    <row r="49" spans="1:59" ht="177" customHeight="1">
      <c r="A49" s="248"/>
      <c r="B49" s="249"/>
      <c r="C49" s="19" t="s">
        <v>19</v>
      </c>
      <c r="D49" s="249"/>
      <c r="E49" s="4" t="s">
        <v>162</v>
      </c>
      <c r="F49" s="4" t="s">
        <v>167</v>
      </c>
      <c r="G49" s="7" t="s">
        <v>80</v>
      </c>
      <c r="H49" s="20" t="s">
        <v>78</v>
      </c>
      <c r="I49" s="20" t="s">
        <v>149</v>
      </c>
      <c r="J49" s="56">
        <v>0</v>
      </c>
      <c r="K49" s="56">
        <v>0</v>
      </c>
      <c r="L49" s="56">
        <v>0</v>
      </c>
      <c r="M49" s="56">
        <v>0</v>
      </c>
      <c r="N49" s="56">
        <v>5</v>
      </c>
      <c r="O49" s="56">
        <v>5</v>
      </c>
      <c r="P49" s="56">
        <v>5</v>
      </c>
      <c r="Q49" s="56">
        <v>5</v>
      </c>
      <c r="R49" s="56">
        <v>5</v>
      </c>
      <c r="S49" s="56">
        <v>5</v>
      </c>
      <c r="T49" s="56">
        <v>1</v>
      </c>
      <c r="U49" s="56">
        <v>0.1</v>
      </c>
      <c r="V49" s="55">
        <f t="shared" si="0"/>
        <v>10</v>
      </c>
      <c r="W49" s="86">
        <v>4400000</v>
      </c>
      <c r="X49" s="86">
        <v>4400000</v>
      </c>
      <c r="Y49" s="55">
        <f t="shared" si="1"/>
        <v>100</v>
      </c>
      <c r="Z49" s="15" t="s">
        <v>200</v>
      </c>
      <c r="AA49" s="57">
        <v>1</v>
      </c>
      <c r="AB49" s="57">
        <v>1</v>
      </c>
      <c r="AC49" s="55">
        <v>0</v>
      </c>
      <c r="AD49" s="85">
        <v>0</v>
      </c>
      <c r="AE49" s="85">
        <v>0</v>
      </c>
      <c r="AF49" s="13" t="e">
        <f t="shared" si="3"/>
        <v>#DIV/0!</v>
      </c>
      <c r="AG49" s="9" t="s">
        <v>234</v>
      </c>
      <c r="AH49" s="72">
        <v>0</v>
      </c>
      <c r="AI49" s="56">
        <v>0</v>
      </c>
      <c r="AJ49" s="75" t="s">
        <v>297</v>
      </c>
      <c r="AK49" s="85">
        <v>0</v>
      </c>
      <c r="AL49" s="85">
        <v>0</v>
      </c>
      <c r="AM49" s="71">
        <v>0</v>
      </c>
      <c r="AN49" s="9" t="s">
        <v>275</v>
      </c>
      <c r="AO49" s="56">
        <v>0</v>
      </c>
      <c r="AP49" s="56">
        <v>0</v>
      </c>
      <c r="AQ49" s="75" t="s">
        <v>297</v>
      </c>
      <c r="AR49" s="86"/>
      <c r="AS49" s="86"/>
      <c r="AT49" s="75" t="s">
        <v>297</v>
      </c>
      <c r="AU49" s="19" t="s">
        <v>304</v>
      </c>
      <c r="AV49" s="195">
        <v>5</v>
      </c>
      <c r="AW49" s="195">
        <v>0</v>
      </c>
      <c r="AX49" s="220">
        <f t="shared" si="6"/>
        <v>0</v>
      </c>
      <c r="AY49" s="228"/>
      <c r="AZ49" s="206"/>
      <c r="BA49" s="157" t="e">
        <f t="shared" si="8"/>
        <v>#DIV/0!</v>
      </c>
      <c r="BB49" s="211" t="s">
        <v>410</v>
      </c>
      <c r="BC49" s="60">
        <v>5</v>
      </c>
      <c r="BD49" s="95">
        <f>U49+AB49+AI49+AP49+AW49</f>
        <v>1.1000000000000001</v>
      </c>
      <c r="BE49" s="70">
        <f t="shared" si="18"/>
        <v>22.000000000000004</v>
      </c>
      <c r="BF49" s="211" t="s">
        <v>410</v>
      </c>
      <c r="BG49" s="132"/>
    </row>
    <row r="50" spans="1:59" ht="193.5" customHeight="1">
      <c r="A50" s="248"/>
      <c r="B50" s="249"/>
      <c r="C50" s="19" t="s">
        <v>97</v>
      </c>
      <c r="D50" s="19" t="s">
        <v>98</v>
      </c>
      <c r="E50" s="19" t="s">
        <v>99</v>
      </c>
      <c r="F50" s="19" t="s">
        <v>87</v>
      </c>
      <c r="G50" s="20" t="s">
        <v>80</v>
      </c>
      <c r="H50" s="20" t="s">
        <v>78</v>
      </c>
      <c r="I50" s="20" t="s">
        <v>150</v>
      </c>
      <c r="J50" s="56">
        <v>0</v>
      </c>
      <c r="K50" s="56">
        <v>1</v>
      </c>
      <c r="L50" s="56">
        <v>1</v>
      </c>
      <c r="M50" s="56">
        <v>1</v>
      </c>
      <c r="N50" s="56">
        <v>1</v>
      </c>
      <c r="O50" s="56">
        <v>1</v>
      </c>
      <c r="P50" s="56">
        <v>1</v>
      </c>
      <c r="Q50" s="56">
        <v>1</v>
      </c>
      <c r="R50" s="56">
        <v>1</v>
      </c>
      <c r="S50" s="56">
        <v>1</v>
      </c>
      <c r="T50" s="57">
        <v>24</v>
      </c>
      <c r="U50" s="57">
        <v>19</v>
      </c>
      <c r="V50" s="62">
        <f>(U50/T50*100)</f>
        <v>79.166666666666657</v>
      </c>
      <c r="W50" s="86">
        <v>6000000</v>
      </c>
      <c r="X50" s="86">
        <v>6000000</v>
      </c>
      <c r="Y50" s="55">
        <f t="shared" si="1"/>
        <v>100</v>
      </c>
      <c r="Z50" s="15" t="s">
        <v>199</v>
      </c>
      <c r="AA50" s="63">
        <v>1</v>
      </c>
      <c r="AB50" s="63">
        <v>1</v>
      </c>
      <c r="AC50" s="67">
        <f>(AB50/AA50*100)</f>
        <v>100</v>
      </c>
      <c r="AD50" s="86">
        <v>3600000</v>
      </c>
      <c r="AE50" s="86">
        <v>3600000</v>
      </c>
      <c r="AF50" s="13">
        <f t="shared" si="3"/>
        <v>100</v>
      </c>
      <c r="AG50" s="9" t="s">
        <v>235</v>
      </c>
      <c r="AH50" s="72">
        <v>1</v>
      </c>
      <c r="AI50" s="56">
        <v>1</v>
      </c>
      <c r="AJ50" s="70">
        <f t="shared" si="4"/>
        <v>100</v>
      </c>
      <c r="AK50" s="85">
        <v>3462000</v>
      </c>
      <c r="AL50" s="85">
        <v>3462000</v>
      </c>
      <c r="AM50" s="70">
        <f t="shared" si="9"/>
        <v>100</v>
      </c>
      <c r="AN50" s="14" t="s">
        <v>332</v>
      </c>
      <c r="AO50" s="60">
        <v>1</v>
      </c>
      <c r="AP50" s="60">
        <v>1</v>
      </c>
      <c r="AQ50" s="70">
        <f>(AP50/AO50)*100</f>
        <v>100</v>
      </c>
      <c r="AR50" s="94">
        <v>1000000</v>
      </c>
      <c r="AS50" s="94">
        <v>1000000</v>
      </c>
      <c r="AT50" s="74">
        <f t="shared" si="7"/>
        <v>100</v>
      </c>
      <c r="AU50" s="19" t="s">
        <v>332</v>
      </c>
      <c r="AV50" s="195">
        <v>1</v>
      </c>
      <c r="AW50" s="195">
        <v>1</v>
      </c>
      <c r="AX50" s="220">
        <f t="shared" si="6"/>
        <v>100</v>
      </c>
      <c r="AY50" s="228"/>
      <c r="AZ50" s="206"/>
      <c r="BA50" s="157" t="e">
        <f t="shared" si="8"/>
        <v>#DIV/0!</v>
      </c>
      <c r="BB50" s="211" t="s">
        <v>472</v>
      </c>
      <c r="BC50" s="60">
        <v>1</v>
      </c>
      <c r="BD50" s="95">
        <f>(U50+AB50+AI50+AP50+AW50)/5</f>
        <v>4.5999999999999996</v>
      </c>
      <c r="BE50" s="70">
        <v>100</v>
      </c>
      <c r="BF50" s="211" t="s">
        <v>439</v>
      </c>
      <c r="BG50" s="133"/>
    </row>
    <row r="51" spans="1:59" ht="129.94999999999999" customHeight="1">
      <c r="BF51" s="129"/>
    </row>
    <row r="52" spans="1:59" ht="129.94999999999999" customHeight="1">
      <c r="BF52" s="129"/>
    </row>
    <row r="53" spans="1:59" ht="129.94999999999999" customHeight="1">
      <c r="BF53" s="129"/>
    </row>
    <row r="54" spans="1:59" ht="129.94999999999999" customHeight="1">
      <c r="BF54" s="129"/>
    </row>
    <row r="55" spans="1:59" ht="129.94999999999999" customHeight="1">
      <c r="BF55" s="129"/>
    </row>
    <row r="56" spans="1:59" ht="129.94999999999999" customHeight="1">
      <c r="BF56" s="129"/>
    </row>
    <row r="57" spans="1:59" ht="129.94999999999999" customHeight="1">
      <c r="BF57" s="129"/>
    </row>
    <row r="58" spans="1:59" ht="129.94999999999999" customHeight="1">
      <c r="BF58" s="129"/>
    </row>
    <row r="59" spans="1:59" ht="129.94999999999999" customHeight="1">
      <c r="BF59" s="129"/>
    </row>
    <row r="60" spans="1:59" ht="129.94999999999999" customHeight="1">
      <c r="BF60" s="129"/>
    </row>
    <row r="61" spans="1:59" ht="129.94999999999999" customHeight="1">
      <c r="BF61" s="129"/>
    </row>
    <row r="62" spans="1:59" ht="129.94999999999999" customHeight="1">
      <c r="BF62" s="129"/>
    </row>
    <row r="63" spans="1:59" ht="129.94999999999999" customHeight="1">
      <c r="BF63" s="129"/>
    </row>
    <row r="64" spans="1:59" ht="129.94999999999999" customHeight="1">
      <c r="BF64" s="129"/>
    </row>
    <row r="65" spans="58:58" ht="129.94999999999999" customHeight="1">
      <c r="BF65" s="129"/>
    </row>
    <row r="66" spans="58:58" ht="129.94999999999999" customHeight="1">
      <c r="BF66" s="129"/>
    </row>
    <row r="67" spans="58:58" ht="129.94999999999999" customHeight="1">
      <c r="BF67" s="129"/>
    </row>
    <row r="68" spans="58:58" ht="129.94999999999999" customHeight="1">
      <c r="BF68" s="129"/>
    </row>
    <row r="69" spans="58:58" ht="129.94999999999999" customHeight="1">
      <c r="BF69" s="129"/>
    </row>
    <row r="70" spans="58:58" ht="129.94999999999999" customHeight="1">
      <c r="BF70" s="129"/>
    </row>
    <row r="71" spans="58:58" ht="129.94999999999999" customHeight="1">
      <c r="BF71" s="129"/>
    </row>
    <row r="72" spans="58:58" ht="129.94999999999999" customHeight="1">
      <c r="BF72" s="129"/>
    </row>
    <row r="73" spans="58:58" ht="129.94999999999999" customHeight="1">
      <c r="BF73" s="129"/>
    </row>
    <row r="74" spans="58:58" ht="129.94999999999999" customHeight="1">
      <c r="BF74" s="129"/>
    </row>
    <row r="75" spans="58:58" ht="129.94999999999999" customHeight="1">
      <c r="BF75" s="129"/>
    </row>
    <row r="76" spans="58:58" ht="129.94999999999999" customHeight="1">
      <c r="BF76" s="129"/>
    </row>
    <row r="77" spans="58:58" ht="129.94999999999999" customHeight="1">
      <c r="BF77" s="129"/>
    </row>
    <row r="78" spans="58:58" ht="129.94999999999999" customHeight="1">
      <c r="BF78" s="129"/>
    </row>
    <row r="79" spans="58:58" ht="129.94999999999999" customHeight="1">
      <c r="BF79" s="129"/>
    </row>
    <row r="80" spans="58:58" ht="129.94999999999999" customHeight="1">
      <c r="BF80" s="129"/>
    </row>
    <row r="81" spans="58:58" ht="129.94999999999999" customHeight="1">
      <c r="BF81" s="129"/>
    </row>
    <row r="82" spans="58:58" ht="129.94999999999999" customHeight="1">
      <c r="BF82" s="129"/>
    </row>
    <row r="83" spans="58:58" ht="129.94999999999999" customHeight="1">
      <c r="BF83" s="129"/>
    </row>
    <row r="84" spans="58:58" ht="129.94999999999999" customHeight="1">
      <c r="BF84" s="129"/>
    </row>
    <row r="85" spans="58:58" ht="129.94999999999999" customHeight="1">
      <c r="BF85" s="129"/>
    </row>
    <row r="86" spans="58:58" ht="129.94999999999999" customHeight="1">
      <c r="BF86" s="129"/>
    </row>
    <row r="87" spans="58:58" ht="129.94999999999999" customHeight="1">
      <c r="BF87" s="129"/>
    </row>
    <row r="88" spans="58:58" ht="129.94999999999999" customHeight="1">
      <c r="BF88" s="129"/>
    </row>
    <row r="89" spans="58:58" ht="129.94999999999999" customHeight="1">
      <c r="BF89" s="129"/>
    </row>
    <row r="90" spans="58:58" ht="129.94999999999999" customHeight="1">
      <c r="BF90" s="129"/>
    </row>
    <row r="91" spans="58:58" ht="129.94999999999999" customHeight="1">
      <c r="BF91" s="129"/>
    </row>
    <row r="92" spans="58:58" ht="129.94999999999999" customHeight="1">
      <c r="BF92" s="129"/>
    </row>
    <row r="93" spans="58:58" ht="129.94999999999999" customHeight="1">
      <c r="BF93" s="129"/>
    </row>
    <row r="94" spans="58:58" ht="129.94999999999999" customHeight="1">
      <c r="BF94" s="129"/>
    </row>
    <row r="95" spans="58:58" ht="129.94999999999999" customHeight="1">
      <c r="BF95" s="129"/>
    </row>
    <row r="96" spans="58:58" ht="129.94999999999999" customHeight="1">
      <c r="BF96" s="129"/>
    </row>
    <row r="97" spans="58:58" ht="129.94999999999999" customHeight="1">
      <c r="BF97" s="129"/>
    </row>
    <row r="98" spans="58:58" ht="129.94999999999999" customHeight="1">
      <c r="BF98" s="129"/>
    </row>
    <row r="99" spans="58:58" ht="129.94999999999999" customHeight="1">
      <c r="BF99" s="129"/>
    </row>
    <row r="100" spans="58:58" ht="129.94999999999999" customHeight="1">
      <c r="BF100" s="129"/>
    </row>
    <row r="101" spans="58:58" ht="129.94999999999999" customHeight="1">
      <c r="BF101" s="129"/>
    </row>
    <row r="102" spans="58:58" ht="129.94999999999999" customHeight="1">
      <c r="BF102" s="129"/>
    </row>
    <row r="103" spans="58:58" ht="129.94999999999999" customHeight="1">
      <c r="BF103" s="129"/>
    </row>
    <row r="104" spans="58:58" ht="129.94999999999999" customHeight="1">
      <c r="BF104" s="129"/>
    </row>
    <row r="105" spans="58:58" ht="129.94999999999999" customHeight="1">
      <c r="BF105" s="129"/>
    </row>
    <row r="106" spans="58:58" ht="129.94999999999999" customHeight="1">
      <c r="BF106" s="129"/>
    </row>
    <row r="107" spans="58:58" ht="129.94999999999999" customHeight="1">
      <c r="BF107" s="129"/>
    </row>
    <row r="108" spans="58:58" ht="129.94999999999999" customHeight="1">
      <c r="BF108" s="129"/>
    </row>
    <row r="109" spans="58:58" ht="129.94999999999999" customHeight="1">
      <c r="BF109" s="129"/>
    </row>
    <row r="110" spans="58:58" ht="129.94999999999999" customHeight="1">
      <c r="BF110" s="129"/>
    </row>
    <row r="111" spans="58:58" ht="129.94999999999999" customHeight="1">
      <c r="BF111" s="129"/>
    </row>
    <row r="112" spans="58:58" ht="129.94999999999999" customHeight="1">
      <c r="BF112" s="129"/>
    </row>
    <row r="113" spans="58:58" ht="129.94999999999999" customHeight="1">
      <c r="BF113" s="129"/>
    </row>
    <row r="114" spans="58:58" ht="129.94999999999999" customHeight="1">
      <c r="BF114" s="129"/>
    </row>
    <row r="115" spans="58:58" ht="129.94999999999999" customHeight="1">
      <c r="BF115" s="129"/>
    </row>
    <row r="116" spans="58:58" ht="129.94999999999999" customHeight="1">
      <c r="BF116" s="129"/>
    </row>
    <row r="117" spans="58:58" ht="129.94999999999999" customHeight="1">
      <c r="BF117" s="129"/>
    </row>
    <row r="118" spans="58:58" ht="129.94999999999999" customHeight="1">
      <c r="BF118" s="129"/>
    </row>
    <row r="119" spans="58:58" ht="129.94999999999999" customHeight="1">
      <c r="BF119" s="129"/>
    </row>
    <row r="120" spans="58:58" ht="129.94999999999999" customHeight="1">
      <c r="BF120" s="129"/>
    </row>
    <row r="121" spans="58:58" ht="129.94999999999999" customHeight="1">
      <c r="BF121" s="129"/>
    </row>
    <row r="122" spans="58:58" ht="129.94999999999999" customHeight="1">
      <c r="BF122" s="129"/>
    </row>
    <row r="123" spans="58:58" ht="129.94999999999999" customHeight="1">
      <c r="BF123" s="129"/>
    </row>
    <row r="124" spans="58:58" ht="129.94999999999999" customHeight="1">
      <c r="BF124" s="129"/>
    </row>
    <row r="125" spans="58:58" ht="129.94999999999999" customHeight="1">
      <c r="BF125" s="129"/>
    </row>
    <row r="126" spans="58:58" ht="129.94999999999999" customHeight="1">
      <c r="BF126" s="129"/>
    </row>
    <row r="127" spans="58:58" ht="129.94999999999999" customHeight="1">
      <c r="BF127" s="129"/>
    </row>
    <row r="128" spans="58:58" ht="129.94999999999999" customHeight="1">
      <c r="BF128" s="129"/>
    </row>
    <row r="129" spans="58:58" ht="129.94999999999999" customHeight="1">
      <c r="BF129" s="129"/>
    </row>
    <row r="130" spans="58:58" ht="129.94999999999999" customHeight="1">
      <c r="BF130" s="129"/>
    </row>
    <row r="131" spans="58:58" ht="129.94999999999999" customHeight="1">
      <c r="BF131" s="129"/>
    </row>
    <row r="132" spans="58:58" ht="129.94999999999999" customHeight="1">
      <c r="BF132" s="129"/>
    </row>
    <row r="133" spans="58:58" ht="129.94999999999999" customHeight="1">
      <c r="BF133" s="129"/>
    </row>
    <row r="134" spans="58:58" ht="129.94999999999999" customHeight="1">
      <c r="BF134" s="129"/>
    </row>
    <row r="135" spans="58:58" ht="129.94999999999999" customHeight="1">
      <c r="BF135" s="129"/>
    </row>
    <row r="136" spans="58:58" ht="129.94999999999999" customHeight="1">
      <c r="BF136" s="129"/>
    </row>
    <row r="137" spans="58:58" ht="129.94999999999999" customHeight="1">
      <c r="BF137" s="129"/>
    </row>
    <row r="138" spans="58:58" ht="129.94999999999999" customHeight="1">
      <c r="BF138" s="129"/>
    </row>
    <row r="139" spans="58:58" ht="129.94999999999999" customHeight="1">
      <c r="BF139" s="129"/>
    </row>
    <row r="140" spans="58:58" ht="129.94999999999999" customHeight="1">
      <c r="BF140" s="129"/>
    </row>
    <row r="141" spans="58:58" ht="129.94999999999999" customHeight="1">
      <c r="BF141" s="129"/>
    </row>
    <row r="142" spans="58:58" ht="129.94999999999999" customHeight="1">
      <c r="BF142" s="129"/>
    </row>
    <row r="143" spans="58:58" ht="129.94999999999999" customHeight="1">
      <c r="BF143" s="129"/>
    </row>
    <row r="144" spans="58:58" ht="129.94999999999999" customHeight="1">
      <c r="BF144" s="129"/>
    </row>
    <row r="145" spans="58:58" ht="129.94999999999999" customHeight="1">
      <c r="BF145" s="129"/>
    </row>
    <row r="146" spans="58:58" ht="129.94999999999999" customHeight="1">
      <c r="BF146" s="129"/>
    </row>
    <row r="147" spans="58:58" ht="129.94999999999999" customHeight="1">
      <c r="BF147" s="129"/>
    </row>
    <row r="148" spans="58:58" ht="129.94999999999999" customHeight="1">
      <c r="BF148" s="129"/>
    </row>
    <row r="149" spans="58:58" ht="129.94999999999999" customHeight="1">
      <c r="BF149" s="129"/>
    </row>
    <row r="150" spans="58:58" ht="129.94999999999999" customHeight="1">
      <c r="BF150" s="129"/>
    </row>
    <row r="151" spans="58:58" ht="129.94999999999999" customHeight="1">
      <c r="BF151" s="129"/>
    </row>
    <row r="152" spans="58:58" ht="129.94999999999999" customHeight="1">
      <c r="BF152" s="129"/>
    </row>
    <row r="153" spans="58:58" ht="129.94999999999999" customHeight="1">
      <c r="BF153" s="129"/>
    </row>
    <row r="154" spans="58:58" ht="129.94999999999999" customHeight="1">
      <c r="BF154" s="129"/>
    </row>
    <row r="155" spans="58:58" ht="129.94999999999999" customHeight="1">
      <c r="BF155" s="129"/>
    </row>
    <row r="156" spans="58:58" ht="129.94999999999999" customHeight="1">
      <c r="BF156" s="129"/>
    </row>
    <row r="157" spans="58:58" ht="129.94999999999999" customHeight="1">
      <c r="BF157" s="129"/>
    </row>
    <row r="158" spans="58:58" ht="129.94999999999999" customHeight="1">
      <c r="BF158" s="129"/>
    </row>
    <row r="159" spans="58:58" ht="129.94999999999999" customHeight="1">
      <c r="BF159" s="129"/>
    </row>
    <row r="160" spans="58:58" ht="129.94999999999999" customHeight="1">
      <c r="BF160" s="129"/>
    </row>
    <row r="161" spans="58:58" ht="129.94999999999999" customHeight="1">
      <c r="BF161" s="129"/>
    </row>
    <row r="162" spans="58:58" ht="129.94999999999999" customHeight="1">
      <c r="BF162" s="129"/>
    </row>
    <row r="163" spans="58:58" ht="129.94999999999999" customHeight="1">
      <c r="BF163" s="129"/>
    </row>
    <row r="164" spans="58:58" ht="129.94999999999999" customHeight="1">
      <c r="BF164" s="129"/>
    </row>
    <row r="165" spans="58:58" ht="129.94999999999999" customHeight="1">
      <c r="BF165" s="129"/>
    </row>
    <row r="166" spans="58:58" ht="129.94999999999999" customHeight="1">
      <c r="BF166" s="129"/>
    </row>
    <row r="167" spans="58:58" ht="129.94999999999999" customHeight="1">
      <c r="BF167" s="129"/>
    </row>
    <row r="168" spans="58:58" ht="129.94999999999999" customHeight="1">
      <c r="BF168" s="129"/>
    </row>
    <row r="169" spans="58:58" ht="129.94999999999999" customHeight="1">
      <c r="BF169" s="129"/>
    </row>
    <row r="170" spans="58:58" ht="129.94999999999999" customHeight="1">
      <c r="BF170" s="129"/>
    </row>
    <row r="171" spans="58:58" ht="129.94999999999999" customHeight="1">
      <c r="BF171" s="129"/>
    </row>
    <row r="172" spans="58:58" ht="129.94999999999999" customHeight="1">
      <c r="BF172" s="129"/>
    </row>
    <row r="173" spans="58:58" ht="129.94999999999999" customHeight="1">
      <c r="BF173" s="129"/>
    </row>
    <row r="174" spans="58:58" ht="129.94999999999999" customHeight="1">
      <c r="BF174" s="129"/>
    </row>
    <row r="175" spans="58:58" ht="129.94999999999999" customHeight="1">
      <c r="BF175" s="129"/>
    </row>
    <row r="176" spans="58:58" ht="129.94999999999999" customHeight="1">
      <c r="BF176" s="129"/>
    </row>
    <row r="177" spans="58:58" ht="129.94999999999999" customHeight="1">
      <c r="BF177" s="129"/>
    </row>
    <row r="178" spans="58:58" ht="129.94999999999999" customHeight="1">
      <c r="BF178" s="129"/>
    </row>
    <row r="179" spans="58:58" ht="129.94999999999999" customHeight="1">
      <c r="BF179" s="129"/>
    </row>
    <row r="180" spans="58:58" ht="129.94999999999999" customHeight="1">
      <c r="BF180" s="129"/>
    </row>
    <row r="181" spans="58:58" ht="129.94999999999999" customHeight="1">
      <c r="BF181" s="129"/>
    </row>
    <row r="182" spans="58:58" ht="129.94999999999999" customHeight="1">
      <c r="BF182" s="129"/>
    </row>
    <row r="183" spans="58:58" ht="129.94999999999999" customHeight="1">
      <c r="BF183" s="129"/>
    </row>
    <row r="184" spans="58:58" ht="129.94999999999999" customHeight="1">
      <c r="BF184" s="129"/>
    </row>
    <row r="185" spans="58:58" ht="129.94999999999999" customHeight="1">
      <c r="BF185" s="129"/>
    </row>
    <row r="186" spans="58:58" ht="129.94999999999999" customHeight="1">
      <c r="BF186" s="129"/>
    </row>
    <row r="187" spans="58:58" ht="129.94999999999999" customHeight="1">
      <c r="BF187" s="129"/>
    </row>
    <row r="188" spans="58:58" ht="129.94999999999999" customHeight="1">
      <c r="BF188" s="129"/>
    </row>
    <row r="189" spans="58:58" ht="129.94999999999999" customHeight="1">
      <c r="BF189" s="129"/>
    </row>
    <row r="190" spans="58:58" ht="129.94999999999999" customHeight="1">
      <c r="BF190" s="129"/>
    </row>
    <row r="191" spans="58:58" ht="129.94999999999999" customHeight="1">
      <c r="BF191" s="129"/>
    </row>
    <row r="192" spans="58:58" ht="129.94999999999999" customHeight="1">
      <c r="BF192" s="129"/>
    </row>
    <row r="193" spans="58:58" ht="129.94999999999999" customHeight="1">
      <c r="BF193" s="129"/>
    </row>
    <row r="194" spans="58:58" ht="129.94999999999999" customHeight="1">
      <c r="BF194" s="129"/>
    </row>
    <row r="195" spans="58:58" ht="129.94999999999999" customHeight="1">
      <c r="BF195" s="129"/>
    </row>
    <row r="196" spans="58:58" ht="129.94999999999999" customHeight="1">
      <c r="BF196" s="129"/>
    </row>
    <row r="197" spans="58:58" ht="129.94999999999999" customHeight="1">
      <c r="BF197" s="129"/>
    </row>
    <row r="198" spans="58:58" ht="129.94999999999999" customHeight="1">
      <c r="BF198" s="129"/>
    </row>
    <row r="199" spans="58:58" ht="129.94999999999999" customHeight="1">
      <c r="BF199" s="129"/>
    </row>
    <row r="200" spans="58:58" ht="129.94999999999999" customHeight="1">
      <c r="BF200" s="129"/>
    </row>
    <row r="201" spans="58:58" ht="129.94999999999999" customHeight="1">
      <c r="BF201" s="129"/>
    </row>
    <row r="202" spans="58:58" ht="129.94999999999999" customHeight="1">
      <c r="BF202" s="129"/>
    </row>
    <row r="203" spans="58:58" ht="129.94999999999999" customHeight="1">
      <c r="BF203" s="129"/>
    </row>
    <row r="204" spans="58:58" ht="129.94999999999999" customHeight="1">
      <c r="BF204" s="129"/>
    </row>
    <row r="205" spans="58:58" ht="129.94999999999999" customHeight="1">
      <c r="BF205" s="129"/>
    </row>
    <row r="206" spans="58:58" ht="129.94999999999999" customHeight="1">
      <c r="BF206" s="129"/>
    </row>
    <row r="207" spans="58:58" ht="129.94999999999999" customHeight="1">
      <c r="BF207" s="129"/>
    </row>
    <row r="208" spans="58:58" ht="129.94999999999999" customHeight="1">
      <c r="BF208" s="129"/>
    </row>
    <row r="209" spans="58:58" ht="129.94999999999999" customHeight="1">
      <c r="BF209" s="129"/>
    </row>
    <row r="210" spans="58:58" ht="129.94999999999999" customHeight="1">
      <c r="BF210" s="129"/>
    </row>
    <row r="211" spans="58:58" ht="129.94999999999999" customHeight="1">
      <c r="BF211" s="129"/>
    </row>
    <row r="212" spans="58:58" ht="129.94999999999999" customHeight="1">
      <c r="BF212" s="129"/>
    </row>
    <row r="213" spans="58:58" ht="129.94999999999999" customHeight="1">
      <c r="BF213" s="129"/>
    </row>
    <row r="214" spans="58:58" ht="129.94999999999999" customHeight="1">
      <c r="BF214" s="129"/>
    </row>
    <row r="215" spans="58:58" ht="129.94999999999999" customHeight="1">
      <c r="BF215" s="129"/>
    </row>
    <row r="216" spans="58:58" ht="129.94999999999999" customHeight="1">
      <c r="BF216" s="129"/>
    </row>
    <row r="217" spans="58:58" ht="129.94999999999999" customHeight="1">
      <c r="BF217" s="129"/>
    </row>
    <row r="218" spans="58:58" ht="129.94999999999999" customHeight="1">
      <c r="BF218" s="129"/>
    </row>
    <row r="219" spans="58:58" ht="129.94999999999999" customHeight="1">
      <c r="BF219" s="129"/>
    </row>
    <row r="220" spans="58:58" ht="129.94999999999999" customHeight="1">
      <c r="BF220" s="129"/>
    </row>
    <row r="221" spans="58:58" ht="129.94999999999999" customHeight="1">
      <c r="BF221" s="129"/>
    </row>
    <row r="222" spans="58:58" ht="129.94999999999999" customHeight="1">
      <c r="BF222" s="129"/>
    </row>
    <row r="223" spans="58:58" ht="129.94999999999999" customHeight="1">
      <c r="BF223" s="129"/>
    </row>
    <row r="224" spans="58:58" ht="129.94999999999999" customHeight="1">
      <c r="BF224" s="129"/>
    </row>
    <row r="225" spans="58:58" ht="129.94999999999999" customHeight="1">
      <c r="BF225" s="129"/>
    </row>
    <row r="226" spans="58:58" ht="129.94999999999999" customHeight="1">
      <c r="BF226" s="129"/>
    </row>
    <row r="227" spans="58:58" ht="129.94999999999999" customHeight="1">
      <c r="BF227" s="129"/>
    </row>
    <row r="228" spans="58:58" ht="129.94999999999999" customHeight="1">
      <c r="BF228" s="129"/>
    </row>
    <row r="229" spans="58:58" ht="129.94999999999999" customHeight="1">
      <c r="BF229" s="129"/>
    </row>
    <row r="230" spans="58:58" ht="129.94999999999999" customHeight="1">
      <c r="BF230" s="129"/>
    </row>
  </sheetData>
  <autoFilter ref="A9:BI50"/>
  <mergeCells count="60">
    <mergeCell ref="C19:C21"/>
    <mergeCell ref="C23:C24"/>
    <mergeCell ref="D31:D32"/>
    <mergeCell ref="C17:C18"/>
    <mergeCell ref="D48:D49"/>
    <mergeCell ref="D40:D42"/>
    <mergeCell ref="D19:D21"/>
    <mergeCell ref="D23:D24"/>
    <mergeCell ref="C31:C32"/>
    <mergeCell ref="D37:D39"/>
    <mergeCell ref="C25:C27"/>
    <mergeCell ref="C10:C13"/>
    <mergeCell ref="C14:C16"/>
    <mergeCell ref="C46:C47"/>
    <mergeCell ref="D46:D47"/>
    <mergeCell ref="C28:C30"/>
    <mergeCell ref="D28:D30"/>
    <mergeCell ref="C37:C39"/>
    <mergeCell ref="C44:C45"/>
    <mergeCell ref="D44:D45"/>
    <mergeCell ref="C40:C42"/>
    <mergeCell ref="C33:C36"/>
    <mergeCell ref="D33:D36"/>
    <mergeCell ref="D17:D18"/>
    <mergeCell ref="D10:D13"/>
    <mergeCell ref="D14:D16"/>
    <mergeCell ref="D25:D27"/>
    <mergeCell ref="A2:I2"/>
    <mergeCell ref="B4:I4"/>
    <mergeCell ref="B5:I5"/>
    <mergeCell ref="B6:I6"/>
    <mergeCell ref="B7:I7"/>
    <mergeCell ref="A43:A50"/>
    <mergeCell ref="B48:B50"/>
    <mergeCell ref="A10:A27"/>
    <mergeCell ref="B10:B18"/>
    <mergeCell ref="A28:A42"/>
    <mergeCell ref="B19:B27"/>
    <mergeCell ref="B31:B39"/>
    <mergeCell ref="B43:B45"/>
    <mergeCell ref="B46:B47"/>
    <mergeCell ref="B28:B30"/>
    <mergeCell ref="B40:B42"/>
    <mergeCell ref="A8:A9"/>
    <mergeCell ref="J8:S8"/>
    <mergeCell ref="AH8:AN8"/>
    <mergeCell ref="E8:E9"/>
    <mergeCell ref="I8:I9"/>
    <mergeCell ref="H8:H9"/>
    <mergeCell ref="G8:G9"/>
    <mergeCell ref="AA8:AG8"/>
    <mergeCell ref="F8:F9"/>
    <mergeCell ref="D8:D9"/>
    <mergeCell ref="BG8:BG9"/>
    <mergeCell ref="C8:C9"/>
    <mergeCell ref="B8:B9"/>
    <mergeCell ref="T8:Z8"/>
    <mergeCell ref="BC8:BF8"/>
    <mergeCell ref="AO8:AU8"/>
    <mergeCell ref="AV8:BB8"/>
  </mergeCells>
  <conditionalFormatting sqref="V10:V50">
    <cfRule type="cellIs" dxfId="75" priority="131" operator="between">
      <formula>80</formula>
      <formula>100</formula>
    </cfRule>
    <cfRule type="cellIs" dxfId="74" priority="132" operator="between">
      <formula>70</formula>
      <formula>79</formula>
    </cfRule>
    <cfRule type="cellIs" dxfId="73" priority="133" operator="between">
      <formula>60</formula>
      <formula>69</formula>
    </cfRule>
    <cfRule type="cellIs" dxfId="72" priority="134" operator="between">
      <formula>40</formula>
      <formula>59</formula>
    </cfRule>
    <cfRule type="cellIs" dxfId="71" priority="135" operator="between">
      <formula>0</formula>
      <formula>39</formula>
    </cfRule>
  </conditionalFormatting>
  <conditionalFormatting sqref="Y10:Y50">
    <cfRule type="cellIs" dxfId="70" priority="126" operator="between">
      <formula>80</formula>
      <formula>100</formula>
    </cfRule>
    <cfRule type="cellIs" dxfId="69" priority="127" operator="between">
      <formula>70</formula>
      <formula>79</formula>
    </cfRule>
    <cfRule type="cellIs" dxfId="68" priority="128" operator="between">
      <formula>60</formula>
      <formula>69</formula>
    </cfRule>
    <cfRule type="cellIs" dxfId="67" priority="129" operator="between">
      <formula>40</formula>
      <formula>59</formula>
    </cfRule>
    <cfRule type="cellIs" dxfId="66" priority="130" operator="between">
      <formula>0</formula>
      <formula>39</formula>
    </cfRule>
  </conditionalFormatting>
  <conditionalFormatting sqref="AC10:AC50">
    <cfRule type="cellIs" dxfId="65" priority="261" operator="between">
      <formula>80</formula>
      <formula>100</formula>
    </cfRule>
    <cfRule type="cellIs" dxfId="64" priority="262" operator="between">
      <formula>70</formula>
      <formula>79</formula>
    </cfRule>
    <cfRule type="cellIs" dxfId="63" priority="263" operator="between">
      <formula>60</formula>
      <formula>69</formula>
    </cfRule>
    <cfRule type="cellIs" dxfId="62" priority="264" operator="between">
      <formula>40</formula>
      <formula>59</formula>
    </cfRule>
    <cfRule type="cellIs" dxfId="61" priority="265" operator="between">
      <formula>0</formula>
      <formula>39</formula>
    </cfRule>
  </conditionalFormatting>
  <conditionalFormatting sqref="AF10:AF50">
    <cfRule type="cellIs" dxfId="60" priority="256" operator="between">
      <formula>80</formula>
      <formula>100</formula>
    </cfRule>
    <cfRule type="cellIs" dxfId="59" priority="257" operator="between">
      <formula>70</formula>
      <formula>79</formula>
    </cfRule>
    <cfRule type="cellIs" dxfId="58" priority="258" operator="between">
      <formula>60</formula>
      <formula>69</formula>
    </cfRule>
    <cfRule type="cellIs" dxfId="57" priority="259" operator="between">
      <formula>40</formula>
      <formula>59</formula>
    </cfRule>
    <cfRule type="cellIs" dxfId="56" priority="260" operator="between">
      <formula>0</formula>
      <formula>39</formula>
    </cfRule>
  </conditionalFormatting>
  <conditionalFormatting sqref="AJ10:AJ50">
    <cfRule type="cellIs" dxfId="55" priority="166" operator="between">
      <formula>80</formula>
      <formula>100</formula>
    </cfRule>
    <cfRule type="cellIs" dxfId="54" priority="167" operator="between">
      <formula>70</formula>
      <formula>79</formula>
    </cfRule>
    <cfRule type="cellIs" dxfId="53" priority="168" operator="between">
      <formula>60</formula>
      <formula>69</formula>
    </cfRule>
    <cfRule type="cellIs" dxfId="52" priority="169" operator="between">
      <formula>40</formula>
      <formula>59</formula>
    </cfRule>
    <cfRule type="cellIs" dxfId="51" priority="170" operator="between">
      <formula>0</formula>
      <formula>39</formula>
    </cfRule>
  </conditionalFormatting>
  <conditionalFormatting sqref="AM10:AM50">
    <cfRule type="cellIs" dxfId="50" priority="161" operator="between">
      <formula>80</formula>
      <formula>100</formula>
    </cfRule>
    <cfRule type="cellIs" dxfId="49" priority="162" operator="between">
      <formula>70</formula>
      <formula>79</formula>
    </cfRule>
    <cfRule type="cellIs" dxfId="48" priority="163" operator="between">
      <formula>60</formula>
      <formula>69</formula>
    </cfRule>
    <cfRule type="cellIs" dxfId="47" priority="164" operator="between">
      <formula>40</formula>
      <formula>59</formula>
    </cfRule>
    <cfRule type="cellIs" dxfId="46" priority="165" operator="between">
      <formula>0</formula>
      <formula>39</formula>
    </cfRule>
  </conditionalFormatting>
  <conditionalFormatting sqref="AQ10:AQ50">
    <cfRule type="cellIs" dxfId="45" priority="71" operator="between">
      <formula>80</formula>
      <formula>100</formula>
    </cfRule>
    <cfRule type="cellIs" dxfId="44" priority="72" operator="between">
      <formula>70</formula>
      <formula>79</formula>
    </cfRule>
    <cfRule type="cellIs" dxfId="43" priority="73" operator="between">
      <formula>60</formula>
      <formula>69</formula>
    </cfRule>
    <cfRule type="cellIs" dxfId="42" priority="74" operator="between">
      <formula>40</formula>
      <formula>59</formula>
    </cfRule>
    <cfRule type="cellIs" dxfId="41" priority="75" operator="between">
      <formula>0</formula>
      <formula>39</formula>
    </cfRule>
  </conditionalFormatting>
  <conditionalFormatting sqref="AT10:AT50">
    <cfRule type="cellIs" dxfId="40" priority="16" operator="between">
      <formula>80</formula>
      <formula>100</formula>
    </cfRule>
    <cfRule type="cellIs" dxfId="39" priority="17" operator="between">
      <formula>70</formula>
      <formula>79</formula>
    </cfRule>
    <cfRule type="cellIs" dxfId="38" priority="18" operator="between">
      <formula>60</formula>
      <formula>69</formula>
    </cfRule>
    <cfRule type="cellIs" dxfId="37" priority="19" operator="between">
      <formula>40</formula>
      <formula>59</formula>
    </cfRule>
    <cfRule type="cellIs" dxfId="36" priority="20" operator="between">
      <formula>0</formula>
      <formula>39</formula>
    </cfRule>
  </conditionalFormatting>
  <conditionalFormatting sqref="AU37">
    <cfRule type="cellIs" dxfId="35" priority="141" operator="between">
      <formula>80</formula>
      <formula>100</formula>
    </cfRule>
    <cfRule type="cellIs" dxfId="34" priority="142" operator="between">
      <formula>70</formula>
      <formula>79</formula>
    </cfRule>
    <cfRule type="cellIs" dxfId="33" priority="143" operator="between">
      <formula>60</formula>
      <formula>69</formula>
    </cfRule>
    <cfRule type="cellIs" dxfId="32" priority="144" operator="between">
      <formula>40</formula>
      <formula>59</formula>
    </cfRule>
    <cfRule type="cellIs" dxfId="31" priority="145" operator="between">
      <formula>0</formula>
      <formula>39</formula>
    </cfRule>
  </conditionalFormatting>
  <conditionalFormatting sqref="AU39">
    <cfRule type="cellIs" dxfId="30" priority="136" operator="between">
      <formula>80</formula>
      <formula>100</formula>
    </cfRule>
    <cfRule type="cellIs" dxfId="29" priority="137" operator="between">
      <formula>70</formula>
      <formula>79</formula>
    </cfRule>
    <cfRule type="cellIs" dxfId="28" priority="138" operator="between">
      <formula>60</formula>
      <formula>69</formula>
    </cfRule>
    <cfRule type="cellIs" dxfId="27" priority="139" operator="between">
      <formula>40</formula>
      <formula>59</formula>
    </cfRule>
    <cfRule type="cellIs" dxfId="26" priority="140" operator="between">
      <formula>0</formula>
      <formula>39</formula>
    </cfRule>
  </conditionalFormatting>
  <conditionalFormatting sqref="AX10:AX50">
    <cfRule type="cellIs" dxfId="25" priority="11" operator="between">
      <formula>80</formula>
      <formula>100</formula>
    </cfRule>
    <cfRule type="cellIs" dxfId="24" priority="12" operator="between">
      <formula>70</formula>
      <formula>79</formula>
    </cfRule>
    <cfRule type="cellIs" dxfId="23" priority="13" operator="between">
      <formula>60</formula>
      <formula>69</formula>
    </cfRule>
    <cfRule type="cellIs" dxfId="22" priority="14" operator="between">
      <formula>40</formula>
      <formula>59</formula>
    </cfRule>
    <cfRule type="cellIs" dxfId="21" priority="15" operator="between">
      <formula>0</formula>
      <formula>39</formula>
    </cfRule>
  </conditionalFormatting>
  <conditionalFormatting sqref="BA10:BA50">
    <cfRule type="cellIs" dxfId="20" priority="6" operator="between">
      <formula>80</formula>
      <formula>100</formula>
    </cfRule>
    <cfRule type="cellIs" dxfId="19" priority="7" operator="between">
      <formula>70</formula>
      <formula>79</formula>
    </cfRule>
    <cfRule type="cellIs" dxfId="18" priority="8" operator="between">
      <formula>60</formula>
      <formula>69</formula>
    </cfRule>
    <cfRule type="cellIs" dxfId="17" priority="9" operator="between">
      <formula>40</formula>
      <formula>59</formula>
    </cfRule>
    <cfRule type="cellIs" dxfId="16" priority="10" operator="between">
      <formula>0</formula>
      <formula>39</formula>
    </cfRule>
  </conditionalFormatting>
  <conditionalFormatting sqref="BE19:BE22">
    <cfRule type="cellIs" dxfId="15" priority="106" operator="between">
      <formula>80</formula>
      <formula>100</formula>
    </cfRule>
  </conditionalFormatting>
  <conditionalFormatting sqref="BE30:BE31">
    <cfRule type="cellIs" dxfId="14" priority="91" operator="between">
      <formula>80</formula>
      <formula>100</formula>
    </cfRule>
    <cfRule type="cellIs" dxfId="13" priority="92" operator="between">
      <formula>70</formula>
      <formula>79</formula>
    </cfRule>
    <cfRule type="cellIs" dxfId="12" priority="93" operator="between">
      <formula>60</formula>
      <formula>69</formula>
    </cfRule>
    <cfRule type="cellIs" dxfId="11" priority="94" operator="between">
      <formula>40</formula>
      <formula>59</formula>
    </cfRule>
    <cfRule type="cellIs" dxfId="10" priority="95" operator="between">
      <formula>0</formula>
      <formula>39</formula>
    </cfRule>
  </conditionalFormatting>
  <conditionalFormatting sqref="BE10:BF10 BE11 BE12:BF13 BE22:BF23 BE24 BE25:BF27 BE28 BE29:BF29 BE32:BF32 BE33 BE34:BF40 BE41:BE43 BE44:BF44 BE45:BE46 BE47:BF47 BE48:BE50 BE17:BF17 BE16 BE18:BE22 BE15:BF15 BE14">
    <cfRule type="cellIs" dxfId="9" priority="157" operator="between">
      <formula>70</formula>
      <formula>79</formula>
    </cfRule>
    <cfRule type="cellIs" dxfId="8" priority="158" operator="between">
      <formula>60</formula>
      <formula>69</formula>
    </cfRule>
    <cfRule type="cellIs" dxfId="7" priority="159" operator="between">
      <formula>40</formula>
      <formula>59</formula>
    </cfRule>
    <cfRule type="cellIs" dxfId="6" priority="160" operator="between">
      <formula>0</formula>
      <formula>39</formula>
    </cfRule>
  </conditionalFormatting>
  <conditionalFormatting sqref="BE10:BF10 BE11 BE12:BF13 BE22:BF23 BE24 BE25:BF27 BE28 BE29:BF29 BE32:BF32 BE33 BE34:BF40 BE41:BE43 BE44:BF44 BE45:BE46 BE47:BF47 BE48:BE50 BE17:BF17 BE16 BE18 BE15:BF15 BE14">
    <cfRule type="cellIs" dxfId="5" priority="156" operator="between">
      <formula>80</formula>
      <formula>100</formula>
    </cfRule>
  </conditionalFormatting>
  <conditionalFormatting sqref="BB15">
    <cfRule type="cellIs" dxfId="4" priority="2" operator="between">
      <formula>70</formula>
      <formula>79</formula>
    </cfRule>
    <cfRule type="cellIs" dxfId="3" priority="3" operator="between">
      <formula>60</formula>
      <formula>69</formula>
    </cfRule>
    <cfRule type="cellIs" dxfId="2" priority="4" operator="between">
      <formula>40</formula>
      <formula>59</formula>
    </cfRule>
    <cfRule type="cellIs" dxfId="1" priority="5" operator="between">
      <formula>0</formula>
      <formula>39</formula>
    </cfRule>
  </conditionalFormatting>
  <conditionalFormatting sqref="BB15">
    <cfRule type="cellIs" dxfId="0" priority="1" operator="between">
      <formula>80</formula>
      <formula>100</formula>
    </cfRule>
  </conditionalFormatting>
  <pageMargins left="0.70866141732283472" right="0.70866141732283472" top="0.74803149606299213" bottom="0.74803149606299213" header="0.31496062992125984" footer="0.31496062992125984"/>
  <pageSetup paperSize="256" scale="10" fitToHeight="0" orientation="portrait" horizontalDpi="4294967294"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zoomScale="70" zoomScaleNormal="70" workbookViewId="0">
      <selection activeCell="D6" sqref="D6"/>
    </sheetView>
  </sheetViews>
  <sheetFormatPr baseColWidth="10" defaultColWidth="10.7109375" defaultRowHeight="15"/>
  <cols>
    <col min="2" max="2" width="16.42578125" style="24" customWidth="1"/>
    <col min="3" max="3" width="15" style="24" customWidth="1"/>
    <col min="4" max="8" width="9" customWidth="1"/>
    <col min="9" max="9" width="11.140625" style="25" customWidth="1"/>
    <col min="29" max="30" width="29.7109375" customWidth="1"/>
  </cols>
  <sheetData>
    <row r="1" spans="2:30" ht="15.75" thickBot="1"/>
    <row r="2" spans="2:30" ht="55.9" customHeight="1" thickBot="1">
      <c r="B2" s="262" t="s">
        <v>278</v>
      </c>
      <c r="C2" s="263"/>
      <c r="D2" s="263"/>
      <c r="E2" s="263"/>
      <c r="F2" s="263"/>
      <c r="G2" s="263"/>
      <c r="H2" s="263"/>
      <c r="I2" s="264"/>
    </row>
    <row r="3" spans="2:30" s="26" customFormat="1" ht="21.95" customHeight="1" thickBot="1">
      <c r="B3" s="265" t="s">
        <v>279</v>
      </c>
      <c r="C3" s="265" t="s">
        <v>280</v>
      </c>
      <c r="D3" s="269" t="s">
        <v>389</v>
      </c>
      <c r="E3" s="269"/>
      <c r="F3" s="269"/>
      <c r="G3" s="269"/>
      <c r="H3" s="269"/>
      <c r="I3" s="270"/>
    </row>
    <row r="4" spans="2:30" s="26" customFormat="1" ht="23.45" customHeight="1" thickBot="1">
      <c r="B4" s="266"/>
      <c r="C4" s="266"/>
      <c r="D4" s="27" t="s">
        <v>281</v>
      </c>
      <c r="E4" s="27" t="s">
        <v>282</v>
      </c>
      <c r="F4" s="27" t="s">
        <v>283</v>
      </c>
      <c r="G4" s="27" t="s">
        <v>284</v>
      </c>
      <c r="H4" s="27" t="s">
        <v>285</v>
      </c>
      <c r="I4" s="28" t="s">
        <v>286</v>
      </c>
    </row>
    <row r="5" spans="2:30" ht="78.599999999999994" customHeight="1">
      <c r="B5" s="31" t="s">
        <v>287</v>
      </c>
      <c r="C5" s="98">
        <v>18</v>
      </c>
      <c r="D5" s="99">
        <v>3</v>
      </c>
      <c r="E5" s="100">
        <v>2</v>
      </c>
      <c r="F5" s="101">
        <v>0</v>
      </c>
      <c r="G5" s="102">
        <v>0</v>
      </c>
      <c r="H5" s="103">
        <v>13</v>
      </c>
      <c r="I5" s="104">
        <f>SUM(D5:H5)</f>
        <v>18</v>
      </c>
    </row>
    <row r="6" spans="2:30" ht="78" customHeight="1">
      <c r="B6" s="29" t="s">
        <v>288</v>
      </c>
      <c r="C6" s="105">
        <v>15</v>
      </c>
      <c r="D6" s="106">
        <v>3</v>
      </c>
      <c r="E6" s="107">
        <v>3</v>
      </c>
      <c r="F6" s="108">
        <v>0</v>
      </c>
      <c r="G6" s="109">
        <v>0</v>
      </c>
      <c r="H6" s="110">
        <v>9</v>
      </c>
      <c r="I6" s="111">
        <f>SUM(D6:H6)</f>
        <v>15</v>
      </c>
    </row>
    <row r="7" spans="2:30" ht="78" customHeight="1" thickBot="1">
      <c r="B7" s="32" t="s">
        <v>289</v>
      </c>
      <c r="C7" s="112">
        <v>8</v>
      </c>
      <c r="D7" s="113">
        <v>4</v>
      </c>
      <c r="E7" s="114">
        <v>2</v>
      </c>
      <c r="F7" s="115">
        <v>0</v>
      </c>
      <c r="G7" s="116">
        <v>0</v>
      </c>
      <c r="H7" s="117">
        <v>2</v>
      </c>
      <c r="I7" s="118">
        <f>SUM(D7:H7)</f>
        <v>8</v>
      </c>
    </row>
    <row r="8" spans="2:30">
      <c r="B8" s="267" t="s">
        <v>290</v>
      </c>
      <c r="C8" s="268"/>
      <c r="D8" s="33">
        <f t="shared" ref="D8:I8" si="0">SUM(D5:D7)</f>
        <v>10</v>
      </c>
      <c r="E8" s="34">
        <f t="shared" si="0"/>
        <v>7</v>
      </c>
      <c r="F8" s="35">
        <f t="shared" si="0"/>
        <v>0</v>
      </c>
      <c r="G8" s="36">
        <f t="shared" si="0"/>
        <v>0</v>
      </c>
      <c r="H8" s="37">
        <f t="shared" si="0"/>
        <v>24</v>
      </c>
      <c r="I8" s="38">
        <f t="shared" si="0"/>
        <v>41</v>
      </c>
    </row>
    <row r="9" spans="2:30" ht="15.75" thickBot="1">
      <c r="B9" s="260" t="s">
        <v>298</v>
      </c>
      <c r="C9" s="261"/>
      <c r="D9" s="39">
        <f>D8/$I$8*100</f>
        <v>24.390243902439025</v>
      </c>
      <c r="E9" s="40">
        <f t="shared" ref="E9:I9" si="1">E8/$I$8*100</f>
        <v>17.073170731707318</v>
      </c>
      <c r="F9" s="41">
        <f t="shared" si="1"/>
        <v>0</v>
      </c>
      <c r="G9" s="42">
        <f t="shared" si="1"/>
        <v>0</v>
      </c>
      <c r="H9" s="43">
        <f t="shared" si="1"/>
        <v>58.536585365853654</v>
      </c>
      <c r="I9" s="44">
        <f t="shared" si="1"/>
        <v>100</v>
      </c>
    </row>
    <row r="10" spans="2:30" ht="15.75" customHeight="1">
      <c r="B10" s="30"/>
      <c r="C10" s="30"/>
      <c r="D10" s="30"/>
      <c r="E10" s="30"/>
      <c r="F10" s="30"/>
      <c r="G10" s="30"/>
      <c r="H10" s="30"/>
      <c r="I10" s="30"/>
    </row>
    <row r="11" spans="2:30" ht="15.75" customHeight="1" thickBot="1">
      <c r="B11" s="30"/>
      <c r="C11" s="30"/>
      <c r="D11" s="30"/>
      <c r="E11" s="30"/>
      <c r="F11" s="30"/>
      <c r="G11" s="30"/>
      <c r="H11" s="30"/>
      <c r="I11" s="30"/>
    </row>
    <row r="12" spans="2:30" ht="15" customHeight="1" thickBot="1">
      <c r="B12" s="30"/>
      <c r="C12" s="30"/>
      <c r="D12" s="30"/>
      <c r="E12" s="30"/>
      <c r="F12" s="30"/>
      <c r="G12" s="30"/>
      <c r="H12" s="30"/>
      <c r="I12" s="30"/>
      <c r="AC12" s="119" t="s">
        <v>334</v>
      </c>
      <c r="AD12" s="120" t="s">
        <v>335</v>
      </c>
    </row>
    <row r="13" spans="2:30" ht="15.75" customHeight="1" thickBot="1">
      <c r="B13" s="30"/>
      <c r="C13" s="30"/>
      <c r="D13" s="30"/>
      <c r="E13" s="30"/>
      <c r="F13" s="30"/>
      <c r="G13" s="30"/>
      <c r="H13" s="30"/>
      <c r="I13" s="30"/>
      <c r="AC13" s="121" t="s">
        <v>336</v>
      </c>
      <c r="AD13" s="122" t="s">
        <v>337</v>
      </c>
    </row>
    <row r="14" spans="2:30" ht="15.75" customHeight="1" thickBot="1">
      <c r="B14" s="30"/>
      <c r="C14" s="30"/>
      <c r="D14" s="30"/>
      <c r="E14" s="30"/>
      <c r="F14" s="30"/>
      <c r="G14" s="30"/>
      <c r="H14" s="30"/>
      <c r="I14" s="30"/>
      <c r="AC14" s="121" t="s">
        <v>338</v>
      </c>
      <c r="AD14" s="123" t="s">
        <v>339</v>
      </c>
    </row>
    <row r="15" spans="2:30" ht="15.75" thickBot="1">
      <c r="AC15" s="121" t="s">
        <v>340</v>
      </c>
      <c r="AD15" s="124" t="s">
        <v>341</v>
      </c>
    </row>
    <row r="16" spans="2:30" ht="15.75" thickBot="1">
      <c r="AC16" s="121" t="s">
        <v>342</v>
      </c>
      <c r="AD16" s="125" t="s">
        <v>343</v>
      </c>
    </row>
    <row r="17" spans="29:30" ht="15.75" thickBot="1">
      <c r="AC17" s="121" t="s">
        <v>344</v>
      </c>
      <c r="AD17" s="126" t="s">
        <v>345</v>
      </c>
    </row>
  </sheetData>
  <mergeCells count="6">
    <mergeCell ref="B9:C9"/>
    <mergeCell ref="B2:I2"/>
    <mergeCell ref="B3:B4"/>
    <mergeCell ref="C3:C4"/>
    <mergeCell ref="B8:C8"/>
    <mergeCell ref="D3:I3"/>
  </mergeCells>
  <pageMargins left="0.7" right="0.7" top="0.75" bottom="0.75" header="0.3" footer="0.3"/>
  <pageSetup orientation="portrait" r:id="rId1"/>
  <ignoredErrors>
    <ignoredError sqref="I5:I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2025-03-20T16:01:31Z</dcterms:modified>
</cp:coreProperties>
</file>