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490" windowHeight="7650"/>
  </bookViews>
  <sheets>
    <sheet name="Matriz_estratégica" sheetId="2" r:id="rId1"/>
    <sheet name="ANALISIS" sheetId="3" r:id="rId2"/>
  </sheets>
  <definedNames>
    <definedName name="_xlnm._FilterDatabase" localSheetId="0" hidden="1">Matriz_estratégica!$A$9:$BI$50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4" i="2" l="1"/>
  <c r="BA16" i="2" l="1"/>
  <c r="BA21" i="2" l="1"/>
  <c r="BA14" i="2" l="1"/>
  <c r="BA11" i="2" l="1"/>
  <c r="BD12" i="2" l="1"/>
  <c r="BA27" i="2" l="1"/>
  <c r="BD22" i="2" l="1"/>
  <c r="BE22" i="2" s="1"/>
  <c r="BD21" i="2"/>
  <c r="BE21" i="2" s="1"/>
  <c r="BD20" i="2"/>
  <c r="BE20" i="2" s="1"/>
  <c r="BD19" i="2"/>
  <c r="BE19" i="2" s="1"/>
  <c r="BD18" i="2"/>
  <c r="BE18" i="2" s="1"/>
  <c r="BD17" i="2"/>
  <c r="BD15" i="2"/>
  <c r="BD13" i="2"/>
  <c r="BD11" i="2"/>
  <c r="BD10" i="2"/>
  <c r="BD43" i="2"/>
  <c r="BE43" i="2" s="1"/>
  <c r="BD42" i="2"/>
  <c r="BE42" i="2" s="1"/>
  <c r="AX41" i="2"/>
  <c r="BD41" i="2"/>
  <c r="BE41" i="2" s="1"/>
  <c r="BD49" i="2"/>
  <c r="BE49" i="2" s="1"/>
  <c r="BD46" i="2"/>
  <c r="BE46" i="2" s="1"/>
  <c r="BD45" i="2"/>
  <c r="BE45" i="2" s="1"/>
  <c r="BD30" i="2"/>
  <c r="BE30" i="2" s="1"/>
  <c r="BD50" i="2" l="1"/>
  <c r="BD48" i="2"/>
  <c r="BE48" i="2" s="1"/>
  <c r="BA48" i="2"/>
  <c r="BA49" i="2"/>
  <c r="AX48" i="2"/>
  <c r="AX49" i="2"/>
  <c r="AX46" i="2"/>
  <c r="AX45" i="2"/>
  <c r="BA30" i="2"/>
  <c r="AX30" i="2"/>
  <c r="BA19" i="2"/>
  <c r="AX19" i="2"/>
  <c r="BD28" i="2"/>
  <c r="BE28" i="2" s="1"/>
  <c r="BD23" i="2"/>
  <c r="BE23" i="2" s="1"/>
  <c r="BD24" i="2"/>
  <c r="BE24" i="2" s="1"/>
  <c r="BD47" i="2"/>
  <c r="BE47" i="2" s="1"/>
  <c r="BD44" i="2"/>
  <c r="BE44" i="2" s="1"/>
  <c r="BD40" i="2"/>
  <c r="BE40" i="2" s="1"/>
  <c r="BD39" i="2"/>
  <c r="BE39" i="2" s="1"/>
  <c r="BD38" i="2"/>
  <c r="BE38" i="2" s="1"/>
  <c r="BD37" i="2"/>
  <c r="BE37" i="2" s="1"/>
  <c r="BD36" i="2"/>
  <c r="BD34" i="2"/>
  <c r="BE34" i="2" s="1"/>
  <c r="BD33" i="2"/>
  <c r="BE33" i="2" s="1"/>
  <c r="BD31" i="2"/>
  <c r="BE31" i="2" s="1"/>
  <c r="BD29" i="2"/>
  <c r="BE29" i="2" s="1"/>
  <c r="BD26" i="2"/>
  <c r="BC26" i="2"/>
  <c r="BD16" i="2"/>
  <c r="BE10" i="2"/>
  <c r="BE26" i="2" l="1"/>
  <c r="BA22" i="2"/>
  <c r="BA23" i="2"/>
  <c r="BA24" i="2"/>
  <c r="BA25" i="2"/>
  <c r="BA26" i="2"/>
  <c r="AX10" i="2"/>
  <c r="BA10" i="2"/>
  <c r="AX11" i="2"/>
  <c r="AX12" i="2"/>
  <c r="BA12" i="2"/>
  <c r="AX13" i="2"/>
  <c r="AX15" i="2"/>
  <c r="BA15" i="2"/>
  <c r="AX17" i="2"/>
  <c r="AX18" i="2"/>
  <c r="BA18" i="2"/>
  <c r="AX20" i="2"/>
  <c r="BA20" i="2"/>
  <c r="AX21" i="2"/>
  <c r="AX22" i="2"/>
  <c r="AX23" i="2"/>
  <c r="AX24" i="2"/>
  <c r="AX25" i="2"/>
  <c r="AX27" i="2"/>
  <c r="AX28" i="2"/>
  <c r="BA28" i="2"/>
  <c r="AX29" i="2"/>
  <c r="BA29" i="2"/>
  <c r="AX31" i="2"/>
  <c r="BA31" i="2"/>
  <c r="AX32" i="2"/>
  <c r="BA32" i="2"/>
  <c r="AX33" i="2"/>
  <c r="AX34" i="2"/>
  <c r="AX35" i="2"/>
  <c r="BA35" i="2"/>
  <c r="AX36" i="2"/>
  <c r="AX37" i="2"/>
  <c r="AX38" i="2"/>
  <c r="BA38" i="2"/>
  <c r="AX39" i="2"/>
  <c r="AX40" i="2"/>
  <c r="BA41" i="2"/>
  <c r="AX42" i="2"/>
  <c r="BA42" i="2"/>
  <c r="AX43" i="2"/>
  <c r="BA43" i="2"/>
  <c r="AX44" i="2"/>
  <c r="AX47" i="2"/>
  <c r="BA47" i="2"/>
  <c r="AX50" i="2"/>
  <c r="BA50" i="2"/>
  <c r="AQ13" i="2"/>
  <c r="AT29" i="2"/>
  <c r="AQ18" i="2" l="1"/>
  <c r="AT16" i="2" l="1"/>
  <c r="AT42" i="2" l="1"/>
  <c r="BD25" i="2" l="1"/>
  <c r="BE25" i="2" s="1"/>
  <c r="AT35" i="2" l="1"/>
  <c r="AT25" i="2" l="1"/>
  <c r="BD27" i="2" l="1"/>
  <c r="BE11" i="2"/>
  <c r="AQ27" i="2" l="1"/>
  <c r="AT21" i="2"/>
  <c r="AT38" i="2" l="1"/>
  <c r="AT32" i="2" l="1"/>
  <c r="AT41" i="2" l="1"/>
  <c r="AQ50" i="2"/>
  <c r="AQ47" i="2"/>
  <c r="AQ44" i="2"/>
  <c r="AQ43" i="2"/>
  <c r="AQ42" i="2"/>
  <c r="AQ40" i="2"/>
  <c r="AQ39" i="2"/>
  <c r="AQ38" i="2"/>
  <c r="AQ37" i="2"/>
  <c r="AQ36" i="2"/>
  <c r="AQ35" i="2"/>
  <c r="AQ34" i="2"/>
  <c r="AQ33" i="2"/>
  <c r="AQ32" i="2"/>
  <c r="AQ31" i="2"/>
  <c r="AQ29" i="2"/>
  <c r="AQ28" i="2"/>
  <c r="AQ26" i="2"/>
  <c r="AQ25" i="2"/>
  <c r="AQ24" i="2"/>
  <c r="AQ23" i="2"/>
  <c r="AQ22" i="2"/>
  <c r="AQ21" i="2"/>
  <c r="AQ20" i="2"/>
  <c r="AQ17" i="2"/>
  <c r="AQ15" i="2"/>
  <c r="AQ14" i="2"/>
  <c r="AQ12" i="2"/>
  <c r="AQ11" i="2"/>
  <c r="AQ10" i="2"/>
  <c r="AC22" i="2" l="1"/>
  <c r="AC19" i="2"/>
  <c r="AC11" i="2"/>
  <c r="BD35" i="2"/>
  <c r="BE35" i="2" s="1"/>
  <c r="BD32" i="2"/>
  <c r="BE32" i="2" s="1"/>
  <c r="V18" i="2"/>
  <c r="AC20" i="2" l="1"/>
  <c r="Y19" i="2"/>
  <c r="BE13" i="2"/>
  <c r="I5" i="3" l="1"/>
  <c r="AT12" i="2" l="1"/>
  <c r="AT11" i="2" l="1"/>
  <c r="AT14" i="2"/>
  <c r="AT15" i="2"/>
  <c r="AT18" i="2"/>
  <c r="AT20" i="2"/>
  <c r="AT26" i="2"/>
  <c r="AT27" i="2"/>
  <c r="AT28" i="2"/>
  <c r="AT31" i="2"/>
  <c r="AT43" i="2"/>
  <c r="AT47" i="2"/>
  <c r="AT50" i="2"/>
  <c r="AT10" i="2"/>
  <c r="I7" i="3" l="1"/>
  <c r="I6" i="3"/>
  <c r="AJ15" i="2" l="1"/>
  <c r="H8" i="3" l="1"/>
  <c r="G8" i="3"/>
  <c r="F8" i="3"/>
  <c r="E8" i="3"/>
  <c r="D8" i="3"/>
  <c r="AM15" i="2"/>
  <c r="I8" i="3" l="1"/>
  <c r="D9" i="3" s="1"/>
  <c r="F9" i="3" l="1"/>
  <c r="G9" i="3"/>
  <c r="I9" i="3"/>
  <c r="H9" i="3"/>
  <c r="E9" i="3"/>
  <c r="BE14" i="2"/>
  <c r="BE15" i="2"/>
  <c r="BE1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7" i="2"/>
  <c r="Y28" i="2"/>
  <c r="Y29" i="2"/>
  <c r="Y30" i="2"/>
  <c r="Y31" i="2"/>
  <c r="Y32" i="2"/>
  <c r="Y33" i="2"/>
  <c r="Y34" i="2"/>
  <c r="Y35" i="2"/>
  <c r="Y36" i="2"/>
  <c r="Y38" i="2"/>
  <c r="Y39" i="2"/>
  <c r="Y40" i="2"/>
  <c r="Y41" i="2"/>
  <c r="Y42" i="2"/>
  <c r="Y43" i="2"/>
  <c r="Y44" i="2"/>
  <c r="Y45" i="2"/>
  <c r="Y46" i="2"/>
  <c r="Y47" i="2"/>
  <c r="Y48" i="2"/>
  <c r="Y50" i="2"/>
  <c r="V11" i="2"/>
  <c r="Y10" i="2"/>
  <c r="V12" i="2"/>
  <c r="V14"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D37" i="2"/>
  <c r="AE37" i="2" s="1"/>
  <c r="AF37" i="2" s="1"/>
  <c r="AE36" i="2"/>
  <c r="AD36" i="2"/>
  <c r="AF36" i="2" s="1"/>
  <c r="AF33" i="2"/>
  <c r="AE32" i="2"/>
  <c r="AD32" i="2"/>
  <c r="AE31" i="2"/>
  <c r="AD31" i="2"/>
  <c r="AF19" i="2"/>
  <c r="AE18" i="2"/>
  <c r="AD18" i="2"/>
  <c r="AE17" i="2"/>
  <c r="AD17" i="2"/>
  <c r="AE11" i="2"/>
  <c r="AD11" i="2"/>
  <c r="AF11" i="2" s="1"/>
  <c r="AF12" i="2"/>
  <c r="AF13" i="2"/>
  <c r="AF14" i="2"/>
  <c r="AF16" i="2"/>
  <c r="AF20" i="2"/>
  <c r="AF21" i="2"/>
  <c r="AF22" i="2"/>
  <c r="AF23" i="2"/>
  <c r="AF24" i="2"/>
  <c r="AF25" i="2"/>
  <c r="AF26" i="2"/>
  <c r="AF27" i="2"/>
  <c r="AF28" i="2"/>
  <c r="AF29" i="2"/>
  <c r="AF30" i="2"/>
  <c r="AF34" i="2"/>
  <c r="AF35"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31" i="2" l="1"/>
  <c r="AF40" i="2"/>
  <c r="AF18" i="2"/>
  <c r="AF43" i="2"/>
  <c r="AF17" i="2"/>
  <c r="AF32" i="2"/>
  <c r="H16" i="2"/>
  <c r="H14" i="2"/>
  <c r="Y49" i="2"/>
</calcChain>
</file>

<file path=xl/sharedStrings.xml><?xml version="1.0" encoding="utf-8"?>
<sst xmlns="http://schemas.openxmlformats.org/spreadsheetml/2006/main" count="615" uniqueCount="486">
  <si>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</si>
  <si>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</si>
  <si>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</si>
  <si>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</si>
  <si>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</si>
  <si>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</si>
  <si>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</si>
  <si>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</si>
  <si>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</si>
  <si>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</si>
  <si>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</si>
  <si>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</si>
  <si>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</si>
  <si>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</si>
  <si>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</si>
  <si>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</si>
  <si>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</si>
  <si>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</si>
  <si>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</si>
  <si>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</si>
  <si>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</si>
  <si>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</si>
  <si>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</si>
  <si>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</si>
  <si>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</si>
  <si>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</si>
  <si>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</si>
  <si>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</si>
  <si>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</si>
  <si>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</si>
  <si>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</si>
  <si>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</si>
  <si>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</si>
  <si>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</si>
  <si>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</si>
  <si>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</si>
  <si>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</si>
  <si>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</si>
  <si>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</si>
  <si>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</si>
  <si>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</si>
  <si>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</si>
  <si>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</si>
  <si>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</si>
  <si>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</si>
  <si>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</si>
  <si>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</si>
  <si>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</si>
  <si>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</si>
  <si>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</si>
  <si>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</si>
  <si>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</si>
  <si>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</si>
  <si>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</si>
  <si>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</si>
  <si>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</si>
  <si>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</si>
  <si>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</si>
  <si>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</si>
  <si>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</si>
  <si>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</si>
  <si>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</si>
  <si>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</si>
  <si>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</si>
  <si>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</si>
  <si>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</si>
  <si>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</si>
  <si>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</si>
  <si>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</si>
  <si>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</si>
  <si>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</si>
  <si>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</si>
  <si>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</si>
  <si>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</si>
  <si>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</si>
  <si>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</si>
  <si>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</si>
  <si>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</si>
  <si>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</si>
  <si>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</si>
  <si>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</si>
  <si>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</si>
  <si>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</si>
  <si>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</si>
  <si>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</si>
  <si>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</si>
  <si>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</si>
  <si>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</si>
  <si>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</si>
  <si>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</si>
  <si>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</si>
  <si>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</si>
  <si>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</si>
  <si>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</si>
  <si>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</si>
  <si>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</si>
  <si>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</si>
  <si>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</si>
  <si>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</si>
  <si>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</si>
  <si>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</si>
  <si>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</si>
  <si>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</si>
  <si>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</si>
  <si>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</si>
  <si>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</si>
  <si>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</si>
  <si>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</si>
  <si>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</si>
  <si>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</si>
  <si>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</si>
  <si>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</si>
  <si>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</si>
  <si>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</si>
  <si>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</si>
  <si>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</si>
  <si>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</si>
  <si>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</si>
  <si>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</si>
  <si>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</si>
  <si>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</si>
  <si>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</si>
  <si>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</si>
  <si>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</si>
  <si>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</si>
  <si>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</si>
  <si>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</si>
  <si>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</si>
  <si>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</si>
  <si>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</si>
  <si>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</si>
  <si>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</si>
  <si>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</si>
  <si>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</si>
  <si>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</si>
  <si>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</si>
  <si>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</si>
  <si>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</si>
  <si>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</si>
  <si>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</si>
  <si>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</si>
  <si>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</si>
  <si>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</si>
  <si>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</si>
  <si>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</si>
  <si>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</si>
  <si>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</si>
  <si>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</si>
  <si>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</si>
  <si>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</si>
  <si>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</si>
  <si>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</si>
  <si>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</si>
  <si>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</si>
  <si>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</si>
  <si>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</si>
  <si>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</si>
  <si>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</si>
  <si>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</si>
  <si>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</si>
  <si>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</si>
  <si>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</si>
  <si>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</si>
  <si>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</si>
  <si>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</si>
  <si>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</si>
  <si>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</si>
  <si>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</si>
  <si>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</si>
  <si>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</si>
  <si>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</si>
  <si>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</si>
  <si>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</si>
  <si>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</si>
  <si>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</si>
  <si>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</si>
  <si>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</si>
  <si>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</si>
  <si>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</si>
  <si>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</si>
  <si>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</si>
  <si>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</si>
  <si>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</si>
  <si>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</si>
  <si>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</si>
  <si>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</si>
  <si>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</si>
  <si>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</si>
  <si>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</si>
  <si>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</si>
  <si>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</si>
  <si>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</si>
  <si>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</si>
  <si>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</si>
  <si>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</si>
  <si>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</si>
  <si>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</si>
  <si>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</si>
  <si>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</si>
  <si>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</si>
  <si>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</si>
  <si>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</si>
  <si>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</si>
  <si>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</si>
  <si>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</si>
  <si>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</si>
  <si>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</si>
  <si>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</si>
  <si>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</si>
  <si>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</si>
  <si>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</si>
  <si>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</si>
  <si>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</si>
  <si>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</si>
  <si>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</si>
  <si>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</si>
  <si>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</si>
  <si>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</si>
  <si>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</si>
  <si>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</si>
  <si>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</si>
  <si>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</si>
  <si>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</si>
  <si>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</si>
  <si>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</si>
  <si>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</si>
  <si>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</si>
  <si>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</si>
  <si>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</si>
  <si>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</si>
  <si>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</si>
  <si>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</si>
  <si>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</si>
  <si>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</si>
  <si>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</si>
  <si>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</si>
  <si>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</si>
  <si>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</si>
  <si>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</si>
  <si>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</si>
  <si>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</si>
  <si>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</si>
  <si>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</si>
  <si>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</si>
  <si>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</si>
  <si>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</si>
  <si>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</si>
  <si>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</si>
  <si>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</si>
  <si>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</si>
  <si>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</si>
  <si>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</si>
  <si>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</si>
  <si>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</si>
  <si>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</si>
  <si>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</si>
  <si>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</si>
  <si>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</si>
  <si>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</si>
  <si>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</si>
  <si>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</si>
  <si>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</si>
  <si>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</si>
  <si>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</si>
  <si>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</si>
  <si>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</si>
  <si>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</si>
  <si>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</si>
  <si>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</si>
  <si>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</si>
  <si>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</si>
  <si>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</si>
  <si>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</si>
  <si>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</si>
  <si>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</si>
  <si>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</si>
  <si>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</si>
  <si>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</si>
  <si>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</si>
  <si>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</si>
  <si>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</si>
  <si>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</si>
  <si>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</si>
  <si>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</si>
  <si>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</si>
  <si>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</si>
  <si>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</si>
  <si>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</si>
  <si>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</si>
  <si>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</si>
  <si>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</si>
  <si>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</si>
  <si>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</si>
  <si>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</si>
  <si>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</si>
  <si>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</si>
  <si>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</si>
  <si>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</si>
  <si>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</si>
  <si>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</si>
  <si>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</si>
  <si>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</si>
  <si>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</si>
  <si>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</si>
  <si>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</si>
  <si>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</si>
  <si>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</si>
  <si>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</si>
  <si>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</si>
  <si>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</si>
  <si>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</si>
  <si>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</si>
  <si>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La Secretaría de Familia a través de la dirección de adulto mayor y discapacidad ejecuta la estrategia de Rehabilitación Basada en Comunidad, reglamentada en el Decreto 703 de 2015</t>
  </si>
  <si>
    <t>N/A</t>
  </si>
  <si>
    <t xml:space="preserve">PORCENTAJE DE METAS </t>
  </si>
  <si>
    <t>La secretaría de Turismo, industria y comercio realizó concertaciones con el ministerio de trabajo y demas actores del sistema, para la ejecucion del indicador en el año 2023.</t>
  </si>
  <si>
    <t xml:space="preserve">Se fortalecieron cinco (5) hogares en sus capacidades de interlocución y participación activa en el municipio de Córdoba. </t>
  </si>
  <si>
    <t xml:space="preserve">Esta meta se encuentra programada para iniciar su ejecución en la próxima vigencia.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</si>
  <si>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</si>
  <si>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iniciar su ejecución en la presente vigencia </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</si>
  <si>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</si>
  <si>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</si>
  <si>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</si>
  <si>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</si>
  <si>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</si>
  <si>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</si>
  <si>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</si>
  <si>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</si>
  <si>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</si>
  <si>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</si>
  <si>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</si>
  <si>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</si>
  <si>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</si>
  <si>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</si>
  <si>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</si>
  <si>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</si>
  <si>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La secretaría de Agricultura ha fortalecido 7 unidades de emprendimiento de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</si>
  <si>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</si>
  <si>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</si>
  <si>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</si>
  <si>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</si>
  <si>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</si>
  <si>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</si>
  <si>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</si>
  <si>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</si>
  <si>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</si>
  <si>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</si>
  <si>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</si>
  <si>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</si>
  <si>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o</t>
  </si>
  <si>
    <t>CUMPLIMIENTO</t>
  </si>
  <si>
    <t>SEMAFORIZACIÓN</t>
  </si>
  <si>
    <t>Verde Oscuro (80% 100%)</t>
  </si>
  <si>
    <t>Sobresaliente</t>
  </si>
  <si>
    <t>Verde Claro (70% 79%)</t>
  </si>
  <si>
    <t>Satisfactorio</t>
  </si>
  <si>
    <t>Amarillo (60% 69%)</t>
  </si>
  <si>
    <t>Medio</t>
  </si>
  <si>
    <t>Naranja (40% 59%)</t>
  </si>
  <si>
    <t>Bajo</t>
  </si>
  <si>
    <t>Rojo (0% 39%)</t>
  </si>
  <si>
    <t>Critico</t>
  </si>
  <si>
    <t>Los actores responsables, no reportaron acciones en cumplimiento de esta meta.</t>
  </si>
  <si>
    <t>Esta meta no se encuentra programa para iniciar su ejecución en la presente vigencia</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</si>
  <si>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</si>
  <si>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Según el Plan Decenal la meta no se encuentra programada para la presente vigencia</t>
  </si>
  <si>
    <t>Para este trimestre de la vigencia 2023, no se han realizado actividades que den avance al indicador</t>
  </si>
  <si>
    <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family val="2"/>
      </rPr>
      <t xml:space="preserve">Armenia: </t>
    </r>
    <r>
      <rPr>
        <sz val="12"/>
        <color theme="1"/>
        <rFont val="Arial"/>
        <family val="2"/>
      </rPr>
      <t xml:space="preserve">Se Fortalecieron 9 mercados campesinos
</t>
    </r>
    <r>
      <rPr>
        <b/>
        <sz val="12"/>
        <color theme="1"/>
        <rFont val="Arial"/>
        <family val="2"/>
      </rPr>
      <t>Córdoba:</t>
    </r>
    <r>
      <rPr>
        <sz val="12"/>
        <color theme="1"/>
        <rFont val="Arial"/>
        <family val="2"/>
      </rPr>
      <t xml:space="preserve"> Se Fortalecieron 9 mercados campesinos
</t>
    </r>
    <r>
      <rPr>
        <b/>
        <sz val="12"/>
        <color theme="1"/>
        <rFont val="Arial"/>
        <family val="2"/>
      </rPr>
      <t xml:space="preserve">La Tebaida: </t>
    </r>
    <r>
      <rPr>
        <sz val="12"/>
        <color theme="1"/>
        <rFont val="Arial"/>
        <family val="2"/>
      </rPr>
      <t xml:space="preserve">Se fortalecieron 6 mercados campesinos
</t>
    </r>
    <r>
      <rPr>
        <b/>
        <sz val="12"/>
        <color theme="1"/>
        <rFont val="Arial"/>
        <family val="2"/>
      </rPr>
      <t xml:space="preserve">Montenegro: </t>
    </r>
    <r>
      <rPr>
        <sz val="12"/>
        <color theme="1"/>
        <rFont val="Arial"/>
        <family val="2"/>
      </rPr>
      <t xml:space="preserve"> se realizaron 5 mercados campesinos en el segundo trimestre.
</t>
    </r>
    <r>
      <rPr>
        <b/>
        <sz val="12"/>
        <color theme="1"/>
        <rFont val="Arial"/>
        <family val="2"/>
      </rPr>
      <t>Pijao:</t>
    </r>
    <r>
      <rPr>
        <sz val="12"/>
        <color theme="1"/>
        <rFont val="Arial"/>
        <family val="2"/>
      </rPr>
      <t xml:space="preserve"> Se realizaron 3 mercados campesinos en el segundo trimestre
</t>
    </r>
    <r>
      <rPr>
        <b/>
        <sz val="12"/>
        <color theme="1"/>
        <rFont val="Arial"/>
        <family val="2"/>
      </rPr>
      <t xml:space="preserve">Quimbaya: </t>
    </r>
    <r>
      <rPr>
        <sz val="12"/>
        <color theme="1"/>
        <rFont val="Arial"/>
        <family val="2"/>
      </rPr>
      <t xml:space="preserve">El municipio realizó fortalecimiento a la asociación mercado campesino existente.
</t>
    </r>
    <r>
      <rPr>
        <b/>
        <sz val="12"/>
        <color theme="1"/>
        <rFont val="Arial"/>
        <family val="2"/>
      </rPr>
      <t>Desde la Secretaría de Agricultura:</t>
    </r>
    <r>
      <rPr>
        <sz val="12"/>
        <color theme="1"/>
        <rFont val="Arial"/>
        <family val="2"/>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</si>
  <si>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t>Seguimiento 2023</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</si>
  <si>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</si>
  <si>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family val="2"/>
      </rPr>
      <t xml:space="preserve">Secretaría de Agricultura
</t>
    </r>
    <r>
      <rPr>
        <sz val="12"/>
        <color theme="1"/>
        <rFont val="Arial"/>
        <family val="2"/>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family val="2"/>
      </rPr>
      <t>La Tebaida:</t>
    </r>
    <r>
      <rPr>
        <sz val="12"/>
        <color theme="1"/>
        <rFont val="Arial"/>
        <family val="2"/>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family val="2"/>
      </rPr>
      <t xml:space="preserve">Montenegro: </t>
    </r>
    <r>
      <rPr>
        <sz val="12"/>
        <color theme="1"/>
        <rFont val="Arial"/>
        <family val="2"/>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family val="2"/>
      </rPr>
      <t xml:space="preserve">Quimbaya: </t>
    </r>
    <r>
      <rPr>
        <sz val="12"/>
        <color theme="1"/>
        <rFont val="Arial"/>
        <family val="2"/>
      </rPr>
      <t xml:space="preserve">
Se realizan acciones de fortalecimiento de emprendimientos de jóvenes, mujeres, campesinos y población afrocolombiana a través de capacitaciones y ferias de emprendimiento. 
</t>
    </r>
    <r>
      <rPr>
        <b/>
        <sz val="12"/>
        <color theme="1"/>
        <rFont val="Arial"/>
        <family val="2"/>
      </rPr>
      <t xml:space="preserve">Salento: </t>
    </r>
    <r>
      <rPr>
        <sz val="12"/>
        <color theme="1"/>
        <rFont val="Arial"/>
        <family val="2"/>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family val="2"/>
      </rPr>
      <t>Secretaría de Turismo Industria y Comercio</t>
    </r>
    <r>
      <rPr>
        <sz val="12"/>
        <color theme="1"/>
        <rFont val="Arial"/>
        <family val="2"/>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</si>
  <si>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family val="2"/>
      </rPr>
      <t xml:space="preserve">Secretaría de Planeación, Secretaría de Cultura y Secretaría de Agricultura. </t>
    </r>
    <r>
      <rPr>
        <sz val="12"/>
        <color theme="1"/>
        <rFont val="Arial"/>
        <family val="2"/>
      </rPr>
      <t xml:space="preserve">
Así mismo, desde la </t>
    </r>
    <r>
      <rPr>
        <b/>
        <sz val="12"/>
        <color theme="1"/>
        <rFont val="Arial"/>
        <family val="2"/>
      </rPr>
      <t xml:space="preserve">Secretaría de Cultura </t>
    </r>
    <r>
      <rPr>
        <sz val="12"/>
        <color theme="1"/>
        <rFont val="Arial"/>
        <family val="2"/>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family val="2"/>
      </rPr>
      <t>Secretaría de Familia</t>
    </r>
    <r>
      <rPr>
        <sz val="12"/>
        <color theme="1"/>
        <rFont val="Arial"/>
        <family val="2"/>
      </rPr>
      <t xml:space="preserve">
Se pasará la propuesta a la secretaria de planeación con el fin de solicitar la estrategia de percepción territorial y apropiación familiar del entorno rural para la sostenibilidad del Paisaje Cultural Cafetero.</t>
    </r>
  </si>
  <si>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</si>
  <si>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r>
      <rPr>
        <b/>
        <sz val="12"/>
        <color theme="1"/>
        <rFont val="Arial"/>
        <family val="2"/>
      </rPr>
      <t xml:space="preserve">Secretaría de Familia </t>
    </r>
    <r>
      <rPr>
        <sz val="12"/>
        <color theme="1"/>
        <rFont val="Arial"/>
        <family val="2"/>
      </rPr>
      <t xml:space="preserve">
Se documento la estrategia de fortalecimiento de la sana convivencia familiar y social. Se espera iniciar el proceso de implementación durante la vigencia 2024.
</t>
    </r>
    <r>
      <rPr>
        <b/>
        <sz val="12"/>
        <color theme="1"/>
        <rFont val="Arial"/>
        <family val="2"/>
      </rPr>
      <t>Secretaría del Interior</t>
    </r>
    <r>
      <rPr>
        <sz val="12"/>
        <color theme="1"/>
        <rFont val="Arial"/>
        <family val="2"/>
      </rPr>
      <t xml:space="preserve">
Continuo con la estrategia y realizaron talleres psicosociales en Instituciones Educativas con estudiantes, docentes y rectores, juntas de acción comunal, logrando impactar los 12 municipios
</t>
    </r>
    <r>
      <rPr>
        <b/>
        <sz val="12"/>
        <color theme="1"/>
        <rFont val="Arial"/>
        <family val="2"/>
      </rPr>
      <t>Comfenalco</t>
    </r>
    <r>
      <rPr>
        <sz val="12"/>
        <color theme="1"/>
        <rFont val="Arial"/>
        <family val="2"/>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</si>
  <si>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</si>
  <si>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family val="2"/>
      </rPr>
      <t xml:space="preserve">Quimbaya
</t>
    </r>
    <r>
      <rPr>
        <sz val="12"/>
        <color theme="1"/>
        <rFont val="Arial"/>
        <family val="2"/>
      </rPr>
      <t xml:space="preserve">El municipio cuenta con documento marco para la superación de la pobreza extrema. 
</t>
    </r>
    <r>
      <rPr>
        <b/>
        <sz val="12"/>
        <color theme="1"/>
        <rFont val="Arial"/>
        <family val="2"/>
      </rPr>
      <t xml:space="preserve">La Tebaida
</t>
    </r>
    <r>
      <rPr>
        <sz val="12"/>
        <color theme="1"/>
        <rFont val="Arial"/>
        <family val="2"/>
      </rPr>
      <t>Documento Marco Territorial de Lucha Contra la Pobreza Extrema La Tebaida 2020-2023.</t>
    </r>
  </si>
  <si>
    <r>
      <rPr>
        <b/>
        <sz val="12"/>
        <color theme="1"/>
        <rFont val="Arial"/>
        <family val="2"/>
      </rPr>
      <t xml:space="preserve">Secretaría de Turismo, Industria y Comercio </t>
    </r>
    <r>
      <rPr>
        <sz val="12"/>
        <color theme="1"/>
        <rFont val="Arial"/>
        <family val="2"/>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</si>
  <si>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b/>
        <sz val="12"/>
        <color theme="1"/>
        <rFont val="Arial"/>
        <family val="2"/>
      </rPr>
      <t>Secretaría de Turismo, Industria y Comercio</t>
    </r>
    <r>
      <rPr>
        <sz val="12"/>
        <color theme="1"/>
        <rFont val="Arial"/>
        <family val="2"/>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</si>
  <si>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family val="2"/>
      </rPr>
      <t>La Secretaría de Cultura</t>
    </r>
    <r>
      <rPr>
        <sz val="12"/>
        <color theme="1"/>
        <rFont val="Arial"/>
        <family val="2"/>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family val="2"/>
      </rPr>
      <t>Secretaría de Familia</t>
    </r>
    <r>
      <rPr>
        <sz val="12"/>
        <color theme="1"/>
        <rFont val="Arial"/>
        <family val="2"/>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family val="2"/>
      </rPr>
      <t xml:space="preserve">INDEPORTES:  </t>
    </r>
    <r>
      <rPr>
        <sz val="12"/>
        <color theme="1"/>
        <rFont val="Arial"/>
        <family val="2"/>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family val="2"/>
      </rPr>
      <t>La Tebaida</t>
    </r>
    <r>
      <rPr>
        <sz val="12"/>
        <color theme="1"/>
        <rFont val="Arial"/>
        <family val="2"/>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family val="2"/>
      </rPr>
      <t>Buenavista</t>
    </r>
    <r>
      <rPr>
        <sz val="12"/>
        <color theme="1"/>
        <rFont val="Arial"/>
        <family val="2"/>
      </rPr>
      <t xml:space="preserve">
Conto con 8 escuelas  de formacion deportiva y cultural   durante la vigencia 2023 
</t>
    </r>
    <r>
      <rPr>
        <b/>
        <sz val="12"/>
        <color theme="1"/>
        <rFont val="Arial"/>
        <family val="2"/>
      </rPr>
      <t>Quimbaya</t>
    </r>
    <r>
      <rPr>
        <sz val="12"/>
        <color theme="1"/>
        <rFont val="Arial"/>
        <family val="2"/>
      </rPr>
      <t xml:space="preserve">
El municipio implementa tres proyectos recreativos, culturales y deportivos que incluyen participación de las familias y comunidades
</t>
    </r>
  </si>
  <si>
    <r>
      <rPr>
        <b/>
        <sz val="12"/>
        <rFont val="Arial"/>
        <family val="2"/>
      </rPr>
      <t>INDEPORTES y la Secretaría de Salud departamental</t>
    </r>
    <r>
      <rPr>
        <sz val="12"/>
        <rFont val="Arial"/>
        <family val="2"/>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rFont val="Arial"/>
        <family val="2"/>
      </rPr>
      <t xml:space="preserve">Secretaría de Familia
</t>
    </r>
    <r>
      <rPr>
        <sz val="12"/>
        <rFont val="Arial"/>
        <family val="2"/>
      </rPr>
      <t xml:space="preserve">Se   realizaron  eventos  masivos  articuladamente  con Indeportes para socializar  y  explicar una ruta didáctica la  cual  tiene  como objetivo implementar  y  promocionar  estilos  de  vida  saludable  en  las familias  de  Departamento  del Quindío.
</t>
    </r>
    <r>
      <rPr>
        <b/>
        <sz val="12"/>
        <rFont val="Arial"/>
        <family val="2"/>
      </rPr>
      <t xml:space="preserve">Buenavista
</t>
    </r>
    <r>
      <rPr>
        <sz val="12"/>
        <rFont val="Arial"/>
        <family val="2"/>
      </rPr>
      <t xml:space="preserve">por medio del PIC Se implemento la estrategia 4 por 4 , con el fin de implementar habitos y estilos de vida saludabel en als familias </t>
    </r>
  </si>
  <si>
    <r>
      <rPr>
        <b/>
        <sz val="12"/>
        <color theme="1"/>
        <rFont val="Arial"/>
        <family val="2"/>
      </rPr>
      <t xml:space="preserve">Secretaría de Familia </t>
    </r>
    <r>
      <rPr>
        <sz val="12"/>
        <color theme="1"/>
        <rFont val="Arial"/>
        <family val="2"/>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family val="2"/>
      </rPr>
      <t>Secretaría de Educación</t>
    </r>
    <r>
      <rPr>
        <sz val="12"/>
        <color theme="1"/>
        <rFont val="Arial"/>
        <family val="2"/>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family val="2"/>
      </rPr>
      <t xml:space="preserve">Secretaría de Salud
</t>
    </r>
    <r>
      <rPr>
        <sz val="12"/>
        <color theme="1"/>
        <rFont val="Arial"/>
        <family val="2"/>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family val="2"/>
      </rPr>
      <t>Buenavista</t>
    </r>
    <r>
      <rPr>
        <sz val="12"/>
        <color theme="1"/>
        <rFont val="Arial"/>
        <family val="2"/>
      </rPr>
      <t xml:space="preserve">
Se realizaron talleres en instituciones educativas especialmente en el área rural del municipio de Buenavista
</t>
    </r>
    <r>
      <rPr>
        <b/>
        <sz val="12"/>
        <color theme="1"/>
        <rFont val="Arial"/>
        <family val="2"/>
      </rPr>
      <t>Córdoba</t>
    </r>
    <r>
      <rPr>
        <sz val="12"/>
        <color theme="1"/>
        <rFont val="Arial"/>
        <family val="2"/>
      </rPr>
      <t xml:space="preserve">
El municipio de Córdoba realizó acciones para la prevención del consumo y venta de sustancias psicoactivas en la institución José María Córdoba.
</t>
    </r>
    <r>
      <rPr>
        <b/>
        <sz val="12"/>
        <color theme="1"/>
        <rFont val="Arial"/>
        <family val="2"/>
      </rPr>
      <t>Quimbaya</t>
    </r>
    <r>
      <rPr>
        <sz val="12"/>
        <color theme="1"/>
        <rFont val="Arial"/>
        <family val="2"/>
      </rPr>
      <t xml:space="preserve">
El municipio se articula con la secretaría de familia para la implementación de la estrategia Tú y yo unidos por la vida. 
</t>
    </r>
    <r>
      <rPr>
        <b/>
        <sz val="12"/>
        <color theme="1"/>
        <rFont val="Arial"/>
        <family val="2"/>
      </rPr>
      <t>Universidad San Buenaventura</t>
    </r>
    <r>
      <rPr>
        <sz val="12"/>
        <color theme="1"/>
        <rFont val="Arial"/>
        <family val="2"/>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family val="2"/>
      </rPr>
      <t xml:space="preserve">Universidad EAM
</t>
    </r>
    <r>
      <rPr>
        <sz val="12"/>
        <color theme="1"/>
        <rFont val="Arial"/>
        <family val="2"/>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family val="2"/>
      </rPr>
      <t>Universidad del Quindío.</t>
    </r>
    <r>
      <rPr>
        <sz val="12"/>
        <color theme="1"/>
        <rFont val="Arial"/>
        <family val="2"/>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</si>
  <si>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family val="2"/>
      </rPr>
      <t>Tebaida</t>
    </r>
    <r>
      <rPr>
        <sz val="12"/>
        <color theme="1"/>
        <rFont val="Arial"/>
        <family val="2"/>
      </rPr>
      <t xml:space="preserve"> cuenta con una infraestructura adecuada para la atención en primera infancia de 225 usuarios en el programa Centro de Desarrollo Comunitario Versalles en su Modalidad Familiar.    
</t>
    </r>
    <r>
      <rPr>
        <b/>
        <sz val="12"/>
        <color theme="1"/>
        <rFont val="Arial"/>
        <family val="2"/>
      </rPr>
      <t>Buenavista</t>
    </r>
    <r>
      <rPr>
        <sz val="12"/>
        <color theme="1"/>
        <rFont val="Arial"/>
        <family val="2"/>
      </rPr>
      <t xml:space="preserve">
Se realiza seguimiento a la ruta integral e atenciones  </t>
    </r>
  </si>
  <si>
    <r>
      <t xml:space="preserve"> La Secretaría de Familia, a través de la jefatura de Familia, ha implementado la estrategia Tú y yo nos cuidamos.  
</t>
    </r>
    <r>
      <rPr>
        <b/>
        <sz val="12"/>
        <color theme="1"/>
        <rFont val="Arial"/>
        <family val="2"/>
      </rPr>
      <t>Buenavista</t>
    </r>
    <r>
      <rPr>
        <sz val="12"/>
        <color theme="1"/>
        <rFont val="Arial"/>
        <family val="2"/>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</si>
  <si>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b/>
        <sz val="12"/>
        <color theme="1"/>
        <rFont val="Arial"/>
        <family val="2"/>
      </rPr>
      <t xml:space="preserve">La Secretaría de Familia 
</t>
    </r>
    <r>
      <rPr>
        <sz val="12"/>
        <color theme="1"/>
        <rFont val="Arial"/>
        <family val="2"/>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family val="2"/>
      </rPr>
      <t xml:space="preserve">
La Secretaría de Salud: </t>
    </r>
    <r>
      <rPr>
        <sz val="12"/>
        <color theme="1"/>
        <rFont val="Arial"/>
        <family val="2"/>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family val="2"/>
      </rPr>
      <t>Buenavista</t>
    </r>
    <r>
      <rPr>
        <sz val="12"/>
        <color theme="1"/>
        <rFont val="Arial"/>
        <family val="2"/>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family val="2"/>
      </rPr>
      <t xml:space="preserve">Córdoba
</t>
    </r>
    <r>
      <rPr>
        <sz val="12"/>
        <color theme="1"/>
        <rFont val="Arial"/>
        <family val="2"/>
      </rPr>
      <t>El municipio de Córdoba apoyo la implementación de la estrategia “SI TÚ ESTAS LAS DROGAS NO”</t>
    </r>
  </si>
  <si>
    <r>
      <rPr>
        <b/>
        <sz val="12"/>
        <color theme="1"/>
        <rFont val="Arial"/>
        <family val="2"/>
      </rPr>
      <t xml:space="preserve">Buenavista
</t>
    </r>
    <r>
      <rPr>
        <sz val="12"/>
        <color theme="1"/>
        <rFont val="Arial"/>
        <family val="2"/>
      </rPr>
      <t>Se socializo la ruta de atención en salud mental a diferentes grupos poblaciones incluidas familias del municipio.</t>
    </r>
    <r>
      <rPr>
        <b/>
        <sz val="12"/>
        <color theme="1"/>
        <rFont val="Arial"/>
        <family val="2"/>
      </rPr>
      <t xml:space="preserve">
Córdoba
</t>
    </r>
    <r>
      <rPr>
        <sz val="12"/>
        <color theme="1"/>
        <rFont val="Arial"/>
        <family val="2"/>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</si>
  <si>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t>La Secretaria de Familia, cuenta con la estrategia para la promoción y fortalecimiento de la diversidad familiar étnica quindiana.</t>
  </si>
  <si>
    <t>Para la presente vigencia, esta red se encuentra inmersa en la "Estrategia de acompañamiento para la promoción de la sana convivencia familiar y social y la prevención del embarazo en la adolescencia", la cual comenzara su socialización en la vigencia 2024.</t>
  </si>
  <si>
    <r>
      <t xml:space="preserve">Se realiza el presente informe que corresponde al seguimiento del  proceso de implementación de la Política Pública para la protección, el fortalecimiento y el desarrollo integral de familia Quindiana
</t>
    </r>
    <r>
      <rPr>
        <b/>
        <sz val="12"/>
        <color theme="1"/>
        <rFont val="Arial"/>
        <family val="2"/>
      </rPr>
      <t xml:space="preserve">
Informe cuarto trimestre 2023</t>
    </r>
  </si>
  <si>
    <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Buenavista</t>
    </r>
    <r>
      <rPr>
        <sz val="12"/>
        <color theme="1"/>
        <rFont val="Arial"/>
        <family val="2"/>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</si>
  <si>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t>La estrategia de apropiación de la Política Pública ya fue diseñada y se espera su implementación en la vigencia 2024.</t>
  </si>
  <si>
    <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family val="2"/>
      </rPr>
      <t xml:space="preserve">Quimbaya
</t>
    </r>
    <r>
      <rPr>
        <sz val="12"/>
        <color theme="1"/>
        <rFont val="Arial"/>
        <family val="2"/>
      </rPr>
      <t>En el municipio se implementa la estrategia RBC, así como el programa municipal ENAMORARTE, que brinda atención integral a la población con discapacidad y sus cuidadores</t>
    </r>
    <r>
      <rPr>
        <b/>
        <sz val="12"/>
        <color theme="1"/>
        <rFont val="Arial"/>
        <family val="2"/>
      </rPr>
      <t xml:space="preserve">. </t>
    </r>
  </si>
  <si>
    <r>
      <rPr>
        <b/>
        <sz val="12"/>
        <color theme="1"/>
        <rFont val="Arial"/>
        <family val="2"/>
      </rPr>
      <t>La Secretaría de Familia</t>
    </r>
    <r>
      <rPr>
        <sz val="12"/>
        <color theme="1"/>
        <rFont val="Arial"/>
        <family val="2"/>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family val="2"/>
      </rPr>
      <t>Secretaría de Salud Departamental</t>
    </r>
    <r>
      <rPr>
        <sz val="12"/>
        <color theme="1"/>
        <rFont val="Arial"/>
        <family val="2"/>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</si>
  <si>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r>
      <t xml:space="preserve">Desde la </t>
    </r>
    <r>
      <rPr>
        <b/>
        <sz val="12"/>
        <color theme="1"/>
        <rFont val="Arial"/>
        <family val="2"/>
      </rPr>
      <t xml:space="preserve">Secretaria de Agricultura </t>
    </r>
    <r>
      <rPr>
        <sz val="12"/>
        <color theme="1"/>
        <rFont val="Arial"/>
        <family val="2"/>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family val="2"/>
      </rPr>
      <t>Tebaida</t>
    </r>
    <r>
      <rPr>
        <sz val="12"/>
        <color theme="1"/>
        <rFont val="Arial"/>
        <family val="2"/>
      </rPr>
      <t xml:space="preserve"> ha apoyado 16 familias en los espacios de formación y el municipio de </t>
    </r>
    <r>
      <rPr>
        <u/>
        <sz val="12"/>
        <color theme="1"/>
        <rFont val="Arial"/>
        <family val="2"/>
      </rPr>
      <t>Montenegro</t>
    </r>
    <r>
      <rPr>
        <sz val="12"/>
        <color theme="1"/>
        <rFont val="Arial"/>
        <family val="2"/>
      </rPr>
      <t xml:space="preserve"> ha promovido la autogestión familiar productiva a través del fortalecimiento de 11 personas de los grupos vulnerables. De igual manera, en </t>
    </r>
    <r>
      <rPr>
        <u/>
        <sz val="12"/>
        <color theme="1"/>
        <rFont val="Arial"/>
        <family val="2"/>
      </rPr>
      <t>Salento</t>
    </r>
    <r>
      <rPr>
        <sz val="12"/>
        <color theme="1"/>
        <rFont val="Arial"/>
        <family val="2"/>
      </rPr>
      <t xml:space="preserve"> participaron más de 30 artesanos, parte de ellos pertenecen a la poblacion vulnerable del municipio (victimas, madres cabeza de hogar, desplazados).
</t>
    </r>
    <r>
      <rPr>
        <b/>
        <sz val="12"/>
        <color theme="1"/>
        <rFont val="Arial"/>
        <family val="2"/>
      </rPr>
      <t xml:space="preserve">Secretaría de Turismo
</t>
    </r>
    <r>
      <rPr>
        <sz val="12"/>
        <color theme="1"/>
        <rFont val="Arial"/>
        <family val="2"/>
      </rPr>
      <t xml:space="preserve">Se realizó el acompañamiento a 30 emprendimientos a grupos poblaciones vulnerables
</t>
    </r>
  </si>
  <si>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</si>
  <si>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</si>
  <si>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t xml:space="preserve">Durante las vigencias </t>
    </r>
    <r>
      <rPr>
        <b/>
        <sz val="12"/>
        <rFont val="Calibri"/>
        <family val="2"/>
        <scheme val="minor"/>
      </rPr>
      <t>2020 al 2023</t>
    </r>
    <r>
      <rPr>
        <sz val="12"/>
        <rFont val="Calibri"/>
        <family val="2"/>
        <scheme val="minor"/>
      </rPr>
      <t xml:space="preserve">, el Ministerio del Trabajo realiza capacitaciones a la población en general y a la población vulnerable en temas de trabajo decente y digno. 
En la vigencia </t>
    </r>
    <r>
      <rPr>
        <b/>
        <sz val="12"/>
        <rFont val="Calibri"/>
        <family val="2"/>
        <scheme val="minor"/>
      </rPr>
      <t>2023</t>
    </r>
    <r>
      <rPr>
        <sz val="12"/>
        <rFont val="Calibri"/>
        <family val="2"/>
        <scheme val="minor"/>
      </rPr>
      <t xml:space="preserve"> la Secretaria de Turismo impacta a 61 familias con buenas practicas empresariales y en fortalecimiento de habilidades. </t>
    </r>
  </si>
  <si>
    <t>Durante el 2023 se realizacion 10 sensibilización a los municipios sobre la diversidad y pluralidad familiar, étnica, cultural y territorial como práctica del reconocimiento en el ejercicio de los derechos colectivos e individuales.</t>
  </si>
  <si>
    <t xml:space="preserve"> </t>
  </si>
  <si>
    <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family val="2"/>
      </rPr>
      <t xml:space="preserve">Vigencia 2024 </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</si>
  <si>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family val="2"/>
      </rPr>
      <t xml:space="preserve">Vigencia 2024 </t>
    </r>
    <r>
      <rPr>
        <sz val="12"/>
        <color theme="1"/>
        <rFont val="Arial"/>
        <family val="2"/>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</si>
  <si>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t>Secretaría del Interior
Secretaría de Familia
INDEPORTES
Policía Nacional
Entes Territoriales Municipales
Instituto Colombiano de Bienestar Familiar
Ejército Nacional</t>
  </si>
  <si>
    <r>
      <t xml:space="preserve">
</t>
    </r>
    <r>
      <rPr>
        <b/>
        <sz val="12"/>
        <rFont val="Arial"/>
        <family val="2"/>
      </rPr>
      <t xml:space="preserve">La Secretaría del Interior
</t>
    </r>
    <r>
      <rPr>
        <sz val="12"/>
        <rFont val="Arial"/>
        <family val="2"/>
      </rPr>
      <t xml:space="preserve">Dio cumplimiento la meta programada del  30% con la implemetacion de campañas, capacitaciones y socializaciones en resolución de conflictos dando cumplimiento del Código Nacional de Seguridad y convivencia
</t>
    </r>
    <r>
      <rPr>
        <b/>
        <sz val="12"/>
        <rFont val="Arial"/>
        <family val="2"/>
      </rPr>
      <t>Buenavista
S</t>
    </r>
    <r>
      <rPr>
        <sz val="12"/>
        <rFont val="Arial"/>
        <family val="2"/>
      </rPr>
      <t xml:space="preserve">e realzio una caravana de seguridad por el area rural del municipio en compaños de CTI,  EJERCITO Y POLICIA NACIONAL </t>
    </r>
  </si>
  <si>
    <r>
      <t xml:space="preserve">Armenia
</t>
    </r>
    <r>
      <rPr>
        <sz val="12"/>
        <rFont val="Arial"/>
        <family val="2"/>
      </rPr>
      <t xml:space="preserve">Se lleva a cabo la actividad de celebracion del dia de la familia el dia 04 de junio en la avenida centenario.
</t>
    </r>
    <r>
      <rPr>
        <b/>
        <sz val="12"/>
        <rFont val="Arial"/>
        <family val="2"/>
      </rPr>
      <t>Quimbaya</t>
    </r>
    <r>
      <rPr>
        <sz val="12"/>
        <rFont val="Arial"/>
        <family val="2"/>
      </rPr>
      <t xml:space="preserve">
Se conmemoró el 15 de mayo día de la familia.</t>
    </r>
    <r>
      <rPr>
        <b/>
        <sz val="12"/>
        <rFont val="Arial"/>
        <family val="2"/>
      </rPr>
      <t xml:space="preserve">
Comisaria Génova
</t>
    </r>
    <r>
      <rPr>
        <sz val="12"/>
        <rFont val="Arial"/>
        <family val="2"/>
      </rPr>
      <t xml:space="preserve">Se realizo un homenaje a las familias del municipio, se brindó una presentación artística
</t>
    </r>
    <r>
      <rPr>
        <b/>
        <sz val="12"/>
        <rFont val="Arial"/>
        <family val="2"/>
      </rPr>
      <t xml:space="preserve">
Córdoba
</t>
    </r>
    <r>
      <rPr>
        <sz val="12"/>
        <rFont val="Arial"/>
        <family val="2"/>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</si>
  <si>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r>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t>
    </r>
    <r>
      <rPr>
        <b/>
        <sz val="12"/>
        <rFont val="Arial"/>
        <family val="2"/>
      </rPr>
      <t>Buenavista</t>
    </r>
    <r>
      <rPr>
        <sz val="12"/>
        <rFont val="Arial"/>
        <family val="2"/>
      </rPr>
      <t xml:space="preserve">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r>
  </si>
  <si>
    <r>
      <rPr>
        <b/>
        <sz val="12"/>
        <rFont val="Arial"/>
        <family val="2"/>
      </rPr>
      <t>Secretaría de Familia</t>
    </r>
    <r>
      <rPr>
        <sz val="12"/>
        <rFont val="Arial"/>
        <family val="2"/>
      </rPr>
      <t xml:space="preserve"> 
Realizó campañas de divulgación y sensibilización de de las Rutas de Promoción, Prevención y Atención Integral para las familias y la población del departamento. Tú y yo comprometidos con los sueños.
</t>
    </r>
    <r>
      <rPr>
        <b/>
        <sz val="12"/>
        <rFont val="Arial"/>
        <family val="2"/>
      </rPr>
      <t>Buenavista</t>
    </r>
    <r>
      <rPr>
        <sz val="12"/>
        <rFont val="Arial"/>
        <family val="2"/>
      </rPr>
      <t xml:space="preserve">
La comisaria de familia realizo campañas de manera mensual sobre diversos temas de interes para las familias buenavisteñas, entre esas rutas de atencion en salud mental.
</t>
    </r>
    <r>
      <rPr>
        <b/>
        <sz val="12"/>
        <rFont val="Arial"/>
        <family val="2"/>
      </rPr>
      <t>Córdoba</t>
    </r>
    <r>
      <rPr>
        <sz val="12"/>
        <rFont val="Arial"/>
        <family val="2"/>
      </rPr>
      <t xml:space="preserve">
La administración municipal a través del despacho de la comisaria de familia el equipo psicosocial realizo cuatro (4) socializaciones de rutas de atención a la familia.
</t>
    </r>
    <r>
      <rPr>
        <b/>
        <sz val="12"/>
        <rFont val="Arial"/>
        <family val="2"/>
      </rPr>
      <t xml:space="preserve">Montenegro </t>
    </r>
    <r>
      <rPr>
        <sz val="12"/>
        <rFont val="Arial"/>
        <family val="2"/>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rFont val="Arial"/>
        <family val="2"/>
      </rPr>
      <t>Quimbaya</t>
    </r>
    <r>
      <rPr>
        <sz val="12"/>
        <rFont val="Arial"/>
        <family val="2"/>
      </rPr>
      <t xml:space="preserve">
Durante el trimestre se realizó campaña masiva de divulgación de rutas de atención en casos de discriminación y violencias.
</t>
    </r>
    <r>
      <rPr>
        <b/>
        <sz val="12"/>
        <rFont val="Arial"/>
        <family val="2"/>
      </rPr>
      <t xml:space="preserve">Salento
</t>
    </r>
    <r>
      <rPr>
        <sz val="12"/>
        <rFont val="Arial"/>
        <family val="2"/>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</si>
  <si>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rFont val="Arial"/>
        <family val="2"/>
      </rPr>
      <t xml:space="preserve">
Vigencia 2024
</t>
    </r>
    <r>
      <rPr>
        <sz val="12"/>
        <rFont val="Arial"/>
        <family val="2"/>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</si>
  <si>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t>Vigencia 2024</t>
  </si>
  <si>
    <t>Para la vigencia 2024, se priorizaron 40 organizaciones rurales, con el objetivo de brindar acompañamiento técnico, organizacional, para el fortalecimiento de las unidades de negocio o emprendimiento establecidos.</t>
  </si>
  <si>
    <r>
      <rPr>
        <b/>
        <sz val="12"/>
        <color theme="1"/>
        <rFont val="Arial"/>
        <family val="2"/>
      </rPr>
      <t>La Secretaria de Familia</t>
    </r>
    <r>
      <rPr>
        <sz val="12"/>
        <color theme="1"/>
        <rFont val="Arial"/>
        <family val="2"/>
      </rPr>
      <t>, a través de la Jefatura de Familia, durante el Segundo  trismestre de la vigencia 2024, no ejecutó la acción que apunta al cumplimiento de dicho indicador.</t>
    </r>
  </si>
  <si>
    <r>
      <t xml:space="preserve"> 
</t>
    </r>
    <r>
      <rPr>
        <b/>
        <sz val="12"/>
        <rFont val="Arial"/>
        <family val="2"/>
      </rPr>
      <t xml:space="preserve"> la Alcaldía de Salento</t>
    </r>
    <r>
      <rPr>
        <sz val="12"/>
        <rFont val="Arial"/>
        <family val="2"/>
      </rPr>
      <t xml:space="preserve">  fortaleció  en alianza con el programa CAMPESENA a  50  hogares rurales en el departamento, permitiendo la mejorar la  interlocución y participación en redes comunitarias,  Estos líderes serían entrenados en habilidades de comunicación, competencias laborales y técnicas de movilización comunitaria. </t>
    </r>
  </si>
  <si>
    <r>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t>
    </r>
    <r>
      <rPr>
        <sz val="12"/>
        <color theme="1"/>
        <rFont val="Arial"/>
        <family val="2"/>
      </rPr>
      <t xml:space="preserve">
En la vigencia 2024 </t>
    </r>
    <r>
      <rPr>
        <sz val="12"/>
        <rFont val="Arial"/>
        <family val="2"/>
      </rPr>
      <t xml:space="preserve">la Alcaldía de Salento  fortaleció  en alianza con el programa CAMPESENA a  50  hogares rurales en el departamento. </t>
    </r>
  </si>
  <si>
    <t xml:space="preserve">Poblaciones </t>
  </si>
  <si>
    <t xml:space="preserve">Familia </t>
  </si>
  <si>
    <t xml:space="preserve">Discapacidad </t>
  </si>
  <si>
    <t xml:space="preserve">Familia - Infancia </t>
  </si>
  <si>
    <t xml:space="preserve">Discapacidad adulto mayor </t>
  </si>
  <si>
    <t xml:space="preserve">Familia- Infancia </t>
  </si>
  <si>
    <t xml:space="preserve">Para el Segundo  trimestre de la vigencia 2024, dicha meta no se ejecutó, se incluirá en el nuevo plan de desarrollo. </t>
  </si>
  <si>
    <r>
      <rPr>
        <b/>
        <sz val="12"/>
        <color theme="1"/>
        <rFont val="Arial"/>
        <family val="2"/>
      </rPr>
      <t xml:space="preserve">*La Secretaria de Cultura </t>
    </r>
    <r>
      <rPr>
        <sz val="12"/>
        <color theme="1"/>
        <rFont val="Arial"/>
        <family val="2"/>
      </rPr>
      <t xml:space="preserve">dio  apertura a las convocatorias de concertación resolución 1831/ 21 de marzo y estímulos resolución 1832/ 21 de marzo de 2024 y así realizar un fortalecimiento a todo el sector artístico y cultural del  departamento.                             </t>
    </r>
  </si>
  <si>
    <r>
      <rPr>
        <b/>
        <sz val="11"/>
        <rFont val="Calibri"/>
        <family val="2"/>
        <scheme val="minor"/>
      </rPr>
      <t xml:space="preserve">*La Secretaría del Interior:  </t>
    </r>
    <r>
      <rPr>
        <sz val="11"/>
        <rFont val="Calibri"/>
        <family val="2"/>
        <scheme val="minor"/>
      </rPr>
      <t xml:space="preserve"> Se realizó espacios de formación de  resolución de conflictos y sana convivencia en 5 JAC de diferentes municipios del departamento
* </t>
    </r>
    <r>
      <rPr>
        <b/>
        <sz val="11"/>
        <rFont val="Calibri"/>
        <family val="2"/>
        <scheme val="minor"/>
      </rPr>
      <t>En el Municipio de Génova</t>
    </r>
    <r>
      <rPr>
        <sz val="11"/>
        <rFont val="Calibri"/>
        <family val="2"/>
        <scheme val="minor"/>
      </rPr>
      <t xml:space="preserve">  el municipio cuenta con COVECOM debidamente conformado en el área urbana
*</t>
    </r>
    <r>
      <rPr>
        <b/>
        <sz val="11"/>
        <rFont val="Calibri"/>
        <family val="2"/>
        <scheme val="minor"/>
      </rPr>
      <t xml:space="preserve"> La Alcaldía de Salento</t>
    </r>
    <r>
      <rPr>
        <sz val="11"/>
        <rFont val="Calibri"/>
        <family val="2"/>
        <scheme val="minor"/>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</si>
  <si>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r>
      <t xml:space="preserve">
*</t>
    </r>
    <r>
      <rPr>
        <b/>
        <sz val="12"/>
        <color theme="1"/>
        <rFont val="Arial"/>
        <family val="2"/>
      </rPr>
      <t xml:space="preserve"> La Alcaldía de Salento</t>
    </r>
    <r>
      <rPr>
        <sz val="12"/>
        <color theme="1"/>
        <rFont val="Arial"/>
        <family val="2"/>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 La Secretaria de Turismo se encuentra realizando la articulación con las entidades pertienentes. </t>
    </r>
  </si>
  <si>
    <r>
      <rPr>
        <b/>
        <sz val="12"/>
        <color theme="1"/>
        <rFont val="Arial"/>
        <family val="2"/>
      </rPr>
      <t xml:space="preserve">* La Secretaria de Familia </t>
    </r>
    <r>
      <rPr>
        <sz val="12"/>
        <color theme="1"/>
        <rFont val="Arial"/>
        <family val="2"/>
      </rPr>
      <t>ha diseñado una estrategia de acompañamiento la cual se materializa a través de las ferias de  servicio,  se han realizado en:</t>
    </r>
    <r>
      <rPr>
        <b/>
        <sz val="12"/>
        <color theme="1"/>
        <rFont val="Arial"/>
        <family val="2"/>
      </rPr>
      <t xml:space="preserve"> </t>
    </r>
    <r>
      <rPr>
        <sz val="12"/>
        <color theme="1"/>
        <rFont val="Arial"/>
        <family val="2"/>
      </rPr>
      <t xml:space="preserve">  1) Filandia,  Salento,  Calarca,   Armenia,  Quimbaya.  se han llevado ofertas institucionales que permiten regularizar a las personas migrantes, refugiados y Colombianos retornados, entre otros servicios y oportunidades de emprendimiento. </t>
    </r>
  </si>
  <si>
    <r>
      <rPr>
        <b/>
        <sz val="12"/>
        <color theme="1"/>
        <rFont val="Arial"/>
        <family val="2"/>
      </rPr>
      <t xml:space="preserve">* La Secretaria de Turismo, Industria y Comercio se encuentra </t>
    </r>
    <r>
      <rPr>
        <sz val="12"/>
        <color theme="1"/>
        <rFont val="Arial"/>
        <family val="2"/>
      </rPr>
      <t xml:space="preserve"> estructurando  en el Marco del Plan de desarrollo 2024-2027  una estrategia  que permita mantener una buena práctica empresarial para la protección de la familia.
</t>
    </r>
    <r>
      <rPr>
        <sz val="12"/>
        <color rgb="FFFF0000"/>
        <rFont val="Arial"/>
        <family val="2"/>
      </rPr>
      <t/>
    </r>
  </si>
  <si>
    <r>
      <t xml:space="preserve">El modelo pedadogico no se ha creado sin embargo se  realizaron las siguientes acciones, </t>
    </r>
    <r>
      <rPr>
        <b/>
        <sz val="12"/>
        <color theme="1"/>
        <rFont val="Arial"/>
        <family val="2"/>
      </rPr>
      <t xml:space="preserve">
*La Alcaldía de Salento</t>
    </r>
    <r>
      <rPr>
        <sz val="12"/>
        <color theme="1"/>
        <rFont val="Arial"/>
        <family val="2"/>
      </rPr>
      <t xml:space="preserve"> a través de materiales educativos (piezas graficas) destacan  los beneficios de los horarios flexibles desde una perspectiva de género, campañas de sensibilización  en  los diferentes canales de comunicaciones de la administración Municipal para generar conciencia y fomentar la adopción de horarios flexibles en las empresas de nuestro municipio. </t>
    </r>
  </si>
  <si>
    <r>
      <t>*</t>
    </r>
    <r>
      <rPr>
        <b/>
        <sz val="12"/>
        <rFont val="Arial"/>
        <family val="2"/>
      </rPr>
      <t>Indeportes</t>
    </r>
    <r>
      <rPr>
        <sz val="12"/>
        <rFont val="Arial"/>
        <family val="2"/>
      </rPr>
      <t xml:space="preserve">  cuenta con un proyecto en ejecución denominado "Fortalecimiento, hábitos y estilos de vida saludable en el departamento del Quindío", brindando desarrollo familiar y comunitario en el Departamento.
*</t>
    </r>
    <r>
      <rPr>
        <b/>
        <sz val="12"/>
        <rFont val="Arial"/>
        <family val="2"/>
      </rPr>
      <t>La Alcaldia de Calarcá</t>
    </r>
    <r>
      <rPr>
        <sz val="12"/>
        <rFont val="Arial"/>
        <family val="2"/>
      </rPr>
      <t xml:space="preserve"> Se encuentra en ejecución de la ruta Integral de promoción, acceso y practicas de estilos de vida saludable en las familias. 
* </t>
    </r>
    <r>
      <rPr>
        <b/>
        <sz val="12"/>
        <rFont val="Arial"/>
        <family val="2"/>
      </rPr>
      <t>La Alcaldía de Génova</t>
    </r>
    <r>
      <rPr>
        <sz val="12"/>
        <rFont val="Arial"/>
        <family val="2"/>
      </rPr>
      <t xml:space="preserve"> desde el plan local de salud implementa la ruta integral.
</t>
    </r>
    <r>
      <rPr>
        <b/>
        <sz val="12"/>
        <rFont val="Arial"/>
        <family val="2"/>
      </rPr>
      <t>* La Alcaldìa de Salento</t>
    </r>
    <r>
      <rPr>
        <sz val="12"/>
        <rFont val="Arial"/>
        <family val="2"/>
      </rPr>
      <t xml:space="preserve"> cuenta con  una  estrategia en el fortalecimiento de hábitos y estilos de vida saludable para las personas adultas  mayores. </t>
    </r>
  </si>
  <si>
    <r>
      <t xml:space="preserve">  *</t>
    </r>
    <r>
      <rPr>
        <b/>
        <sz val="12"/>
        <color theme="1"/>
        <rFont val="Arial"/>
        <family val="2"/>
      </rPr>
      <t xml:space="preserve">La Secretaria de Agricultura </t>
    </r>
    <r>
      <rPr>
        <sz val="12"/>
        <color theme="1"/>
        <rFont val="Arial"/>
        <family val="2"/>
      </rPr>
      <t xml:space="preserve">Realiza compañamiento de los eventos mensuales de comercialización en los doce municipios (mercados campesinos) a través de logistica, asesoría a los productores y asociaciones pertenecientes a estos mercados.
</t>
    </r>
    <r>
      <rPr>
        <sz val="12"/>
        <color theme="1"/>
        <rFont val="Arial"/>
        <family val="2"/>
      </rPr>
      <t xml:space="preserve">
</t>
    </r>
  </si>
  <si>
    <t xml:space="preserve">Mujer </t>
  </si>
  <si>
    <t xml:space="preserve">mujer </t>
  </si>
  <si>
    <r>
      <t xml:space="preserve">Desde la Secretaria de Familia  </t>
    </r>
    <r>
      <rPr>
        <b/>
        <sz val="12"/>
        <rFont val="Arial"/>
        <family val="2"/>
      </rPr>
      <t xml:space="preserve">Dirección de Desarrollo Humano y Familia se conto con el proyecto 2020003630011 desde donde se desarrollo la estrategia de participación y educación familiar  </t>
    </r>
    <r>
      <rPr>
        <sz val="12"/>
        <rFont val="Arial"/>
        <family val="2"/>
      </rPr>
      <t>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</si>
  <si>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t xml:space="preserve">Desarrollo Humano </t>
  </si>
  <si>
    <t xml:space="preserve">Desde la Secretaria de Familia  Dirección de Desarrollo Humano y Familia se conto con el proyecto 2020003630011 desde donde se desarrollo la estrategia de consumo de SPA  cobijando los municipios de  Armenia, Calarcá y Circasia
</t>
  </si>
  <si>
    <r>
      <rPr>
        <b/>
        <sz val="12"/>
        <rFont val="Arial"/>
        <family val="2"/>
      </rPr>
      <t>* Dirección de Desarrollo Humano y Familia</t>
    </r>
    <r>
      <rPr>
        <sz val="12"/>
        <rFont val="Arial"/>
        <family val="2"/>
      </rPr>
      <t xml:space="preserve">  cuenta con la estrategia la cual se desarrollo a través del proyecto 2020003630011   En el segundo  trimestre se realizaron 29 foros en 4 municipios del departamento </t>
    </r>
    <r>
      <rPr>
        <sz val="12"/>
        <color theme="1"/>
        <rFont val="Arial"/>
        <family val="2"/>
      </rPr>
      <t xml:space="preserve">
. 
* </t>
    </r>
    <r>
      <rPr>
        <b/>
        <sz val="12"/>
        <color theme="1"/>
        <rFont val="Arial"/>
        <family val="2"/>
      </rPr>
      <t>La Alcaldía de Salento</t>
    </r>
    <r>
      <rPr>
        <sz val="12"/>
        <color theme="1"/>
        <rFont val="Arial"/>
        <family val="2"/>
      </rPr>
      <t xml:space="preserve"> El día 1 de marzo se realizó campaña de prevención de la autolesión y el suicidio con niños, niñas y jóvenes del área rural del municipio de Salento en la cuál participaron 45 estudiantes de la I.E BOQUÍA. </t>
    </r>
  </si>
  <si>
    <t xml:space="preserve">No se cuenta con avance en la formulación y diseños de esta estrategia. </t>
  </si>
  <si>
    <t xml:space="preserve">No se cuenta con avances en la articulación de la política con otros ambitos. </t>
  </si>
  <si>
    <t>No se cuenta con avances para la realización de sectoriales que permitan la caracterización de las familias</t>
  </si>
  <si>
    <t>No se cuenta con avances para inclusión de variables e indicadores en el marco del observatorio económico y social del departamento</t>
  </si>
  <si>
    <r>
      <rPr>
        <b/>
        <sz val="12"/>
        <rFont val="Arial"/>
        <family val="2"/>
      </rPr>
      <t xml:space="preserve">La Secretaria de Familia </t>
    </r>
    <r>
      <rPr>
        <sz val="12"/>
        <rFont val="Arial"/>
        <family val="2"/>
      </rPr>
      <t>durante el Segundo  trimestre del 2024, realizó la sensibililización en 7 municipios del departamento: Cordoba, Pijao, Buenavista, Armenia, Calarcá,Génova</t>
    </r>
  </si>
  <si>
    <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color theme="1"/>
        <rFont val="Arial"/>
        <family val="2"/>
      </rPr>
      <t>Vigencia 2024
*</t>
    </r>
    <r>
      <rPr>
        <sz val="12"/>
        <color theme="1"/>
        <rFont val="Arial"/>
        <family val="2"/>
      </rPr>
      <t>La Secretaría del Interior:   Se realizó espacios de formación de  resolución de conflictos y sana convivencia en 5 JAC de diferentes municipios del departamento
* En el Municipio de Génova  el municipio cuenta con COVECOM debidamente conformado en el área urbana
* La Alcaldía de Salento Utiliza medios de comunicación locales y redes sociales para difundir información sobre los programas y servicios disponibles,  dando el apoyo pertinente con la fuerza pública para generar la seguridad y tranquilidad a los territorios urbanos y rurales del salento.</t>
    </r>
  </si>
  <si>
    <r>
      <rPr>
        <b/>
        <sz val="12"/>
        <rFont val="Arial"/>
        <family val="2"/>
      </rPr>
      <t>La Secretartia Privada, diseño e implemento la estrategia de encuentros ciudadanos y  l</t>
    </r>
    <r>
      <rPr>
        <sz val="12"/>
        <rFont val="Arial"/>
        <family val="2"/>
      </rPr>
      <t xml:space="preserve">a Ruta de la Felicidad, así como las fiestas campesinas espacios donde la comunidad conoció  la oferta institucional. </t>
    </r>
    <r>
      <rPr>
        <b/>
        <sz val="12"/>
        <rFont val="Arial"/>
        <family val="2"/>
      </rPr>
      <t xml:space="preserve">
Desde la Dirección de Comunicacione</t>
    </r>
    <r>
      <rPr>
        <sz val="12"/>
        <rFont val="Arial"/>
        <family val="2"/>
      </rPr>
      <t xml:space="preserve">s se han propiciado espacios digitales que fortalecen el acceso a la información constante con los ciudadanos a través de: 
1. 50 Boletines de prensa.
2. 33 ruedas de prensa.
3. 39 PQRS. 
* </t>
    </r>
    <r>
      <rPr>
        <b/>
        <sz val="12"/>
        <rFont val="Arial"/>
        <family val="2"/>
      </rPr>
      <t>La Alcaldía de Salento</t>
    </r>
    <r>
      <rPr>
        <sz val="12"/>
        <rFont val="Arial"/>
        <family val="2"/>
      </rPr>
      <t xml:space="preserve"> realizó un encuentro intergeneracional donde se ofertaron los servicios de las diferentes secretarías . - Se realiza jornada de atención a migrantes ofertando servicios de la administración municipal y de las secretarías departamentales.</t>
    </r>
  </si>
  <si>
    <r>
      <t xml:space="preserve">La Secretaría Privada implementa el programa de divulgación de la oferta de bienes y servicios de la Gobernación formalizado bajo el código F-PLA-65 el día 18 de febrero de 2021, a través de los encuentros Ciudadanos. 
</t>
    </r>
    <r>
      <rPr>
        <b/>
        <sz val="12"/>
        <rFont val="Arial"/>
        <family val="2"/>
      </rPr>
      <t xml:space="preserve">Vigencia 2024
</t>
    </r>
    <r>
      <rPr>
        <sz val="12"/>
        <rFont val="Arial"/>
        <family val="2"/>
      </rPr>
      <t xml:space="preserve">La Secretartia Privada, diseño e implemento la estrategia de encuentros ciudadanos y  la Ruta de la Felicidad, así como las fiestas campesinas espacios donde la comunidad conoció  la oferta institucional. </t>
    </r>
  </si>
  <si>
    <t xml:space="preserve">Durante la presente vigencia se realizó una convocatoria para el progrma CINNE - Centro de innovación y emprendimiento,  está orientado a la asistencia técnica de los nuevos emprendimientos para fortalecer la economía popular y del departamento. </t>
  </si>
  <si>
    <r>
      <t>*</t>
    </r>
    <r>
      <rPr>
        <b/>
        <sz val="12"/>
        <rFont val="Arial"/>
        <family val="2"/>
      </rPr>
      <t xml:space="preserve"> </t>
    </r>
    <r>
      <rPr>
        <sz val="12"/>
        <rFont val="Arial"/>
        <family val="2"/>
      </rPr>
      <t xml:space="preserve">La  Secretaria de Familia a través de la direccion de desarrollo humano realizó sensibilización de todas las rutas de atención de violencias mediante la cual se   realizó la campaña masiva de RIAS.
</t>
    </r>
    <r>
      <rPr>
        <b/>
        <sz val="12"/>
        <rFont val="Arial"/>
        <family val="2"/>
      </rPr>
      <t>* La Alcaldía de Génova</t>
    </r>
    <r>
      <rPr>
        <sz val="12"/>
        <rFont val="Arial"/>
        <family val="2"/>
      </rPr>
      <t xml:space="preserve"> a través de la comisaria de familia realizó una campaña, para dar a conocer las rutas integrales adoptadas por el Municipio.
*</t>
    </r>
    <r>
      <rPr>
        <b/>
        <sz val="12"/>
        <rFont val="Arial"/>
        <family val="2"/>
      </rPr>
      <t xml:space="preserve"> La Alcaldía de Salento</t>
    </r>
    <r>
      <rPr>
        <sz val="12"/>
        <rFont val="Arial"/>
        <family val="2"/>
      </rPr>
      <t xml:space="preserve"> a través de la comisaria de familia se han realizado campañas de sensibilización a las familias del municipio, </t>
    </r>
  </si>
  <si>
    <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rFont val="Arial"/>
        <family val="2"/>
      </rPr>
      <t xml:space="preserve">Vigencia 2024
</t>
    </r>
    <r>
      <rPr>
        <sz val="12"/>
        <rFont val="Arial"/>
        <family val="2"/>
      </rPr>
      <t>* La  Secretaria de Familia a través de la direccion de desarrollo humano realizó sensibilización de todas las rutas de atención de violencias mediante la cual se   realizó la campaña masiva de RIAS.</t>
    </r>
  </si>
  <si>
    <r>
      <rPr>
        <b/>
        <sz val="12"/>
        <rFont val="Arial"/>
        <family val="2"/>
      </rPr>
      <t xml:space="preserve">Vigencia 2020
</t>
    </r>
    <r>
      <rPr>
        <sz val="12"/>
        <rFont val="Arial"/>
        <family val="2"/>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rFont val="Arial"/>
        <family val="2"/>
      </rPr>
      <t xml:space="preserve">Vigencia 22021
</t>
    </r>
    <r>
      <rPr>
        <sz val="12"/>
        <rFont val="Arial"/>
        <family val="2"/>
      </rPr>
      <t xml:space="preserve">Se avanzó en la estructuración de una estrategia de articulación con la Política Pública de Diversidad Sexual e Identidad de Género. </t>
    </r>
    <r>
      <rPr>
        <b/>
        <sz val="12"/>
        <rFont val="Arial"/>
        <family val="2"/>
      </rPr>
      <t xml:space="preserve">
Vigencia 2022
</t>
    </r>
    <r>
      <rPr>
        <sz val="12"/>
        <rFont val="Arial"/>
        <family val="2"/>
      </rPr>
      <t>La jefatura de mujer y equidad de genero no reporto información.</t>
    </r>
    <r>
      <rPr>
        <b/>
        <sz val="12"/>
        <rFont val="Arial"/>
        <family val="2"/>
      </rPr>
      <t xml:space="preserve">
Vigencia 2023</t>
    </r>
    <r>
      <rPr>
        <sz val="12"/>
        <rFont val="Arial"/>
        <family val="2"/>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r>
    <r>
      <rPr>
        <b/>
        <sz val="12"/>
        <rFont val="Arial"/>
        <family val="2"/>
      </rPr>
      <t>Vigencia 2024</t>
    </r>
    <r>
      <rPr>
        <sz val="12"/>
        <rFont val="Arial"/>
        <family val="2"/>
      </rPr>
      <t xml:space="preserve">
La secretaria de Familia a través de la Jefatura de Mujer y Equidad, cuentan en el programa de inclusión y diversiad sexual  en los entornos familiares una estretegia llamada "Tu y yo por un quindío diverso".</t>
    </r>
  </si>
  <si>
    <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Dirección de Desarrollo Humano y Familia en el transcurso del primer trimestre del año 2024  llevó a acabo un total de 15 foros destinados a la prevencion del riesgo y la promocion sexual y reroductiva con un enfoque diferencial en tres (3) municipios del departamento del Quindio; Pijao, Calarcá y Armenia.                            * Dirección de Desarrollo Humano y Familia en el transcurso del primer trimestre llevó a acabo un total de 15 foros destinados a la prevencion del riesgo y la promocion sexual y reroductiva con un enfoque diferencial en tres (3) municipios del departamento del Quindio; Pijao, Calarcá y Armenia
</t>
    </r>
    <r>
      <rPr>
        <b/>
        <sz val="12"/>
        <rFont val="Arial"/>
        <family val="2"/>
      </rPr>
      <t xml:space="preserve">Vigencia 2024
</t>
    </r>
    <r>
      <rPr>
        <sz val="12"/>
        <rFont val="Arial"/>
        <family val="2"/>
      </rPr>
      <t>Desde la Secretaria de Familia  Dirección de Desarrollo Humano y Familia se conto con el proyecto 2020003630011 desde donde se desarrollo la estrategia de participación y educación familiar  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</si>
  <si>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r>
      <t xml:space="preserve">La Secretaría de Familia a través de la dirección de poblaciones elaboró y se encuentra implementando el plan de atención al migrante, pero no cuenta con una estrategia de acompañamiento familiar. 
</t>
    </r>
    <r>
      <rPr>
        <b/>
        <sz val="12"/>
        <rFont val="Arial"/>
        <family val="2"/>
      </rPr>
      <t xml:space="preserve">Vigencia 2024
</t>
    </r>
    <r>
      <rPr>
        <sz val="12"/>
        <rFont val="Arial"/>
        <family val="2"/>
      </rPr>
      <t xml:space="preserve">La Secretaria de Familia ha diseñado una estrategia de acompañamiento la cual se materializa a través de las ferias de  servicio,  se han realizado en:   1) Filandia,  Salento,  Calarca,   Armenia,  Quimbaya.  se han llevado ofertas institucionales que permiten regularizar a las personas migrantes, refugiados y Colombianos retornados, entre otros servicios y oportunidades de emprendimiento. </t>
    </r>
  </si>
  <si>
    <r>
      <rPr>
        <b/>
        <sz val="12"/>
        <color theme="1"/>
        <rFont val="Arial"/>
        <family val="2"/>
      </rPr>
      <t>La Secretaría de Familia</t>
    </r>
    <r>
      <rPr>
        <sz val="12"/>
        <color theme="1"/>
        <rFont val="Arial"/>
        <family val="2"/>
      </rPr>
      <t xml:space="preserve">, a través de la Direcicón de desarrollo humano, durante el segundo  trismestre de la vigencia 2024, presento en  consejo de política social el primer informe de avance </t>
    </r>
  </si>
  <si>
    <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rFont val="Arial"/>
        <family val="2"/>
      </rPr>
      <t xml:space="preserve">
Vigencia 2024</t>
    </r>
    <r>
      <rPr>
        <sz val="12"/>
        <rFont val="Arial"/>
        <family val="2"/>
      </rPr>
      <t xml:space="preserve">
a través de la Jefatura de Familia, realizó el seguimiento del segundo  trimestre de la vigencia 2024, con su respectivo informe.</t>
    </r>
  </si>
  <si>
    <t>La Secretaría de Planeación estructuró el nuevo documento Marco Territorial de Lucha Contra la Pobreza Extrema 2024-2027 según los lineamientos proporcionados por el Departamento Nacional de Prosperidad Social, el cual  que regirá durante el actual periodo administrativo. Está pendiente la socialización y aprobación por parte del Comité del Consejo Departamental de Política Social del departamento del Quindío – CODPOS , para su posterior implementación</t>
  </si>
  <si>
    <t>Segundo  Trimestre 2024</t>
  </si>
  <si>
    <r>
      <rPr>
        <sz val="12"/>
        <color rgb="FFFF0000"/>
        <rFont val="Arial"/>
        <family val="2"/>
      </rPr>
      <t xml:space="preserve">
</t>
    </r>
    <r>
      <rPr>
        <sz val="12"/>
        <rFont val="Arial"/>
        <family val="2"/>
      </rPr>
      <t xml:space="preserve">
</t>
    </r>
    <r>
      <rPr>
        <b/>
        <sz val="12"/>
        <rFont val="Arial"/>
        <family val="2"/>
      </rPr>
      <t>Vigencia 2023</t>
    </r>
    <r>
      <rPr>
        <sz val="12"/>
        <rFont val="Arial"/>
        <family val="2"/>
      </rPr>
      <t xml:space="preserve">
El 12 de septiembre del 2023, se formalizo la estrategia.                                      </t>
    </r>
    <r>
      <rPr>
        <b/>
        <sz val="12"/>
        <rFont val="Arial"/>
        <family val="2"/>
      </rPr>
      <t>Vigencia 2024</t>
    </r>
    <r>
      <rPr>
        <sz val="12"/>
        <rFont val="Arial"/>
        <family val="2"/>
      </rPr>
      <t xml:space="preserve">                              se incluye la estratgia en el nuevo plan de desarrollo y se incluye dentro del proyecto 044. </t>
    </r>
  </si>
  <si>
    <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rFont val="Arial"/>
        <family val="2"/>
      </rPr>
      <t>Vigencia 2020</t>
    </r>
    <r>
      <rPr>
        <sz val="12"/>
        <rFont val="Arial"/>
        <family val="2"/>
      </rPr>
      <t xml:space="preserve">
Armenia
- No. 015 con la Asociación de Cabildos Indígenas de Armenia Quindío (ACIAQ). 
- No. 016 con la Asociación de Cabildantes Pastos del Quindío.
</t>
    </r>
    <r>
      <rPr>
        <b/>
        <sz val="12"/>
        <rFont val="Arial"/>
        <family val="2"/>
      </rPr>
      <t>Vigencia 2021</t>
    </r>
    <r>
      <rPr>
        <sz val="12"/>
        <rFont val="Arial"/>
        <family val="2"/>
      </rPr>
      <t xml:space="preserve">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r>
    <r>
      <rPr>
        <b/>
        <sz val="12"/>
        <rFont val="Arial"/>
        <family val="2"/>
      </rPr>
      <t>Vigencia 2022</t>
    </r>
    <r>
      <rPr>
        <sz val="12"/>
        <rFont val="Arial"/>
        <family val="2"/>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rFont val="Arial"/>
        <family val="2"/>
      </rPr>
      <t>Vigencia 2023
S</t>
    </r>
    <r>
      <rPr>
        <sz val="12"/>
        <rFont val="Arial"/>
        <family val="2"/>
      </rPr>
      <t>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t>
    </r>
    <r>
      <rPr>
        <b/>
        <sz val="12"/>
        <rFont val="Arial"/>
        <family val="2"/>
      </rPr>
      <t xml:space="preserve"> </t>
    </r>
    <r>
      <rPr>
        <sz val="12"/>
        <rFont val="Arial"/>
        <family val="2"/>
      </rPr>
      <t xml:space="preserve">
</t>
    </r>
    <r>
      <rPr>
        <b/>
        <sz val="12"/>
        <rFont val="Arial"/>
        <family val="2"/>
      </rPr>
      <t xml:space="preserve">Vigencia 2024
</t>
    </r>
    <r>
      <rPr>
        <sz val="12"/>
        <rFont val="Arial"/>
        <family val="2"/>
      </rPr>
      <t xml:space="preserve">La secretaria de Familia, a través de la Dirección de Poblaciones, realizaron acompañamiento a la </t>
    </r>
    <r>
      <rPr>
        <sz val="12"/>
        <color rgb="FFFF0000"/>
        <rFont val="Arial"/>
        <family val="2"/>
      </rPr>
      <t>organizacion Oriquin, para la implementaciòn de los planes de vida</t>
    </r>
    <r>
      <rPr>
        <sz val="12"/>
        <rFont val="Arial"/>
        <family val="2"/>
      </rPr>
      <t xml:space="preserve">. </t>
    </r>
  </si>
  <si>
    <r>
      <t>Durante la</t>
    </r>
    <r>
      <rPr>
        <b/>
        <sz val="12"/>
        <rFont val="Arial"/>
        <family val="2"/>
      </rPr>
      <t xml:space="preserve"> vigencia 2020</t>
    </r>
    <r>
      <rPr>
        <sz val="12"/>
        <rFont val="Arial"/>
        <family val="2"/>
      </rPr>
      <t xml:space="preserve">, se desarrollaron jornadas de sensibilización sobre enfoque diferencial y subdiferencial, como herramienta para el reconocimiento de la diversidad, en 8 municipios.
</t>
    </r>
    <r>
      <rPr>
        <b/>
        <sz val="12"/>
        <rFont val="Arial"/>
        <family val="2"/>
      </rPr>
      <t>Vigencia 2021</t>
    </r>
    <r>
      <rPr>
        <sz val="12"/>
        <rFont val="Arial"/>
        <family val="2"/>
      </rPr>
      <t xml:space="preserve"> se desarrolló el foro sobre diversidad y pluralidad familiar donde fueron invitados todos los municipios.
</t>
    </r>
    <r>
      <rPr>
        <b/>
        <sz val="12"/>
        <rFont val="Arial"/>
        <family val="2"/>
      </rPr>
      <t>Vigencia  2022</t>
    </r>
    <r>
      <rPr>
        <sz val="12"/>
        <rFont val="Arial"/>
        <family val="2"/>
      </rPr>
      <t xml:space="preserve"> se sensibilizaron 11 municipios.
</t>
    </r>
    <r>
      <rPr>
        <b/>
        <sz val="12"/>
        <rFont val="Arial"/>
        <family val="2"/>
      </rPr>
      <t xml:space="preserve">Vigencia del 2023
</t>
    </r>
    <r>
      <rPr>
        <sz val="12"/>
        <rFont val="Arial"/>
        <family val="2"/>
      </rPr>
      <t>se realizacion 10 sensibilización a los municipios sobre la diversidad y pluralidad familiar</t>
    </r>
    <r>
      <rPr>
        <sz val="12"/>
        <color theme="1"/>
        <rFont val="Arial"/>
        <family val="2"/>
      </rPr>
      <t xml:space="preserve">, étnica, cultural y territorial como práctica del reconocimiento en el ejercicio de los derechos colectivos e individuales.
</t>
    </r>
    <r>
      <rPr>
        <b/>
        <sz val="12"/>
        <color theme="1"/>
        <rFont val="Arial"/>
        <family val="2"/>
      </rPr>
      <t xml:space="preserve">Vigencia 2024
</t>
    </r>
    <r>
      <rPr>
        <sz val="12"/>
        <color theme="1"/>
        <rFont val="Arial"/>
        <family val="2"/>
      </rPr>
      <t>La Secretaria de Familia durante el Segundo  trimestre del 2024, realizó la sensibililización en 7 municipios del departamento: Cordoba, Pijao, Buenavista, Armenia, Calarcá,Génov</t>
    </r>
    <r>
      <rPr>
        <sz val="12"/>
        <color rgb="FFFF0000"/>
        <rFont val="Arial"/>
        <family val="2"/>
      </rPr>
      <t>a</t>
    </r>
  </si>
  <si>
    <t>Se cuenta con la Estrategia de acompañamiento para la promoción de la sana convivencia familiar y social y la prevención del embarazo en la adolescencia.  La cual incluye la creación de la red articuladora.</t>
  </si>
  <si>
    <r>
      <t xml:space="preserve">Se cuenta con la Estrategia de acompañamiento para la promoción de la sana convivencia familiar y social y la prevención del embarazo en la adolescencia.  La cual incluye la creación de la red articuladora.
</t>
    </r>
    <r>
      <rPr>
        <b/>
        <sz val="12"/>
        <rFont val="Arial"/>
        <family val="2"/>
      </rPr>
      <t xml:space="preserve">
Vigencia 2024</t>
    </r>
    <r>
      <rPr>
        <sz val="12"/>
        <rFont val="Arial"/>
        <family val="2"/>
      </rPr>
      <t xml:space="preserve">l                                                      La estrategia hace parte integral del proyecto 087 para el periodo de gobierno 2024 - 2027 </t>
    </r>
  </si>
  <si>
    <t xml:space="preserve">La Secretaría de Familia Departamental  y las administraciones municipales han conmemorado el día de familia anualmente. 
</t>
  </si>
  <si>
    <r>
      <rPr>
        <b/>
        <sz val="12"/>
        <color theme="1"/>
        <rFont val="Arial"/>
        <family val="2"/>
      </rPr>
      <t xml:space="preserve">Vigencia 2019 - 2024:   </t>
    </r>
    <r>
      <rPr>
        <sz val="12"/>
        <color theme="1"/>
        <rFont val="Arial"/>
        <family val="2"/>
      </rPr>
      <t xml:space="preserve">Se realizó la  estructuración del programa CINNE Y se realizaron  convocatorias y fortalecimientos a emprendimientos de manera permanente ,                                                                                                                                                                                                                                                                                                                                           está orientado a la asistencia técnica de los nuevos emprendimientos para fortalecer la economía popular y del departamento.la meta se encuentra programada para iniciar su ejecucion en la vigencia 2024 . </t>
    </r>
  </si>
  <si>
    <r>
      <t>*</t>
    </r>
    <r>
      <rPr>
        <b/>
        <sz val="12"/>
        <rFont val="Arial"/>
        <family val="2"/>
      </rPr>
      <t>La Secretaria de Agricultura</t>
    </r>
    <r>
      <rPr>
        <sz val="12"/>
        <rFont val="Arial"/>
        <family val="2"/>
      </rPr>
      <t xml:space="preserve"> realiza acompañamiento técnico para el fortalecimientos de ocho (8) proyectos de alianzas productivas, que benefician 320 familias.  Estos proyectos vienen en ejecución desde la vigencia anterior, y continuan en la actual vigencia.  El recurso ejecutado, corresponde al capital humano que apoya el acompañamiento técnico.</t>
    </r>
  </si>
  <si>
    <r>
      <rPr>
        <b/>
        <sz val="12"/>
        <rFont val="Arial"/>
        <family val="2"/>
      </rPr>
      <t xml:space="preserve">Vigencia 2020: </t>
    </r>
    <r>
      <rPr>
        <sz val="12"/>
        <rFont val="Arial"/>
        <family val="2"/>
      </rPr>
      <t xml:space="preserve"> se apoyaron </t>
    </r>
    <r>
      <rPr>
        <b/>
        <sz val="12"/>
        <rFont val="Arial"/>
        <family val="2"/>
      </rPr>
      <t>21</t>
    </r>
    <r>
      <rPr>
        <sz val="12"/>
        <rFont val="Arial"/>
        <family val="2"/>
      </rPr>
      <t xml:space="preserve"> organizaciones de productores formales.
</t>
    </r>
    <r>
      <rPr>
        <b/>
        <sz val="12"/>
        <rFont val="Arial"/>
        <family val="2"/>
      </rPr>
      <t>Vigencia</t>
    </r>
    <r>
      <rPr>
        <sz val="12"/>
        <rFont val="Arial"/>
        <family val="2"/>
      </rPr>
      <t xml:space="preserve"> </t>
    </r>
    <r>
      <rPr>
        <b/>
        <sz val="12"/>
        <rFont val="Arial"/>
        <family val="2"/>
      </rPr>
      <t>2021:</t>
    </r>
    <r>
      <rPr>
        <sz val="12"/>
        <rFont val="Arial"/>
        <family val="2"/>
      </rPr>
      <t xml:space="preserve"> apoyaron </t>
    </r>
    <r>
      <rPr>
        <b/>
        <sz val="12"/>
        <rFont val="Arial"/>
        <family val="2"/>
      </rPr>
      <t>240</t>
    </r>
    <r>
      <rPr>
        <sz val="12"/>
        <rFont val="Arial"/>
        <family val="2"/>
      </rPr>
      <t xml:space="preserve"> productores agropecuarios.
</t>
    </r>
    <r>
      <rPr>
        <b/>
        <sz val="12"/>
        <rFont val="Arial"/>
        <family val="2"/>
      </rPr>
      <t>Vigencia</t>
    </r>
    <r>
      <rPr>
        <sz val="12"/>
        <rFont val="Arial"/>
        <family val="2"/>
      </rPr>
      <t xml:space="preserve"> </t>
    </r>
    <r>
      <rPr>
        <b/>
        <sz val="12"/>
        <rFont val="Arial"/>
        <family val="2"/>
      </rPr>
      <t>2022:</t>
    </r>
    <r>
      <rPr>
        <sz val="12"/>
        <rFont val="Arial"/>
        <family val="2"/>
      </rPr>
      <t xml:space="preserve"> Se apoyaron  </t>
    </r>
    <r>
      <rPr>
        <b/>
        <sz val="12"/>
        <rFont val="Arial"/>
        <family val="2"/>
      </rPr>
      <t>1422</t>
    </r>
    <r>
      <rPr>
        <sz val="12"/>
        <rFont val="Arial"/>
        <family val="2"/>
      </rPr>
      <t xml:space="preserve"> productores agropecuarios en  los municipios de: CORDOBA, CIRCASIA, MONTENEGRO, GENOVA, BUENAVISTA,  CALARCA y SALENTO y 166 credit0s agropecuarios,.
</t>
    </r>
    <r>
      <rPr>
        <b/>
        <sz val="12"/>
        <rFont val="Arial"/>
        <family val="2"/>
      </rPr>
      <t>Vigencia 2023:</t>
    </r>
    <r>
      <rPr>
        <sz val="12"/>
        <rFont val="Arial"/>
        <family val="2"/>
      </rPr>
      <t xml:space="preserve"> se beneficiaron a </t>
    </r>
    <r>
      <rPr>
        <b/>
        <sz val="12"/>
        <rFont val="Arial"/>
        <family val="2"/>
      </rPr>
      <t>150</t>
    </r>
    <r>
      <rPr>
        <sz val="12"/>
        <rFont val="Arial"/>
        <family val="2"/>
      </rPr>
      <t xml:space="preserve"> unidades productivas. De acuerdo a lo anterior en el cuatrienio 2020 - 2023 se han apoyado </t>
    </r>
    <r>
      <rPr>
        <b/>
        <sz val="12"/>
        <rFont val="Arial"/>
        <family val="2"/>
      </rPr>
      <t>1833</t>
    </r>
    <r>
      <rPr>
        <sz val="12"/>
        <rFont val="Arial"/>
        <family val="2"/>
      </rPr>
      <t xml:space="preserve"> productores agropecuarios en capacitaciones de asociatividad, liderazgo, agricultura familiar campesina, seguridad alimentaria y créditos agropecuarios. 
</t>
    </r>
    <r>
      <rPr>
        <b/>
        <sz val="12"/>
        <rFont val="Arial"/>
        <family val="2"/>
      </rPr>
      <t xml:space="preserve">Vigencia 2024
</t>
    </r>
    <r>
      <rPr>
        <sz val="12"/>
        <rFont val="Arial"/>
        <family val="2"/>
      </rPr>
      <t>La Secretaria de Agricultura realiza acompañamiento técnico para el fortalecimientos de ocho (8) proyectos de alianzas productivas, que benefician 320 familias.  Estos proyectos vienen en ejecución desde la vigencia anterior, el objetivo es acompañarlos, durante la vigencia 2024.</t>
    </r>
  </si>
  <si>
    <t>La Secretaría de Familia  implementò la estrategia de fortalecimiento de la sana convivencia familiar y social desde la secretaría  a travès de esta se  han realizado 15 capacitaciones en torno a la protección de la sana convivencia en familia y social, estas se han llevado desarrollado en los munucipios de Montenegro, Armenia, Calarcá, La Tebaida, Quimbaya y Circasia</t>
  </si>
  <si>
    <r>
      <rPr>
        <b/>
        <sz val="12"/>
        <color theme="1"/>
        <rFont val="Arial"/>
        <family val="2"/>
      </rPr>
      <t xml:space="preserve">Vigencia 2019 - 2023 </t>
    </r>
    <r>
      <rPr>
        <sz val="12"/>
        <color theme="1"/>
        <rFont val="Arial"/>
        <family val="2"/>
      </rPr>
      <t xml:space="preserve">La Secretaría de familia  construyò e implemento  la estrategia de fortalecimiento de la sana convivencia familiar y social.    
</t>
    </r>
    <r>
      <rPr>
        <b/>
        <sz val="12"/>
        <color theme="1"/>
        <rFont val="Arial"/>
        <family val="2"/>
      </rPr>
      <t xml:space="preserve">
</t>
    </r>
    <r>
      <rPr>
        <b/>
        <sz val="12"/>
        <rFont val="Arial"/>
        <family val="2"/>
      </rPr>
      <t xml:space="preserve">Vigencia 2024
</t>
    </r>
    <r>
      <rPr>
        <sz val="12"/>
        <rFont val="Arial"/>
        <family val="2"/>
      </rPr>
      <t>Desde la secretaría se han realizado 15 capacitaciones en torno a la protección de la sana convivencia en familia y social, estas se han l desarrollado en los munucipios de Montenegro, Armenia, Calarcá, La Tebaida, Quimbaya y Circasia</t>
    </r>
  </si>
  <si>
    <r>
      <t>en la Secretaria de Familia, 
Desde l</t>
    </r>
    <r>
      <rPr>
        <b/>
        <sz val="12"/>
        <rFont val="Arial"/>
        <family val="2"/>
      </rPr>
      <t>a Jefatura de  mujer y equidad</t>
    </r>
    <r>
      <rPr>
        <sz val="12"/>
        <rFont val="Arial"/>
        <family val="2"/>
      </rPr>
      <t xml:space="preserve"> se implementa en el programa de inclusión y diversiad sexual  en los entornos familiares una estretegia llamada "Tu y yo por un quindío diverso" </t>
    </r>
  </si>
  <si>
    <t xml:space="preserve">La Secretaria de Familia contó con el proyecto 2020003630035 desde donde se prestó atención integral a las familias con Integrantes en condición de discapacidad, par aun total de 315 personas beneficiadas desde el banco de ayudas técnicas a travès del programa rehabilitaciòn basada en comunidadad. </t>
  </si>
  <si>
    <r>
      <t xml:space="preserve">La Secretaría de Familia a través de la dirección de adulto mayor y discapacidad ejecuta la estrategia de Rehabilitación Basada en Comunidad, reglamentada en el Decreto 703 de 2015
</t>
    </r>
    <r>
      <rPr>
        <sz val="12"/>
        <rFont val="Arial"/>
        <family val="2"/>
      </rPr>
      <t xml:space="preserve">
</t>
    </r>
    <r>
      <rPr>
        <b/>
        <sz val="12"/>
        <rFont val="Arial"/>
        <family val="2"/>
      </rPr>
      <t>Vigencia 2024</t>
    </r>
    <r>
      <rPr>
        <sz val="12"/>
        <rFont val="Arial"/>
        <family val="2"/>
      </rPr>
      <t xml:space="preserve">
La Secretaria de Familia contó con el proyecto 2020003630035 desde donde se prestó atención integral a las familias con Integrantes en condición de discapacidad, par aun total de 315 personas beneficiadas desde el banco de ayudas técnicas población, a travès del programa rehabilitaciòn basada en comunidadad. </t>
    </r>
  </si>
  <si>
    <r>
      <rPr>
        <b/>
        <sz val="12"/>
        <color theme="1"/>
        <rFont val="Arial"/>
        <family val="2"/>
      </rPr>
      <t xml:space="preserve">Vigencia 2019-2023 </t>
    </r>
    <r>
      <rPr>
        <sz val="12"/>
        <color theme="1"/>
        <rFont val="Arial"/>
        <family val="2"/>
      </rPr>
      <t xml:space="preserve">La Secretaría de Familia a través de la jefatura de Familia, construyò la Ruta integral de atenciòn a la Primera infancia, bajo el cual se da operaciòn al modelo de atenciòn a la primera infnacia.  
</t>
    </r>
    <r>
      <rPr>
        <b/>
        <sz val="12"/>
        <rFont val="Arial"/>
        <family val="2"/>
      </rPr>
      <t>Vigencia 2024</t>
    </r>
    <r>
      <rPr>
        <sz val="12"/>
        <color rgb="FFFF0000"/>
        <rFont val="Arial"/>
        <family val="2"/>
      </rPr>
      <t xml:space="preserve">
</t>
    </r>
    <r>
      <rPr>
        <sz val="12"/>
        <rFont val="Arial"/>
        <family val="2"/>
      </rPr>
      <t>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</si>
  <si>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r>
      <rPr>
        <b/>
        <sz val="12"/>
        <color theme="1"/>
        <rFont val="Arial"/>
        <family val="2"/>
      </rPr>
      <t xml:space="preserve">Vigencia 2024
</t>
    </r>
    <r>
      <rPr>
        <sz val="12"/>
        <color theme="1"/>
        <rFont val="Arial"/>
        <family val="2"/>
      </rPr>
      <t xml:space="preserve">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
</t>
    </r>
  </si>
  <si>
    <r>
      <rPr>
        <sz val="12"/>
        <rFont val="Arial"/>
        <family val="2"/>
      </rPr>
      <t xml:space="preserve">La Dirección de adulto mayor no cuenta con esta estrategia, el manejo de conflictos intergeneracionales se planea como una nueva linea de politica pública de adulto mayor, sin embargo esta dependencia </t>
    </r>
    <r>
      <rPr>
        <sz val="12"/>
        <color theme="1"/>
        <rFont val="Arial"/>
        <family val="2"/>
      </rPr>
      <t xml:space="preserve"> realizó  una intervenciòn  con enfasis a los adultos mayores para promover el manejo de conflictos intergeneracionales y el fortalecimiento de vínculos afectivos en  el  Municipio de salento.
</t>
    </r>
  </si>
  <si>
    <t>Durante el segundo trimestre no se desarrollaron acciones.</t>
  </si>
  <si>
    <t xml:space="preserve">No se han desarrollado acciones para el cumplimiento de este indicador. </t>
  </si>
  <si>
    <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rFont val="Arial"/>
        <family val="2"/>
      </rPr>
      <t>Vigencia 2024</t>
    </r>
    <r>
      <rPr>
        <sz val="12"/>
        <rFont val="Arial"/>
        <family val="2"/>
      </rPr>
      <t xml:space="preserve">           
Dirección de Desarrollo Humano y Familia  En el primer trimestre se realizó  cuatro foros en promocion de salud mental y arraigo por la vida en el municipio de Armenia. Así mismo, el municipio de Salento realizó una campaña de prevención de la autolesión y el suicidio con NNA. </t>
    </r>
  </si>
  <si>
    <r>
      <t xml:space="preserve">Para las actuales vigencias no se han presentado informes de seguimiento ya que la meta no se encontraba programada
</t>
    </r>
    <r>
      <rPr>
        <sz val="12"/>
        <rFont val="Arial"/>
        <family val="2"/>
      </rPr>
      <t xml:space="preserve">
</t>
    </r>
    <r>
      <rPr>
        <b/>
        <sz val="12"/>
        <rFont val="Arial"/>
        <family val="2"/>
      </rPr>
      <t/>
    </r>
  </si>
  <si>
    <r>
      <t xml:space="preserve">                                                                       * *Secretaira del Interior se acompañó espacio de comité de salud mental en el departamento, esto con el fin de de fortalecer el plan de acción de este comité y establecer acciones que fortalecezcan la salud mental en las familias del Quindío.
</t>
    </r>
    <r>
      <rPr>
        <b/>
        <sz val="12"/>
        <color theme="1"/>
        <rFont val="Arial"/>
        <family val="2"/>
      </rPr>
      <t>La Alcaldía de Calarcá</t>
    </r>
    <r>
      <rPr>
        <sz val="12"/>
        <color theme="1"/>
        <rFont val="Arial"/>
        <family val="2"/>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</si>
  <si>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 xml:space="preserve">Vigencia 2024
</t>
    </r>
    <r>
      <rPr>
        <sz val="12"/>
        <color theme="1"/>
        <rFont val="Arial"/>
        <family val="2"/>
      </rPr>
      <t xml:space="preserve">La Secretaria de Familia, a través de la Direcciòn de desarrallo humano , durante el segundo  trismestre de la vigencia 2024, presento el informe  de la politica de familia ente el Consejo departamental de politia social. </t>
    </r>
  </si>
  <si>
    <t xml:space="preserve">Esta metase encuentra programada para iniciar su ejecución en la presente vigencia, las Secretarias recomiendan ajuste de la misma. </t>
  </si>
  <si>
    <r>
      <rPr>
        <b/>
        <sz val="12"/>
        <color theme="1"/>
        <rFont val="Arial"/>
        <family val="2"/>
      </rPr>
      <t>La Secretaria de Familia</t>
    </r>
    <r>
      <rPr>
        <sz val="12"/>
        <color theme="1"/>
        <rFont val="Arial"/>
        <family val="2"/>
      </rPr>
      <t>, a través de la direcciòn de desarrollo humano, realizó el seguimiento del segundo  trimestre de la vigencia 2024, con su respectivo informe.</t>
    </r>
  </si>
  <si>
    <t>No se cuenta con avances para la realización de sectoriales que permitan la caracterización de las familias, sin embargo el municipio de  Armenia realizó 2000 encuestas con las temáticas de Equidad de Género, Discapacidad y Juventud en las familias del municipio, a través del observatorio social de Ciudad.</t>
  </si>
  <si>
    <r>
      <t xml:space="preserve">
</t>
    </r>
    <r>
      <rPr>
        <sz val="12"/>
        <rFont val="Arial"/>
        <family val="2"/>
      </rPr>
      <t xml:space="preserve">
La Secretaria de familia realiza  procesos de asistencias tecnica  para el fortalecimiento de las capacidades administrativas en la implementación y seguimiento de la política en los municipios y las dependencias internas del departamento. </t>
    </r>
  </si>
  <si>
    <t xml:space="preserve">La Secretaria de Familia, a través de la direccion de desarrollo humano ha realizado asistencias tecnicas a las diferentes dependencias de la admdinistracion departamental,  se esta contruyendo un proyecto especifico desde donde se realice la ejeccución de la asistencia técnica. </t>
  </si>
  <si>
    <r>
      <rPr>
        <b/>
        <sz val="12"/>
        <rFont val="Arial"/>
        <family val="2"/>
      </rPr>
      <t>*La Secretaria de Familia</t>
    </r>
    <r>
      <rPr>
        <sz val="12"/>
        <rFont val="Arial"/>
        <family val="2"/>
      </rPr>
      <t xml:space="preserve">  en el segundo trimestre no ha  firmado los convenios, pero esta proyectado  a través de las Dirección de Poblaciones  el tramite para el apoyo a  la puesta en marcha de los planes de vida de los resguardos  Dachi Agore Drua  del municipio de Calarca y karabijua en la Virgina Corregimiento del municipio de Calarcá. 
</t>
    </r>
  </si>
  <si>
    <t xml:space="preserve">Durante la vigencia 2020 - 2024 se han priorizardo e implementando el siguiente número de proyectos  que propician el desarrollo familiar y comunitario en el departamento. 
2020: 3 Proyectos 
2021:   2 Proyectos
2022: 3 Proyectos 
2023: 3 Proyectos  
2024. 2 Proyectos </t>
  </si>
  <si>
    <r>
      <t xml:space="preserve">
*La </t>
    </r>
    <r>
      <rPr>
        <b/>
        <sz val="12"/>
        <rFont val="Arial"/>
        <family val="2"/>
      </rPr>
      <t>Secretaria de Familia</t>
    </r>
    <r>
      <rPr>
        <sz val="12"/>
        <rFont val="Arial"/>
        <family val="2"/>
      </rPr>
      <t xml:space="preserve"> realizó  la celebracion del día de la familia par el día 25 de mayo.
*La Alcaldías municipales también reportaron la celebración de este día en sus entidades territoriales. </t>
    </r>
  </si>
  <si>
    <r>
      <t xml:space="preserve">                                                                           
</t>
    </r>
    <r>
      <rPr>
        <b/>
        <sz val="12"/>
        <rFont val="Arial"/>
        <family val="2"/>
      </rPr>
      <t>Vigencia 2024</t>
    </r>
    <r>
      <rPr>
        <sz val="12"/>
        <rFont val="Arial"/>
        <family val="2"/>
      </rPr>
      <t xml:space="preserve">
La Dirección de adulto mayor no cuenta con esta estrategia, el manejo de conflictos intergeneracionales se planea como na nueva linea de politica pública de discapacidad, sin embargo esta dependencia  realizó  una intervencion  con enfasis en el tema para el  Municipio de salento.       </t>
    </r>
  </si>
  <si>
    <r>
      <t xml:space="preserve">* La Secretaría de Familia, Dirección de desarrollo humano cuenta con la estrategía de strategia de acompañamiento para la promoción de la sana convivencia familiar y social, la cual se ejecuta por el proyecto 044 en le avigencia 2024- 2027. 
</t>
    </r>
    <r>
      <rPr>
        <b/>
        <sz val="12"/>
        <color theme="1"/>
        <rFont val="Arial"/>
        <family val="2"/>
      </rPr>
      <t>* La Alcaldía de Salento</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</si>
  <si>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No se cuenta con la estrategia sin embargo se han realizdo las siguientes acciones: </t>
    </r>
    <r>
      <rPr>
        <b/>
        <sz val="12"/>
        <color rgb="FFFF0000"/>
        <rFont val="Arial"/>
        <family val="2"/>
      </rPr>
      <t xml:space="preserve"> 
</t>
    </r>
    <r>
      <rPr>
        <b/>
        <sz val="12"/>
        <color theme="1"/>
        <rFont val="Arial"/>
        <family val="2"/>
      </rPr>
      <t xml:space="preserve">La Secretaria de Cultura </t>
    </r>
    <r>
      <rPr>
        <sz val="12"/>
        <color theme="1"/>
        <rFont val="Arial"/>
        <family val="2"/>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family val="2"/>
      </rPr>
      <t xml:space="preserve">
</t>
    </r>
    <r>
      <rPr>
        <sz val="12"/>
        <color theme="1"/>
        <rFont val="Arial"/>
        <family val="2"/>
      </rPr>
      <t>.
*</t>
    </r>
    <r>
      <rPr>
        <b/>
        <sz val="12"/>
        <color theme="1"/>
        <rFont val="Arial"/>
        <family val="2"/>
      </rPr>
      <t xml:space="preserve"> La Alcaldía de Salento</t>
    </r>
    <r>
      <rPr>
        <sz val="12"/>
        <color theme="1"/>
        <rFont val="Arial"/>
        <family val="2"/>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por favor ajustar las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futuras generaciones.                                                                                                *</t>
    </r>
    <r>
      <rPr>
        <b/>
        <sz val="12"/>
        <color theme="1"/>
        <rFont val="Arial"/>
        <family val="2"/>
      </rPr>
      <t xml:space="preserve">La Secretaría de Turismo, Industria y Comercio </t>
    </r>
    <r>
      <rPr>
        <sz val="12"/>
        <color theme="1"/>
        <rFont val="Arial"/>
        <family val="2"/>
      </rPr>
      <t>expresa no tener responsabilidad idrecta en la meta en el reporte enviado en la matriz de seguimiento. Sin embargo, en asesoría técnica con la Jefatura de Familia, se identifica que si hay una responsabilidad de la Secretaría, en el diseño de la estrategia comunicativa para la sostenibilidad del PCC.</t>
    </r>
  </si>
  <si>
    <t>La Secretaria de Familia cuenta con la estrategia de  apropiación de la estrategia de fortalecimiento Familia</t>
  </si>
  <si>
    <r>
      <rPr>
        <b/>
        <sz val="12"/>
        <color theme="1"/>
        <rFont val="Arial"/>
        <family val="2"/>
      </rPr>
      <t>La Secretaria de Familia</t>
    </r>
    <r>
      <rPr>
        <sz val="12"/>
        <color theme="1"/>
        <rFont val="Arial"/>
        <family val="2"/>
      </rPr>
      <t xml:space="preserve"> cuenta con la estrategia de  apropiacion de la política pública,  la misma se ejecutará en el próximo plan de desarrollo departamental.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</si>
</sst>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quot;$&quot;\ * #,##0.00_-;_-&quot;$&quot;\ * &quot;-&quot;??_-;_-@_-"/>
    <numFmt numFmtId="165" formatCode="0.0%"/>
    <numFmt numFmtId="166" formatCode="0.0"/>
    <numFmt numFmtId="167" formatCode="&quot;$&quot;\ #,##0"/>
    <numFmt numFmtId="168" formatCode="[$$-240A]\ #,##0.00"/>
    <numFmt numFmtId="169" formatCode="_-&quot;$&quot;\ * #,##0_-;\-&quot;$&quot;\ * #,##0_-;_-&quot;$&quot;\ * &quot;-&quot;??_-;_-@_-"/>
    <numFmt numFmtId="170" formatCode="_-&quot;$&quot;\ * #,##0.0000_-;\-&quot;$&quot;\ * #,##0.0000_-;_-&quot;$&quot;\ * &quot;-&quot;??_-;_-@_-"/>
  </numFmts>
  <fonts count="40">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
      <b/>
      <sz val="12"/>
      <name val="Arial"/>
      <family val="2"/>
    </font>
    <font>
      <u/>
      <sz val="12"/>
      <color theme="1"/>
      <name val="Arial"/>
      <family val="2"/>
    </font>
    <font>
      <sz val="12"/>
      <name val="Calibri"/>
      <family val="2"/>
      <scheme val="minor"/>
    </font>
    <font>
      <b/>
      <sz val="12"/>
      <name val="Calibri"/>
      <family val="2"/>
      <scheme val="minor"/>
    </font>
    <font>
      <b/>
      <sz val="12"/>
      <color rgb="FFFF0000"/>
      <name val="Arial"/>
      <family val="2"/>
    </font>
    <font>
      <sz val="11"/>
      <name val="Tahoma"/>
      <family val="2"/>
    </font>
    <font>
      <sz val="11"/>
      <name val="Calibri"/>
      <family val="2"/>
      <scheme val="minor"/>
    </font>
    <font>
      <b/>
      <sz val="11"/>
      <name val="Calibri"/>
      <family val="2"/>
      <scheme val="minor"/>
    </font>
    <font>
      <sz val="10"/>
      <color theme="1"/>
      <name val="Arial"/>
      <family val="2"/>
    </font>
    <font>
      <sz val="8"/>
      <color theme="1"/>
      <name val="Arial"/>
      <family val="2"/>
    </font>
    <font>
      <sz val="11"/>
      <color theme="1"/>
      <name val="Arial"/>
      <family val="2"/>
    </font>
    <font>
      <sz val="16"/>
      <color rgb="FFFF0000"/>
      <name val="Arial"/>
      <family val="2"/>
    </font>
  </fonts>
  <fills count="24">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9900"/>
        <bgColor indexed="64"/>
      </patternFill>
    </fill>
    <fill>
      <patternFill patternType="solid">
        <fgColor rgb="FFE4A4FE"/>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270">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0" fontId="8" fillId="0" borderId="1" xfId="2" applyNumberFormat="1" applyFont="1" applyBorder="1" applyAlignment="1">
      <alignment horizontal="right" vertical="center" wrapText="1"/>
    </xf>
    <xf numFmtId="0" fontId="1" fillId="3" borderId="1" xfId="0" applyFont="1" applyFill="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1" fillId="9" borderId="1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8" xfId="2" applyNumberFormat="1" applyFont="1" applyFill="1" applyBorder="1" applyAlignment="1">
      <alignment horizontal="center" vertical="center" wrapText="1"/>
    </xf>
    <xf numFmtId="0" fontId="12" fillId="0" borderId="0" xfId="0" applyFont="1"/>
    <xf numFmtId="3" fontId="0" fillId="0" borderId="0" xfId="0" applyNumberFormat="1"/>
    <xf numFmtId="0" fontId="17" fillId="0" borderId="0" xfId="0" applyFont="1"/>
    <xf numFmtId="0" fontId="18" fillId="11" borderId="21"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20" fillId="0" borderId="22" xfId="0" applyFont="1" applyBorder="1" applyAlignment="1">
      <alignment horizontal="center" vertical="center" textRotation="90" wrapText="1"/>
    </xf>
    <xf numFmtId="0" fontId="20" fillId="0" borderId="0" xfId="0" applyFont="1" applyAlignment="1">
      <alignment vertical="center" textRotation="90" wrapText="1"/>
    </xf>
    <xf numFmtId="0" fontId="20" fillId="0" borderId="24"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13" fillId="7" borderId="25" xfId="0" applyFont="1" applyFill="1" applyBorder="1" applyAlignment="1">
      <alignment horizontal="center" vertical="center" wrapText="1"/>
    </xf>
    <xf numFmtId="0" fontId="13" fillId="12" borderId="25" xfId="0" applyFont="1" applyFill="1" applyBorder="1" applyAlignment="1">
      <alignment horizontal="center" vertical="center" wrapText="1"/>
    </xf>
    <xf numFmtId="3" fontId="13" fillId="13" borderId="25" xfId="0" applyNumberFormat="1" applyFont="1" applyFill="1" applyBorder="1" applyAlignment="1">
      <alignment horizontal="center" vertical="center" wrapText="1"/>
    </xf>
    <xf numFmtId="3" fontId="13" fillId="6" borderId="25" xfId="0" applyNumberFormat="1" applyFont="1" applyFill="1" applyBorder="1" applyAlignment="1">
      <alignment horizontal="center" vertical="center" wrapText="1"/>
    </xf>
    <xf numFmtId="3" fontId="13" fillId="5" borderId="25" xfId="0" applyNumberFormat="1" applyFont="1" applyFill="1" applyBorder="1" applyAlignment="1">
      <alignment horizontal="center" vertical="center" wrapText="1"/>
    </xf>
    <xf numFmtId="0" fontId="13" fillId="14" borderId="26" xfId="0" applyFont="1" applyFill="1" applyBorder="1" applyAlignment="1">
      <alignment horizontal="center" vertical="center" wrapText="1"/>
    </xf>
    <xf numFmtId="166" fontId="13" fillId="7" borderId="28" xfId="0" applyNumberFormat="1" applyFont="1" applyFill="1" applyBorder="1" applyAlignment="1">
      <alignment horizontal="center" vertical="center" wrapText="1"/>
    </xf>
    <xf numFmtId="166" fontId="13" fillId="12" borderId="28" xfId="0" applyNumberFormat="1" applyFont="1" applyFill="1" applyBorder="1" applyAlignment="1">
      <alignment horizontal="center" vertical="center" wrapText="1"/>
    </xf>
    <xf numFmtId="166" fontId="13" fillId="13" borderId="28" xfId="0" applyNumberFormat="1" applyFont="1" applyFill="1" applyBorder="1" applyAlignment="1">
      <alignment horizontal="center" vertical="center" wrapText="1"/>
    </xf>
    <xf numFmtId="166" fontId="13" fillId="6" borderId="28" xfId="0" applyNumberFormat="1" applyFont="1" applyFill="1" applyBorder="1" applyAlignment="1">
      <alignment horizontal="center" vertical="center" wrapText="1"/>
    </xf>
    <xf numFmtId="166" fontId="13" fillId="5" borderId="28" xfId="0" applyNumberFormat="1" applyFont="1" applyFill="1" applyBorder="1" applyAlignment="1">
      <alignment horizontal="center" vertical="center" wrapText="1"/>
    </xf>
    <xf numFmtId="1" fontId="13" fillId="14" borderId="29" xfId="0" applyNumberFormat="1" applyFont="1" applyFill="1" applyBorder="1" applyAlignment="1">
      <alignment horizontal="center" vertical="center" wrapText="1"/>
    </xf>
    <xf numFmtId="0" fontId="11" fillId="20" borderId="13"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23" fillId="3" borderId="0" xfId="0" applyFont="1" applyFill="1" applyAlignment="1">
      <alignment horizontal="left" vertical="center" wrapText="1"/>
    </xf>
    <xf numFmtId="0" fontId="23" fillId="0" borderId="0" xfId="0" applyFont="1" applyAlignment="1">
      <alignment horizontal="left" vertical="center" wrapText="1"/>
    </xf>
    <xf numFmtId="0" fontId="24" fillId="3" borderId="0" xfId="0" applyFont="1" applyFill="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center" vertical="center" wrapText="1"/>
    </xf>
    <xf numFmtId="10" fontId="23" fillId="0" borderId="1" xfId="0" applyNumberFormat="1" applyFont="1" applyBorder="1" applyAlignment="1">
      <alignment horizontal="center" vertical="center" wrapText="1"/>
    </xf>
    <xf numFmtId="0" fontId="23" fillId="0" borderId="1" xfId="2" applyNumberFormat="1" applyFont="1" applyBorder="1" applyAlignment="1">
      <alignment horizontal="right" vertical="center" wrapText="1"/>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2" fontId="23" fillId="0" borderId="1" xfId="2" applyNumberFormat="1" applyFont="1" applyBorder="1" applyAlignment="1">
      <alignment horizontal="right" vertical="center"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2" fontId="23" fillId="6" borderId="1" xfId="0" applyNumberFormat="1" applyFont="1" applyFill="1" applyBorder="1" applyAlignment="1">
      <alignment horizontal="right" vertical="center" wrapText="1"/>
    </xf>
    <xf numFmtId="0" fontId="23" fillId="0" borderId="1" xfId="0" applyFont="1" applyBorder="1" applyAlignment="1">
      <alignment vertical="center" wrapText="1"/>
    </xf>
    <xf numFmtId="0" fontId="23" fillId="0" borderId="1" xfId="2" applyNumberFormat="1" applyFont="1" applyBorder="1" applyAlignment="1">
      <alignment vertical="center" wrapText="1"/>
    </xf>
    <xf numFmtId="0" fontId="23" fillId="5" borderId="1" xfId="2" applyNumberFormat="1" applyFont="1" applyFill="1" applyBorder="1" applyAlignment="1">
      <alignment vertical="center" wrapText="1"/>
    </xf>
    <xf numFmtId="9" fontId="23" fillId="0" borderId="1" xfId="0" applyNumberFormat="1" applyFont="1" applyBorder="1" applyAlignment="1">
      <alignment vertical="center" wrapText="1"/>
    </xf>
    <xf numFmtId="0" fontId="23" fillId="6" borderId="1" xfId="2" applyNumberFormat="1" applyFont="1" applyFill="1" applyBorder="1" applyAlignment="1">
      <alignment vertical="center" wrapText="1"/>
    </xf>
    <xf numFmtId="164" fontId="23" fillId="0" borderId="0" xfId="1" applyFont="1" applyAlignment="1">
      <alignment horizontal="center" vertical="center" wrapText="1"/>
    </xf>
    <xf numFmtId="9" fontId="23" fillId="0" borderId="1" xfId="2" applyFont="1" applyBorder="1" applyAlignment="1">
      <alignment horizontal="center" vertical="center" wrapText="1"/>
    </xf>
    <xf numFmtId="2" fontId="23" fillId="0" borderId="1" xfId="2" applyNumberFormat="1" applyFont="1" applyBorder="1" applyAlignment="1">
      <alignment horizontal="center" vertical="center" wrapText="1"/>
    </xf>
    <xf numFmtId="0" fontId="23" fillId="7" borderId="1" xfId="2" applyNumberFormat="1" applyFont="1" applyFill="1" applyBorder="1" applyAlignment="1">
      <alignment horizontal="center" vertical="center" wrapText="1"/>
    </xf>
    <xf numFmtId="0" fontId="23" fillId="0" borderId="1" xfId="2" applyNumberFormat="1" applyFont="1" applyBorder="1" applyAlignment="1">
      <alignment horizontal="center" vertical="center" wrapText="1"/>
    </xf>
    <xf numFmtId="2" fontId="23" fillId="5" borderId="1" xfId="2" applyNumberFormat="1" applyFont="1" applyFill="1" applyBorder="1" applyAlignment="1">
      <alignment horizontal="center" vertical="center" wrapText="1"/>
    </xf>
    <xf numFmtId="2" fontId="23" fillId="7" borderId="1" xfId="2" applyNumberFormat="1" applyFont="1" applyFill="1" applyBorder="1" applyAlignment="1">
      <alignment horizontal="center" vertical="center" wrapText="1"/>
    </xf>
    <xf numFmtId="0" fontId="23" fillId="14" borderId="1" xfId="2" applyNumberFormat="1" applyFont="1" applyFill="1" applyBorder="1" applyAlignment="1">
      <alignment horizontal="center" vertical="center" wrapText="1"/>
    </xf>
    <xf numFmtId="166" fontId="23" fillId="0" borderId="1" xfId="2" applyNumberFormat="1" applyFont="1" applyBorder="1" applyAlignment="1">
      <alignment horizontal="center" vertical="center" wrapText="1"/>
    </xf>
    <xf numFmtId="9" fontId="23" fillId="3" borderId="1" xfId="0" applyNumberFormat="1" applyFont="1" applyFill="1" applyBorder="1" applyAlignment="1">
      <alignment horizontal="center" vertical="center" wrapText="1"/>
    </xf>
    <xf numFmtId="0" fontId="23" fillId="7" borderId="5" xfId="2" applyNumberFormat="1" applyFont="1" applyFill="1" applyBorder="1" applyAlignment="1">
      <alignment horizontal="center" vertical="center" wrapText="1"/>
    </xf>
    <xf numFmtId="9" fontId="23" fillId="3" borderId="1" xfId="2" applyFont="1" applyFill="1" applyBorder="1" applyAlignment="1">
      <alignment horizontal="center" vertical="center" wrapText="1"/>
    </xf>
    <xf numFmtId="0" fontId="23" fillId="0" borderId="0" xfId="2" applyNumberFormat="1" applyFont="1" applyAlignment="1">
      <alignment horizontal="center" vertical="center" wrapText="1"/>
    </xf>
    <xf numFmtId="0" fontId="23" fillId="3" borderId="7"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167" fontId="23" fillId="0" borderId="1" xfId="1" applyNumberFormat="1" applyFont="1" applyBorder="1" applyAlignment="1">
      <alignment horizontal="right" vertical="center" wrapText="1"/>
    </xf>
    <xf numFmtId="167" fontId="23" fillId="0" borderId="1" xfId="0" applyNumberFormat="1" applyFont="1" applyBorder="1" applyAlignment="1">
      <alignment horizontal="right" vertical="center" wrapText="1"/>
    </xf>
    <xf numFmtId="167" fontId="23" fillId="0" borderId="0" xfId="0" applyNumberFormat="1" applyFont="1" applyAlignment="1">
      <alignment horizontal="right" vertical="center" wrapText="1"/>
    </xf>
    <xf numFmtId="167" fontId="11" fillId="20" borderId="3" xfId="0" applyNumberFormat="1" applyFont="1" applyFill="1" applyBorder="1" applyAlignment="1">
      <alignment horizontal="right" vertical="center" wrapText="1"/>
    </xf>
    <xf numFmtId="167" fontId="23" fillId="3" borderId="1" xfId="1" applyNumberFormat="1" applyFont="1" applyFill="1" applyBorder="1" applyAlignment="1">
      <alignment horizontal="right" vertical="center" wrapText="1"/>
    </xf>
    <xf numFmtId="167" fontId="23" fillId="0" borderId="1" xfId="1" applyNumberFormat="1" applyFont="1" applyFill="1" applyBorder="1" applyAlignment="1">
      <alignment horizontal="right" vertical="center" wrapText="1"/>
    </xf>
    <xf numFmtId="167" fontId="23" fillId="0" borderId="0" xfId="1" applyNumberFormat="1" applyFont="1" applyAlignment="1">
      <alignment horizontal="right" vertical="center" wrapText="1"/>
    </xf>
    <xf numFmtId="167" fontId="11" fillId="20" borderId="3" xfId="1" applyNumberFormat="1" applyFont="1" applyFill="1" applyBorder="1" applyAlignment="1">
      <alignment horizontal="right" vertical="center" wrapText="1"/>
    </xf>
    <xf numFmtId="167" fontId="11" fillId="20" borderId="1" xfId="0" applyNumberFormat="1" applyFont="1" applyFill="1" applyBorder="1" applyAlignment="1">
      <alignment horizontal="right" vertical="center" wrapText="1"/>
    </xf>
    <xf numFmtId="167" fontId="23" fillId="3" borderId="1" xfId="0" applyNumberFormat="1" applyFont="1" applyFill="1" applyBorder="1" applyAlignment="1">
      <alignment horizontal="right" vertical="center" wrapText="1"/>
    </xf>
    <xf numFmtId="2" fontId="23" fillId="0" borderId="1" xfId="0" applyNumberFormat="1" applyFont="1" applyBorder="1" applyAlignment="1">
      <alignment horizontal="center" vertical="center" wrapText="1"/>
    </xf>
    <xf numFmtId="1" fontId="23" fillId="0" borderId="1" xfId="2" applyNumberFormat="1" applyFont="1" applyBorder="1" applyAlignment="1">
      <alignment horizontal="center" vertical="center" wrapText="1"/>
    </xf>
    <xf numFmtId="166" fontId="23" fillId="7" borderId="5" xfId="2" applyNumberFormat="1" applyFont="1" applyFill="1" applyBorder="1" applyAlignment="1">
      <alignment horizontal="center" vertical="center" wrapText="1"/>
    </xf>
    <xf numFmtId="0" fontId="27" fillId="0" borderId="25" xfId="0" applyFont="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7" fillId="0" borderId="28" xfId="0" applyFont="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0" fontId="21" fillId="0" borderId="21" xfId="0" applyFont="1" applyBorder="1" applyAlignment="1">
      <alignment horizontal="center" vertical="center"/>
    </xf>
    <xf numFmtId="0" fontId="21" fillId="0" borderId="30" xfId="0" applyFont="1" applyBorder="1" applyAlignment="1">
      <alignment horizontal="center" vertical="center"/>
    </xf>
    <xf numFmtId="0" fontId="1" fillId="0" borderId="31" xfId="0" applyFont="1" applyBorder="1" applyAlignment="1">
      <alignment vertical="center"/>
    </xf>
    <xf numFmtId="0" fontId="22" fillId="5" borderId="32" xfId="0" applyFont="1" applyFill="1" applyBorder="1" applyAlignment="1">
      <alignment horizontal="center" vertical="center"/>
    </xf>
    <xf numFmtId="0" fontId="22" fillId="6" borderId="32" xfId="0" applyFont="1" applyFill="1" applyBorder="1" applyAlignment="1">
      <alignment horizontal="center" vertical="center"/>
    </xf>
    <xf numFmtId="0" fontId="22" fillId="13" borderId="32" xfId="0" applyFont="1" applyFill="1" applyBorder="1" applyAlignment="1">
      <alignment horizontal="center" vertical="center"/>
    </xf>
    <xf numFmtId="0" fontId="22" fillId="19" borderId="32" xfId="0" applyFont="1" applyFill="1" applyBorder="1" applyAlignment="1">
      <alignment horizontal="center" vertical="center"/>
    </xf>
    <xf numFmtId="0" fontId="22" fillId="7" borderId="32" xfId="0" applyFont="1" applyFill="1" applyBorder="1" applyAlignment="1">
      <alignment horizontal="center" vertical="center"/>
    </xf>
    <xf numFmtId="166" fontId="23" fillId="7" borderId="1" xfId="2" applyNumberFormat="1" applyFont="1" applyFill="1" applyBorder="1" applyAlignment="1">
      <alignment horizontal="center" vertical="center" wrapText="1"/>
    </xf>
    <xf numFmtId="1" fontId="23" fillId="7" borderId="1" xfId="2" applyNumberFormat="1" applyFont="1" applyFill="1" applyBorder="1" applyAlignment="1">
      <alignment horizontal="center" vertical="center" wrapText="1"/>
    </xf>
    <xf numFmtId="0" fontId="1" fillId="0" borderId="0" xfId="0" applyFont="1" applyAlignment="1">
      <alignment horizontal="justify" vertical="center" wrapText="1"/>
    </xf>
    <xf numFmtId="0" fontId="11" fillId="20" borderId="1" xfId="0" applyFont="1" applyFill="1" applyBorder="1" applyAlignment="1">
      <alignment horizontal="justify"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33"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3" xfId="0" applyFont="1" applyBorder="1" applyAlignment="1">
      <alignment vertical="center" wrapText="1"/>
    </xf>
    <xf numFmtId="0" fontId="11" fillId="21" borderId="1" xfId="0" applyFont="1" applyFill="1" applyBorder="1" applyAlignment="1">
      <alignment horizontal="center" vertical="center" wrapText="1"/>
    </xf>
    <xf numFmtId="167" fontId="11" fillId="21" borderId="1" xfId="0" applyNumberFormat="1" applyFont="1" applyFill="1" applyBorder="1" applyAlignment="1">
      <alignment horizontal="right" vertical="center" wrapText="1"/>
    </xf>
    <xf numFmtId="169" fontId="1" fillId="0" borderId="1" xfId="1" applyNumberFormat="1" applyFont="1" applyFill="1" applyBorder="1" applyAlignment="1">
      <alignment horizontal="center" vertical="center" wrapText="1"/>
    </xf>
    <xf numFmtId="0" fontId="6" fillId="0" borderId="0" xfId="0" applyFont="1" applyAlignment="1">
      <alignment horizontal="left" vertical="center" wrapText="1"/>
    </xf>
    <xf numFmtId="9" fontId="25"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167" fontId="25" fillId="0" borderId="1" xfId="1" applyNumberFormat="1" applyFont="1" applyBorder="1" applyAlignment="1">
      <alignment horizontal="right" vertical="center" wrapText="1"/>
    </xf>
    <xf numFmtId="10" fontId="5" fillId="0" borderId="1" xfId="0" applyNumberFormat="1" applyFont="1" applyBorder="1" applyAlignment="1">
      <alignment horizontal="center" vertical="center" wrapText="1"/>
    </xf>
    <xf numFmtId="10" fontId="25" fillId="0" borderId="1"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167" fontId="25" fillId="0" borderId="1" xfId="0" applyNumberFormat="1" applyFont="1" applyBorder="1" applyAlignment="1">
      <alignment horizontal="right" vertical="center" wrapText="1"/>
    </xf>
    <xf numFmtId="0" fontId="33" fillId="0" borderId="1" xfId="2" applyNumberFormat="1" applyFont="1" applyBorder="1" applyAlignment="1">
      <alignment horizontal="right" vertical="center" wrapText="1"/>
    </xf>
    <xf numFmtId="0" fontId="5" fillId="0" borderId="1" xfId="0" applyFont="1" applyBorder="1" applyAlignment="1">
      <alignment horizontal="left" vertical="center" wrapText="1"/>
    </xf>
    <xf numFmtId="9" fontId="25" fillId="0" borderId="1" xfId="2" applyFont="1" applyBorder="1" applyAlignment="1">
      <alignment horizontal="center" vertical="center" wrapText="1"/>
    </xf>
    <xf numFmtId="10" fontId="25" fillId="0" borderId="1" xfId="2" applyNumberFormat="1"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10" fontId="25" fillId="3" borderId="5" xfId="0" applyNumberFormat="1" applyFont="1" applyFill="1" applyBorder="1" applyAlignment="1">
      <alignment horizontal="center" vertical="center" wrapText="1"/>
    </xf>
    <xf numFmtId="167" fontId="25" fillId="3" borderId="5" xfId="0" applyNumberFormat="1" applyFont="1" applyFill="1" applyBorder="1" applyAlignment="1">
      <alignment horizontal="right" vertical="center" wrapText="1"/>
    </xf>
    <xf numFmtId="2" fontId="25" fillId="7" borderId="1" xfId="2" applyNumberFormat="1" applyFont="1" applyFill="1" applyBorder="1" applyAlignment="1">
      <alignment horizontal="center" vertical="center" wrapText="1"/>
    </xf>
    <xf numFmtId="0" fontId="5" fillId="0" borderId="5" xfId="0" applyFont="1" applyBorder="1" applyAlignment="1">
      <alignment horizontal="justify" vertical="center" wrapText="1"/>
    </xf>
    <xf numFmtId="9"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5" fillId="0" borderId="1" xfId="0" applyFont="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horizontal="center" vertical="center" wrapText="1"/>
    </xf>
    <xf numFmtId="2" fontId="25" fillId="8" borderId="1" xfId="2"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167" fontId="25" fillId="3" borderId="1" xfId="0" applyNumberFormat="1" applyFont="1" applyFill="1" applyBorder="1" applyAlignment="1">
      <alignment horizontal="right" vertical="center" wrapText="1"/>
    </xf>
    <xf numFmtId="2" fontId="25" fillId="3" borderId="1" xfId="0" applyNumberFormat="1" applyFont="1" applyFill="1" applyBorder="1" applyAlignment="1">
      <alignment horizontal="center" vertical="center" wrapText="1"/>
    </xf>
    <xf numFmtId="2" fontId="25" fillId="0" borderId="1" xfId="2" applyNumberFormat="1" applyFont="1" applyBorder="1" applyAlignment="1">
      <alignment horizontal="right" vertical="center" wrapText="1"/>
    </xf>
    <xf numFmtId="0" fontId="25" fillId="0" borderId="1" xfId="2" applyNumberFormat="1" applyFont="1" applyBorder="1" applyAlignment="1">
      <alignment vertical="center" wrapText="1"/>
    </xf>
    <xf numFmtId="0" fontId="33" fillId="0" borderId="1" xfId="2" applyNumberFormat="1" applyFont="1" applyBorder="1" applyAlignment="1">
      <alignment horizontal="center" vertical="center" wrapText="1"/>
    </xf>
    <xf numFmtId="1" fontId="25" fillId="7"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5" fontId="2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9" fontId="25" fillId="0" borderId="1" xfId="0" applyNumberFormat="1" applyFont="1" applyBorder="1" applyAlignment="1">
      <alignment vertical="center" wrapText="1"/>
    </xf>
    <xf numFmtId="2" fontId="25" fillId="5" borderId="1" xfId="2" applyNumberFormat="1" applyFont="1" applyFill="1" applyBorder="1" applyAlignment="1">
      <alignment horizontal="center" vertical="center" wrapText="1"/>
    </xf>
    <xf numFmtId="165" fontId="25" fillId="3"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167" fontId="25" fillId="0" borderId="1" xfId="1" applyNumberFormat="1" applyFont="1" applyBorder="1" applyAlignment="1">
      <alignment horizontal="right" vertical="center"/>
    </xf>
    <xf numFmtId="0" fontId="5" fillId="0" borderId="3" xfId="0" applyFont="1" applyBorder="1" applyAlignment="1">
      <alignment horizontal="justify" vertical="center" wrapText="1"/>
    </xf>
    <xf numFmtId="0" fontId="25" fillId="14" borderId="1" xfId="2" applyNumberFormat="1" applyFont="1" applyFill="1" applyBorder="1" applyAlignment="1">
      <alignment horizontal="center" vertical="center" wrapText="1"/>
    </xf>
    <xf numFmtId="0" fontId="33" fillId="0" borderId="1" xfId="0" applyFont="1" applyBorder="1" applyAlignment="1">
      <alignment horizontal="justify" vertical="center" wrapText="1"/>
    </xf>
    <xf numFmtId="0" fontId="25" fillId="7" borderId="5" xfId="2" applyNumberFormat="1" applyFont="1" applyFill="1" applyBorder="1" applyAlignment="1">
      <alignment horizontal="center" vertical="center" wrapText="1"/>
    </xf>
    <xf numFmtId="167" fontId="25" fillId="0" borderId="1" xfId="1" applyNumberFormat="1" applyFont="1" applyFill="1" applyBorder="1" applyAlignment="1">
      <alignment horizontal="right" vertical="center" wrapText="1"/>
    </xf>
    <xf numFmtId="10" fontId="25" fillId="3" borderId="1" xfId="2" applyNumberFormat="1" applyFont="1" applyFill="1" applyBorder="1" applyAlignment="1">
      <alignment horizontal="center" vertical="center" wrapText="1"/>
    </xf>
    <xf numFmtId="2" fontId="25" fillId="22" borderId="1" xfId="2" applyNumberFormat="1" applyFont="1" applyFill="1" applyBorder="1" applyAlignment="1">
      <alignment horizontal="center" vertical="center" wrapText="1"/>
    </xf>
    <xf numFmtId="166" fontId="25" fillId="7" borderId="5" xfId="2" applyNumberFormat="1" applyFont="1" applyFill="1" applyBorder="1" applyAlignment="1">
      <alignment horizontal="center" vertical="center" wrapText="1"/>
    </xf>
    <xf numFmtId="9" fontId="25" fillId="0" borderId="1" xfId="2" applyFont="1" applyFill="1" applyBorder="1" applyAlignment="1">
      <alignment horizontal="center" vertical="center" wrapText="1"/>
    </xf>
    <xf numFmtId="0" fontId="5" fillId="0" borderId="1" xfId="0" applyFont="1" applyBorder="1" applyAlignment="1">
      <alignment horizontal="justify" vertical="center" wrapText="1"/>
    </xf>
    <xf numFmtId="9" fontId="23" fillId="7" borderId="5" xfId="2" applyFont="1" applyFill="1" applyBorder="1" applyAlignment="1">
      <alignment horizontal="center" vertical="center" wrapText="1"/>
    </xf>
    <xf numFmtId="0" fontId="5" fillId="0" borderId="1" xfId="0" applyFont="1" applyFill="1" applyBorder="1" applyAlignment="1">
      <alignment horizontal="justify" vertical="center" wrapText="1"/>
    </xf>
    <xf numFmtId="0" fontId="23" fillId="23" borderId="1" xfId="0" applyFont="1" applyFill="1" applyBorder="1" applyAlignment="1">
      <alignment horizontal="center" vertical="center" wrapText="1"/>
    </xf>
    <xf numFmtId="0" fontId="11" fillId="23" borderId="3" xfId="0" applyFont="1" applyFill="1" applyBorder="1" applyAlignment="1">
      <alignment horizontal="justify" vertical="center" wrapText="1"/>
    </xf>
    <xf numFmtId="167" fontId="11" fillId="21" borderId="1" xfId="0" applyNumberFormat="1" applyFont="1" applyFill="1" applyBorder="1" applyAlignment="1">
      <alignment horizontal="center" vertical="center" wrapText="1"/>
    </xf>
    <xf numFmtId="10" fontId="25" fillId="0" borderId="5"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25" fillId="0" borderId="1" xfId="0"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5" fontId="2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25" fillId="0" borderId="1" xfId="2"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167" fontId="25" fillId="0" borderId="5" xfId="0" applyNumberFormat="1" applyFont="1" applyFill="1" applyBorder="1" applyAlignment="1">
      <alignment horizontal="right" vertical="center" wrapText="1"/>
    </xf>
    <xf numFmtId="167" fontId="25" fillId="0" borderId="1" xfId="0" applyNumberFormat="1" applyFont="1" applyFill="1" applyBorder="1" applyAlignment="1">
      <alignment horizontal="right" vertical="center" wrapText="1"/>
    </xf>
    <xf numFmtId="167" fontId="5" fillId="0" borderId="1" xfId="0" applyNumberFormat="1" applyFont="1" applyFill="1" applyBorder="1" applyAlignment="1">
      <alignment horizontal="right" vertical="center" wrapText="1"/>
    </xf>
    <xf numFmtId="170" fontId="37" fillId="0" borderId="1" xfId="1" applyNumberFormat="1" applyFont="1" applyFill="1" applyBorder="1" applyAlignment="1">
      <alignment horizontal="left" vertical="center" wrapText="1"/>
    </xf>
    <xf numFmtId="168" fontId="36" fillId="0" borderId="1" xfId="0" applyNumberFormat="1" applyFont="1" applyFill="1" applyBorder="1" applyAlignment="1">
      <alignment horizontal="left" vertical="center" wrapText="1"/>
    </xf>
    <xf numFmtId="2" fontId="1" fillId="0" borderId="34" xfId="0" applyNumberFormat="1" applyFont="1" applyFill="1" applyBorder="1" applyAlignment="1">
      <alignment horizontal="left" vertical="center" wrapText="1"/>
    </xf>
    <xf numFmtId="167" fontId="39" fillId="0" borderId="1" xfId="0" applyNumberFormat="1" applyFont="1" applyFill="1" applyBorder="1" applyAlignment="1">
      <alignment horizontal="right" vertical="center" wrapText="1"/>
    </xf>
    <xf numFmtId="168" fontId="1" fillId="0" borderId="1" xfId="0" applyNumberFormat="1" applyFont="1" applyFill="1" applyBorder="1" applyAlignment="1">
      <alignment horizontal="left" vertical="center" wrapText="1"/>
    </xf>
    <xf numFmtId="167" fontId="23" fillId="0" borderId="1" xfId="0" applyNumberFormat="1" applyFont="1" applyFill="1" applyBorder="1" applyAlignment="1">
      <alignment horizontal="right" vertical="center" wrapText="1"/>
    </xf>
    <xf numFmtId="167" fontId="23" fillId="0" borderId="0" xfId="0" applyNumberFormat="1" applyFont="1" applyFill="1" applyAlignment="1">
      <alignment horizontal="right" vertical="center" wrapText="1"/>
    </xf>
    <xf numFmtId="168" fontId="38" fillId="0" borderId="1" xfId="0" applyNumberFormat="1" applyFont="1" applyFill="1" applyBorder="1" applyAlignment="1">
      <alignment horizontal="right" vertical="center" wrapText="1"/>
    </xf>
    <xf numFmtId="168" fontId="1" fillId="0" borderId="1" xfId="0" applyNumberFormat="1" applyFont="1" applyFill="1" applyBorder="1" applyAlignment="1">
      <alignment horizontal="right" vertical="center" wrapText="1"/>
    </xf>
    <xf numFmtId="168" fontId="1" fillId="0" borderId="34" xfId="0" applyNumberFormat="1" applyFont="1" applyFill="1" applyBorder="1" applyAlignment="1">
      <alignment horizontal="left" vertical="center" wrapText="1"/>
    </xf>
    <xf numFmtId="167" fontId="3" fillId="0" borderId="1" xfId="0" applyNumberFormat="1" applyFont="1" applyFill="1" applyBorder="1" applyAlignment="1">
      <alignment horizontal="right" vertical="center" wrapText="1"/>
    </xf>
    <xf numFmtId="0" fontId="1" fillId="0" borderId="1" xfId="0" applyFont="1" applyFill="1" applyBorder="1" applyAlignment="1">
      <alignment horizontal="justify" vertical="center" wrapText="1"/>
    </xf>
    <xf numFmtId="0" fontId="34" fillId="0" borderId="0" xfId="0" applyFont="1" applyFill="1" applyAlignment="1">
      <alignment vertical="center" wrapText="1"/>
    </xf>
    <xf numFmtId="0" fontId="5" fillId="0" borderId="3" xfId="0" applyFont="1" applyFill="1" applyBorder="1" applyAlignment="1">
      <alignment horizontal="justify" vertical="center" wrapText="1"/>
    </xf>
    <xf numFmtId="0" fontId="1" fillId="0" borderId="0" xfId="0" applyFont="1" applyFill="1" applyAlignment="1">
      <alignment horizontal="justify" vertical="center" wrapText="1"/>
    </xf>
    <xf numFmtId="0" fontId="5" fillId="0" borderId="0" xfId="0" applyFont="1" applyFill="1" applyAlignment="1">
      <alignment horizontal="justify" vertical="center" wrapText="1"/>
    </xf>
    <xf numFmtId="0" fontId="1" fillId="0" borderId="1" xfId="0" applyFont="1" applyFill="1" applyBorder="1" applyAlignment="1">
      <alignment horizontal="left" vertical="center" wrapText="1"/>
    </xf>
    <xf numFmtId="0" fontId="0" fillId="0" borderId="0" xfId="0" applyFont="1" applyFill="1" applyAlignment="1">
      <alignment vertical="center" wrapText="1"/>
    </xf>
    <xf numFmtId="0" fontId="30" fillId="0" borderId="1" xfId="0" applyFont="1" applyFill="1" applyBorder="1" applyAlignment="1">
      <alignment horizontal="justify" vertical="center" wrapText="1"/>
    </xf>
    <xf numFmtId="46" fontId="5" fillId="0" borderId="1" xfId="0" applyNumberFormat="1" applyFont="1" applyFill="1" applyBorder="1" applyAlignment="1">
      <alignment horizontal="justify" vertical="center" wrapText="1"/>
    </xf>
    <xf numFmtId="0" fontId="23" fillId="13"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18" borderId="1" xfId="0" applyFont="1" applyFill="1" applyBorder="1" applyAlignment="1">
      <alignment horizontal="justify" vertical="center" wrapText="1"/>
    </xf>
    <xf numFmtId="0" fontId="5" fillId="16"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1" fillId="17" borderId="1" xfId="0" applyFont="1" applyFill="1" applyBorder="1" applyAlignment="1">
      <alignment horizontal="justify"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20" borderId="9"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9" borderId="1" xfId="2" applyNumberFormat="1" applyFont="1" applyFill="1" applyBorder="1" applyAlignment="1">
      <alignment horizontal="center" vertical="center" wrapText="1"/>
    </xf>
    <xf numFmtId="0" fontId="11" fillId="9" borderId="3" xfId="2" applyNumberFormat="1"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3" fillId="15" borderId="27" xfId="0" applyFont="1" applyFill="1" applyBorder="1" applyAlignment="1">
      <alignment horizontal="center" vertical="center"/>
    </xf>
    <xf numFmtId="0" fontId="13" fillId="15" borderId="28" xfId="0" applyFont="1" applyFill="1" applyBorder="1" applyAlignment="1">
      <alignment horizontal="center" vertical="center"/>
    </xf>
    <xf numFmtId="0" fontId="13" fillId="0" borderId="16" xfId="0" applyFont="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5" fillId="10"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3" fillId="15" borderId="24" xfId="0" applyFont="1" applyFill="1" applyBorder="1" applyAlignment="1">
      <alignment horizontal="center" vertical="center"/>
    </xf>
    <xf numFmtId="0" fontId="13" fillId="15" borderId="25" xfId="0" applyFont="1" applyFill="1" applyBorder="1" applyAlignment="1">
      <alignment horizontal="center" vertical="center"/>
    </xf>
    <xf numFmtId="0" fontId="16" fillId="11" borderId="17" xfId="0" applyFont="1" applyFill="1" applyBorder="1" applyAlignment="1">
      <alignment horizontal="center" vertical="center" wrapText="1"/>
    </xf>
    <xf numFmtId="0" fontId="16" fillId="11" borderId="18" xfId="0" applyFont="1" applyFill="1" applyBorder="1" applyAlignment="1">
      <alignment horizontal="center" vertical="center" wrapText="1"/>
    </xf>
  </cellXfs>
  <cellStyles count="3">
    <cellStyle name="Moneda" xfId="1" builtinId="4"/>
    <cellStyle name="Normal" xfId="0" builtinId="0"/>
    <cellStyle name="Porcentaje" xfId="2" builtinId="5"/>
  </cellStyles>
  <dxfs count="76">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Medium9"/>
  <colors>
    <mruColors>
      <color rgb="FFFF0066"/>
      <color rgb="FFDE5CD5"/>
      <color rgb="FF7CECF2"/>
      <color rgb="FFE4A4FE"/>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2024</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F586-46F4-B283-DD86ADC7FD5C}"/>
              </c:ext>
            </c:extLst>
          </c:dPt>
          <c:dLbls>
            <c:dLbl>
              <c:idx val="0"/>
              <c:layout>
                <c:manualLayout>
                  <c:x val="-0.18468817203592897"/>
                  <c:y val="0.13335669593767457"/>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1462470377113167"/>
                  <c:y val="-1.5721466245121097E-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1361571856689202"/>
                  <c:y val="-0.1684298657692966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0.15473960426638739"/>
                  <c:y val="-0.2678438497727841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12</c:v>
                </c:pt>
                <c:pt idx="1">
                  <c:v>6</c:v>
                </c:pt>
                <c:pt idx="2" formatCode="#,##0">
                  <c:v>0</c:v>
                </c:pt>
                <c:pt idx="3" formatCode="#,##0">
                  <c:v>0</c:v>
                </c:pt>
                <c:pt idx="4" formatCode="#,##0">
                  <c:v>23</c:v>
                </c:pt>
              </c:numCache>
            </c:numRef>
          </c:val>
          <c:extLst xmlns:c16r2="http://schemas.microsoft.com/office/drawing/2015/06/char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1.7118050752709026E-2"/>
                  <c:y val="-0.1308267470110808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6.7576846328597567E-3"/>
                  <c:y val="-0.12352809994924829"/>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0.1687096419054824"/>
                  <c:y val="-0.29627242228178058"/>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4</c:v>
                </c:pt>
                <c:pt idx="1">
                  <c:v>2</c:v>
                </c:pt>
                <c:pt idx="2" formatCode="#,##0">
                  <c:v>0</c:v>
                </c:pt>
                <c:pt idx="3">
                  <c:v>0</c:v>
                </c:pt>
                <c:pt idx="4" formatCode="#,##0">
                  <c:v>12</c:v>
                </c:pt>
              </c:numCache>
            </c:numRef>
          </c:val>
          <c:extLst xmlns:c16r2="http://schemas.microsoft.com/office/drawing/2015/06/char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D59-4116-9717-CDA26B583250}"/>
              </c:ext>
            </c:extLst>
          </c:dPt>
          <c:dLbls>
            <c:dLbl>
              <c:idx val="0"/>
              <c:layout>
                <c:manualLayout>
                  <c:x val="-0.15561135291752082"/>
                  <c:y val="7.3985781910537535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7.9040104501563652E-2"/>
                  <c:y val="-0.1335297881645975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9.827087053795748E-2"/>
                  <c:y val="-0.1631478997668457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14604488856427797"/>
                  <c:y val="-0.33369517864717907"/>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2997004915287653"/>
                  <c:y val="7.544388980565902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4</c:v>
                </c:pt>
                <c:pt idx="1">
                  <c:v>2</c:v>
                </c:pt>
                <c:pt idx="2" formatCode="#,##0">
                  <c:v>0</c:v>
                </c:pt>
                <c:pt idx="3">
                  <c:v>0</c:v>
                </c:pt>
                <c:pt idx="4" formatCode="#,##0">
                  <c:v>9</c:v>
                </c:pt>
              </c:numCache>
            </c:numRef>
          </c:val>
          <c:extLst xmlns:c16r2="http://schemas.microsoft.com/office/drawing/2015/06/char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layout>
        <c:manualLayout>
          <c:xMode val="edge"/>
          <c:yMode val="edge"/>
          <c:x val="2.0395400768685717E-2"/>
          <c:y val="5.7484726376097216E-2"/>
        </c:manualLayout>
      </c:layout>
      <c:overlay val="0"/>
      <c:spPr>
        <a:noFill/>
        <a:ln>
          <a:noFill/>
        </a:ln>
        <a:effectLst/>
      </c:spPr>
    </c:title>
    <c:autoTitleDeleted val="0"/>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2DBD-4A01-A23A-C3DA2D3ADD3A}"/>
              </c:ext>
            </c:extLst>
          </c:dPt>
          <c:dLbls>
            <c:dLbl>
              <c:idx val="0"/>
              <c:layout>
                <c:manualLayout>
                  <c:x val="-0.18588931048773819"/>
                  <c:y val="-8.8179038947873781E-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4129502060247973"/>
                  <c:y val="8.3651094996230024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4627893446259557"/>
                  <c:y val="-0.3330131814173680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34121751739205114"/>
                  <c:y val="-0.25661835293734564"/>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4</c:v>
                </c:pt>
                <c:pt idx="1">
                  <c:v>2</c:v>
                </c:pt>
                <c:pt idx="2" formatCode="#,##0">
                  <c:v>0</c:v>
                </c:pt>
                <c:pt idx="3">
                  <c:v>0</c:v>
                </c:pt>
                <c:pt idx="4" formatCode="#,##0">
                  <c:v>2</c:v>
                </c:pt>
              </c:numCache>
            </c:numRef>
          </c:val>
          <c:extLst xmlns:c16r2="http://schemas.microsoft.com/office/drawing/2015/06/char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4</c:v>
                </c:pt>
                <c:pt idx="1">
                  <c:v>2</c:v>
                </c:pt>
                <c:pt idx="2" formatCode="#,##0">
                  <c:v>0</c:v>
                </c:pt>
                <c:pt idx="3">
                  <c:v>0</c:v>
                </c:pt>
                <c:pt idx="4" formatCode="#,##0">
                  <c:v>9</c:v>
                </c:pt>
              </c:numCache>
            </c:numRef>
          </c:val>
          <c:extLst xmlns:c16r2="http://schemas.microsoft.com/office/drawing/2015/06/char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POLÍTICA PÚBLICA PARA LA PROTECCIÓN, EL FORTALECIMIENTO </a:t>
            </a:r>
          </a:p>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Y DESARROLLO INTEGRAL DE LA FAMILIA QUINDIANA 2019 - 2029</a:t>
            </a:r>
            <a:endParaRPr lang="es-CO" sz="1500"/>
          </a:p>
        </c:rich>
      </c:tx>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chemeClr val="bg1">
                  <a:lumMod val="85000"/>
                </a:schemeClr>
              </a:solidFill>
              <a:ln>
                <a:noFill/>
              </a:ln>
              <a:effectLst/>
              <a:sp3d/>
            </c:spPr>
            <c:extLst xmlns:c16r2="http://schemas.microsoft.com/office/drawing/2015/06/chart">
              <c:ext xmlns:c16="http://schemas.microsoft.com/office/drawing/2014/chart" uri="{C3380CC4-5D6E-409C-BE32-E72D297353CC}">
                <c16:uniqueId val="{00000001-58C1-43F5-8134-620B5AEA2A9E}"/>
              </c:ext>
            </c:extLst>
          </c:dPt>
          <c:dPt>
            <c:idx val="1"/>
            <c:invertIfNegative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3-58C1-43F5-8134-620B5AEA2A9E}"/>
              </c:ext>
            </c:extLst>
          </c:dPt>
          <c:dPt>
            <c:idx val="2"/>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5-58C1-43F5-8134-620B5AEA2A9E}"/>
              </c:ext>
            </c:extLst>
          </c:dPt>
          <c:dPt>
            <c:idx val="3"/>
            <c:invertIfNegative val="0"/>
            <c:bubble3D val="0"/>
            <c:spPr>
              <a:solidFill>
                <a:srgbClr val="FFC000"/>
              </a:solidFill>
              <a:ln>
                <a:noFill/>
              </a:ln>
              <a:effectLst/>
              <a:sp3d/>
            </c:spPr>
            <c:extLst xmlns:c16r2="http://schemas.microsoft.com/office/drawing/2015/06/chart">
              <c:ext xmlns:c16="http://schemas.microsoft.com/office/drawing/2014/chart" uri="{C3380CC4-5D6E-409C-BE32-E72D297353CC}">
                <c16:uniqueId val="{00000007-58C1-43F5-8134-620B5AEA2A9E}"/>
              </c:ext>
            </c:extLst>
          </c:dPt>
          <c:dPt>
            <c:idx val="4"/>
            <c:invertIfNegative val="0"/>
            <c:bubble3D val="0"/>
            <c:spPr>
              <a:solidFill>
                <a:srgbClr val="92D050"/>
              </a:solidFill>
              <a:ln>
                <a:noFill/>
              </a:ln>
              <a:effectLst/>
              <a:sp3d/>
            </c:spPr>
            <c:extLst xmlns:c16r2="http://schemas.microsoft.com/office/drawing/2015/06/chart">
              <c:ext xmlns:c16="http://schemas.microsoft.com/office/drawing/2014/chart" uri="{C3380CC4-5D6E-409C-BE32-E72D297353CC}">
                <c16:uniqueId val="{00000009-58C1-43F5-8134-620B5AEA2A9E}"/>
              </c:ext>
            </c:extLst>
          </c:dPt>
          <c:dPt>
            <c:idx val="5"/>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B-58C1-43F5-8134-620B5AEA2A9E}"/>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58C1-43F5-8134-620B5AEA2A9E}"/>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58C1-43F5-8134-620B5AEA2A9E}"/>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5-58C1-43F5-8134-620B5AEA2A9E}"/>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7-58C1-43F5-8134-620B5AEA2A9E}"/>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9-58C1-43F5-8134-620B5AEA2A9E}"/>
                </c:ext>
              </c:extLst>
            </c:dLbl>
            <c:dLbl>
              <c:idx val="5"/>
              <c:layout>
                <c:manualLayout>
                  <c:x val="2.7495041816278164E-2"/>
                  <c:y val="-4.8769863844853684E-2"/>
                </c:manualLayout>
              </c:layout>
              <c:tx>
                <c:rich>
                  <a:bodyPr/>
                  <a:lstStyle/>
                  <a:p>
                    <a:fld id="{04DC3B45-55F8-4D10-BA68-919E50EBEC7F}" type="VALUE">
                      <a:rPr lang="en-US"/>
                      <a:pPr/>
                      <a:t>[VALOR]</a:t>
                    </a:fld>
                    <a:r>
                      <a:rPr lang="en-US"/>
                      <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B-58C1-43F5-8134-620B5AEA2A9E}"/>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29.268292682926827</c:v>
                </c:pt>
                <c:pt idx="1">
                  <c:v>14.634146341463413</c:v>
                </c:pt>
                <c:pt idx="2">
                  <c:v>0</c:v>
                </c:pt>
                <c:pt idx="3">
                  <c:v>0</c:v>
                </c:pt>
                <c:pt idx="4">
                  <c:v>56.09756097560976</c:v>
                </c:pt>
              </c:numCache>
            </c:numRef>
          </c:val>
          <c:extLst xmlns:c16r2="http://schemas.microsoft.com/office/drawing/2015/06/chart">
            <c:ext xmlns:c16="http://schemas.microsoft.com/office/drawing/2014/chart" uri="{C3380CC4-5D6E-409C-BE32-E72D297353CC}">
              <c16:uniqueId val="{0000000A-58C1-43F5-8134-620B5AEA2A9E}"/>
            </c:ext>
          </c:extLst>
        </c:ser>
        <c:dLbls>
          <c:showLegendKey val="0"/>
          <c:showVal val="0"/>
          <c:showCatName val="0"/>
          <c:showSerName val="0"/>
          <c:showPercent val="0"/>
          <c:showBubbleSize val="0"/>
        </c:dLbls>
        <c:gapWidth val="150"/>
        <c:gapDepth val="0"/>
        <c:shape val="box"/>
        <c:axId val="90706304"/>
        <c:axId val="90707840"/>
        <c:axId val="0"/>
      </c:bar3DChart>
      <c:catAx>
        <c:axId val="90706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07840"/>
        <c:crosses val="autoZero"/>
        <c:auto val="1"/>
        <c:lblAlgn val="ctr"/>
        <c:lblOffset val="100"/>
        <c:noMultiLvlLbl val="0"/>
      </c:catAx>
      <c:valAx>
        <c:axId val="90707840"/>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063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xmlns=""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584" y="346982"/>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xmlns=""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9</xdr:col>
      <xdr:colOff>709073</xdr:colOff>
      <xdr:row>2</xdr:row>
      <xdr:rowOff>82959</xdr:rowOff>
    </xdr:from>
    <xdr:to>
      <xdr:col>18</xdr:col>
      <xdr:colOff>291895</xdr:colOff>
      <xdr:row>7</xdr:row>
      <xdr:rowOff>1</xdr:rowOff>
    </xdr:to>
    <xdr:graphicFrame macro="">
      <xdr:nvGraphicFramePr>
        <xdr:cNvPr id="4" name="Gráfico 3">
          <a:extLst>
            <a:ext uri="{FF2B5EF4-FFF2-40B4-BE49-F238E27FC236}">
              <a16:creationId xmlns:a16="http://schemas.microsoft.com/office/drawing/2014/main" xmlns=""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8</xdr:col>
      <xdr:colOff>726281</xdr:colOff>
      <xdr:row>27</xdr:row>
      <xdr:rowOff>178593</xdr:rowOff>
    </xdr:to>
    <xdr:graphicFrame macro="">
      <xdr:nvGraphicFramePr>
        <xdr:cNvPr id="5" name="Gráfico 4">
          <a:extLst>
            <a:ext uri="{FF2B5EF4-FFF2-40B4-BE49-F238E27FC236}">
              <a16:creationId xmlns:a16="http://schemas.microsoft.com/office/drawing/2014/main" xmlns=""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716217</xdr:colOff>
      <xdr:row>10</xdr:row>
      <xdr:rowOff>8528</xdr:rowOff>
    </xdr:from>
    <xdr:to>
      <xdr:col>18</xdr:col>
      <xdr:colOff>245807</xdr:colOff>
      <xdr:row>27</xdr:row>
      <xdr:rowOff>184354</xdr:rowOff>
    </xdr:to>
    <xdr:graphicFrame macro="">
      <xdr:nvGraphicFramePr>
        <xdr:cNvPr id="6" name="Gráfico 5">
          <a:extLst>
            <a:ext uri="{FF2B5EF4-FFF2-40B4-BE49-F238E27FC236}">
              <a16:creationId xmlns:a16="http://schemas.microsoft.com/office/drawing/2014/main" xmlns=""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698473</xdr:colOff>
      <xdr:row>10</xdr:row>
      <xdr:rowOff>20122</xdr:rowOff>
    </xdr:from>
    <xdr:to>
      <xdr:col>27</xdr:col>
      <xdr:colOff>230442</xdr:colOff>
      <xdr:row>28</xdr:row>
      <xdr:rowOff>30724</xdr:rowOff>
    </xdr:to>
    <xdr:graphicFrame macro="">
      <xdr:nvGraphicFramePr>
        <xdr:cNvPr id="7" name="Gráfico 6">
          <a:extLst>
            <a:ext uri="{FF2B5EF4-FFF2-40B4-BE49-F238E27FC236}">
              <a16:creationId xmlns:a16="http://schemas.microsoft.com/office/drawing/2014/main" xmlns=""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0</xdr:rowOff>
    </xdr:from>
    <xdr:to>
      <xdr:col>8</xdr:col>
      <xdr:colOff>480219</xdr:colOff>
      <xdr:row>52</xdr:row>
      <xdr:rowOff>17123</xdr:rowOff>
    </xdr:to>
    <xdr:graphicFrame macro="">
      <xdr:nvGraphicFramePr>
        <xdr:cNvPr id="8" name="Gráfico 7">
          <a:extLst>
            <a:ext uri="{FF2B5EF4-FFF2-40B4-BE49-F238E27FC236}">
              <a16:creationId xmlns:a16="http://schemas.microsoft.com/office/drawing/2014/main" xmlns="" id="{EFBCD9C3-366E-4738-8E95-F1C4553A8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BI230"/>
  <sheetViews>
    <sheetView tabSelected="1" topLeftCell="A8" zoomScale="53" zoomScaleNormal="53" workbookViewId="0">
      <selection activeCell="AY10" sqref="AY10"/>
    </sheetView>
  </sheetViews>
  <sheetFormatPr baseColWidth="10" defaultColWidth="15.140625" defaultRowHeight="129.94999999999999" customHeight="1"/>
  <cols>
    <col min="1" max="1" width="17.5703125" style="1" customWidth="1"/>
    <col min="2" max="2" width="15.140625" style="1" customWidth="1"/>
    <col min="3" max="3" width="22" style="1" customWidth="1"/>
    <col min="4" max="4" width="10.7109375" style="1" customWidth="1"/>
    <col min="5" max="5" width="24.5703125" style="1" customWidth="1"/>
    <col min="6" max="6" width="19.28515625" style="1" customWidth="1"/>
    <col min="7" max="7" width="24.42578125" style="1" customWidth="1"/>
    <col min="8" max="8" width="23.5703125" style="1" customWidth="1"/>
    <col min="9" max="9" width="29.42578125" style="1" customWidth="1"/>
    <col min="10" max="19" width="14.140625" style="50" hidden="1" customWidth="1"/>
    <col min="20" max="22" width="18.42578125" style="50" hidden="1" customWidth="1"/>
    <col min="23" max="24" width="29.7109375" style="87" hidden="1" customWidth="1"/>
    <col min="25" max="25" width="18.42578125" style="50" hidden="1" customWidth="1"/>
    <col min="26" max="26" width="69.5703125" style="1" hidden="1" customWidth="1"/>
    <col min="27" max="29" width="18.42578125" style="50" hidden="1" customWidth="1"/>
    <col min="30" max="31" width="29.7109375" style="87" hidden="1" customWidth="1"/>
    <col min="32" max="32" width="18.42578125" style="1" hidden="1" customWidth="1"/>
    <col min="33" max="33" width="69.5703125" style="1" hidden="1" customWidth="1"/>
    <col min="34" max="36" width="18.42578125" style="53" hidden="1" customWidth="1"/>
    <col min="37" max="38" width="29.7109375" style="91" hidden="1" customWidth="1"/>
    <col min="39" max="39" width="18.42578125" style="53" hidden="1" customWidth="1"/>
    <col min="40" max="40" width="72.85546875" style="1" hidden="1" customWidth="1"/>
    <col min="41" max="41" width="11" style="53" hidden="1" customWidth="1"/>
    <col min="42" max="42" width="17" style="53" hidden="1" customWidth="1"/>
    <col min="43" max="43" width="12.28515625" style="53" hidden="1" customWidth="1"/>
    <col min="44" max="44" width="31.140625" style="87" hidden="1" customWidth="1"/>
    <col min="45" max="45" width="24.85546875" style="87" hidden="1" customWidth="1"/>
    <col min="46" max="46" width="18.42578125" style="53" hidden="1" customWidth="1"/>
    <col min="47" max="47" width="62.140625" style="129" hidden="1" customWidth="1"/>
    <col min="48" max="48" width="9.7109375" style="53" customWidth="1"/>
    <col min="49" max="50" width="10.28515625" style="53" customWidth="1"/>
    <col min="51" max="51" width="18.42578125" style="87" customWidth="1"/>
    <col min="52" max="52" width="18" style="87" customWidth="1"/>
    <col min="53" max="53" width="12.140625" style="53" customWidth="1"/>
    <col min="54" max="54" width="40.140625" style="129" customWidth="1"/>
    <col min="55" max="55" width="8.140625" style="50" customWidth="1"/>
    <col min="56" max="56" width="11.28515625" style="53" customWidth="1"/>
    <col min="57" max="57" width="10.5703125" style="80" customWidth="1"/>
    <col min="58" max="58" width="45.42578125" style="19" customWidth="1"/>
    <col min="59" max="59" width="34.5703125" style="1" customWidth="1"/>
    <col min="60" max="60" width="0" style="1" hidden="1" customWidth="1"/>
    <col min="61" max="16384" width="15.140625" style="1"/>
  </cols>
  <sheetData>
    <row r="1" spans="1:61" ht="129.94999999999999" hidden="1" customHeight="1">
      <c r="A1" s="3"/>
      <c r="B1" s="3"/>
      <c r="C1" s="3"/>
      <c r="D1" s="3"/>
      <c r="E1" s="3"/>
      <c r="F1" s="3"/>
      <c r="G1" s="3"/>
      <c r="H1" s="3"/>
      <c r="I1" s="3"/>
      <c r="J1" s="49"/>
      <c r="AM1" s="68"/>
    </row>
    <row r="2" spans="1:61" ht="129.94999999999999" hidden="1" customHeight="1">
      <c r="A2" s="237" t="s">
        <v>128</v>
      </c>
      <c r="B2" s="237"/>
      <c r="C2" s="237"/>
      <c r="D2" s="237"/>
      <c r="E2" s="237"/>
      <c r="F2" s="237"/>
      <c r="G2" s="237"/>
      <c r="H2" s="237"/>
      <c r="I2" s="237"/>
      <c r="J2" s="51"/>
      <c r="AM2" s="68"/>
    </row>
    <row r="3" spans="1:61" ht="129.94999999999999" hidden="1" customHeight="1">
      <c r="A3" s="3"/>
      <c r="B3" s="3"/>
      <c r="C3" s="3"/>
      <c r="D3" s="3"/>
      <c r="E3" s="3"/>
      <c r="F3" s="3"/>
      <c r="G3" s="3"/>
      <c r="H3" s="3"/>
      <c r="I3" s="3"/>
      <c r="J3" s="49"/>
      <c r="AM3" s="68"/>
    </row>
    <row r="4" spans="1:61" ht="129.94999999999999" hidden="1" customHeight="1">
      <c r="A4" s="2" t="s">
        <v>0</v>
      </c>
      <c r="B4" s="238" t="s">
        <v>127</v>
      </c>
      <c r="C4" s="239"/>
      <c r="D4" s="239"/>
      <c r="E4" s="239"/>
      <c r="F4" s="239"/>
      <c r="G4" s="239"/>
      <c r="H4" s="239"/>
      <c r="I4" s="239"/>
      <c r="J4" s="52"/>
      <c r="AM4" s="68"/>
    </row>
    <row r="5" spans="1:61" ht="129.94999999999999" hidden="1" customHeight="1">
      <c r="A5" s="2" t="s">
        <v>1</v>
      </c>
      <c r="B5" s="238" t="s">
        <v>70</v>
      </c>
      <c r="C5" s="239"/>
      <c r="D5" s="239"/>
      <c r="E5" s="239"/>
      <c r="F5" s="239"/>
      <c r="G5" s="239"/>
      <c r="H5" s="239"/>
      <c r="I5" s="239"/>
      <c r="J5" s="52"/>
      <c r="AM5" s="68"/>
    </row>
    <row r="6" spans="1:61" ht="129.94999999999999" hidden="1" customHeight="1">
      <c r="A6" s="2" t="s">
        <v>2</v>
      </c>
      <c r="B6" s="238" t="s">
        <v>109</v>
      </c>
      <c r="C6" s="239"/>
      <c r="D6" s="239"/>
      <c r="E6" s="239"/>
      <c r="F6" s="239"/>
      <c r="G6" s="239"/>
      <c r="H6" s="239"/>
      <c r="I6" s="239"/>
      <c r="J6" s="52"/>
      <c r="AM6" s="68"/>
    </row>
    <row r="7" spans="1:61" ht="129.94999999999999" hidden="1" customHeight="1">
      <c r="A7" s="8" t="s">
        <v>3</v>
      </c>
      <c r="B7" s="238" t="s">
        <v>4</v>
      </c>
      <c r="C7" s="239"/>
      <c r="D7" s="239"/>
      <c r="E7" s="239"/>
      <c r="F7" s="239"/>
      <c r="G7" s="239"/>
      <c r="H7" s="239"/>
      <c r="I7" s="239"/>
      <c r="J7" s="53"/>
      <c r="K7" s="53"/>
      <c r="L7" s="53"/>
      <c r="M7" s="53"/>
      <c r="N7" s="53"/>
      <c r="O7" s="53"/>
      <c r="P7" s="53"/>
      <c r="Q7" s="53"/>
      <c r="R7" s="53"/>
      <c r="S7" s="53"/>
      <c r="T7" s="53"/>
      <c r="U7" s="53"/>
      <c r="V7" s="53"/>
      <c r="Y7" s="53"/>
      <c r="Z7" s="12"/>
      <c r="AA7" s="53"/>
      <c r="AB7" s="53"/>
      <c r="AC7" s="53"/>
      <c r="AF7" s="12"/>
      <c r="AG7" s="12"/>
      <c r="AM7" s="68"/>
    </row>
    <row r="8" spans="1:61" ht="47.1" customHeight="1">
      <c r="A8" s="244" t="s">
        <v>5</v>
      </c>
      <c r="B8" s="244" t="s">
        <v>6</v>
      </c>
      <c r="C8" s="244" t="s">
        <v>7</v>
      </c>
      <c r="D8" s="244" t="s">
        <v>8</v>
      </c>
      <c r="E8" s="244" t="s">
        <v>24</v>
      </c>
      <c r="F8" s="244" t="s">
        <v>25</v>
      </c>
      <c r="G8" s="244" t="s">
        <v>83</v>
      </c>
      <c r="H8" s="244" t="s">
        <v>23</v>
      </c>
      <c r="I8" s="244" t="s">
        <v>26</v>
      </c>
      <c r="J8" s="246" t="s">
        <v>185</v>
      </c>
      <c r="K8" s="247"/>
      <c r="L8" s="247"/>
      <c r="M8" s="247"/>
      <c r="N8" s="247"/>
      <c r="O8" s="247"/>
      <c r="P8" s="247"/>
      <c r="Q8" s="247"/>
      <c r="R8" s="247"/>
      <c r="S8" s="248"/>
      <c r="T8" s="251" t="s">
        <v>200</v>
      </c>
      <c r="U8" s="252"/>
      <c r="V8" s="252"/>
      <c r="W8" s="252"/>
      <c r="X8" s="252"/>
      <c r="Y8" s="252"/>
      <c r="Z8" s="252"/>
      <c r="AA8" s="251" t="s">
        <v>186</v>
      </c>
      <c r="AB8" s="252"/>
      <c r="AC8" s="252"/>
      <c r="AD8" s="252"/>
      <c r="AE8" s="252"/>
      <c r="AF8" s="252"/>
      <c r="AG8" s="252"/>
      <c r="AH8" s="249" t="s">
        <v>195</v>
      </c>
      <c r="AI8" s="250"/>
      <c r="AJ8" s="250"/>
      <c r="AK8" s="250"/>
      <c r="AL8" s="250"/>
      <c r="AM8" s="250"/>
      <c r="AN8" s="250"/>
      <c r="AO8" s="257" t="s">
        <v>368</v>
      </c>
      <c r="AP8" s="257"/>
      <c r="AQ8" s="257"/>
      <c r="AR8" s="257"/>
      <c r="AS8" s="257"/>
      <c r="AT8" s="257"/>
      <c r="AU8" s="257"/>
      <c r="AV8" s="258" t="s">
        <v>449</v>
      </c>
      <c r="AW8" s="258"/>
      <c r="AX8" s="258"/>
      <c r="AY8" s="258"/>
      <c r="AZ8" s="258"/>
      <c r="BA8" s="258"/>
      <c r="BB8" s="258"/>
      <c r="BC8" s="255" t="s">
        <v>201</v>
      </c>
      <c r="BD8" s="255"/>
      <c r="BE8" s="255"/>
      <c r="BF8" s="256"/>
      <c r="BG8" s="253" t="s">
        <v>197</v>
      </c>
    </row>
    <row r="9" spans="1:61" ht="62.45" customHeight="1">
      <c r="A9" s="245"/>
      <c r="B9" s="245"/>
      <c r="C9" s="245"/>
      <c r="D9" s="245"/>
      <c r="E9" s="245"/>
      <c r="F9" s="245"/>
      <c r="G9" s="245"/>
      <c r="H9" s="245"/>
      <c r="I9" s="245"/>
      <c r="J9" s="82">
        <v>2020</v>
      </c>
      <c r="K9" s="84">
        <v>2021</v>
      </c>
      <c r="L9" s="84">
        <v>2022</v>
      </c>
      <c r="M9" s="84">
        <v>2023</v>
      </c>
      <c r="N9" s="84">
        <v>2024</v>
      </c>
      <c r="O9" s="84">
        <v>2025</v>
      </c>
      <c r="P9" s="84">
        <v>2026</v>
      </c>
      <c r="Q9" s="84">
        <v>2027</v>
      </c>
      <c r="R9" s="84">
        <v>2028</v>
      </c>
      <c r="S9" s="84">
        <v>2029</v>
      </c>
      <c r="T9" s="46" t="s">
        <v>187</v>
      </c>
      <c r="U9" s="46" t="s">
        <v>188</v>
      </c>
      <c r="V9" s="46" t="s">
        <v>189</v>
      </c>
      <c r="W9" s="88" t="s">
        <v>190</v>
      </c>
      <c r="X9" s="88" t="s">
        <v>191</v>
      </c>
      <c r="Y9" s="48" t="s">
        <v>192</v>
      </c>
      <c r="Z9" s="47" t="s">
        <v>199</v>
      </c>
      <c r="AA9" s="46" t="s">
        <v>187</v>
      </c>
      <c r="AB9" s="46" t="s">
        <v>188</v>
      </c>
      <c r="AC9" s="46" t="s">
        <v>189</v>
      </c>
      <c r="AD9" s="88" t="s">
        <v>190</v>
      </c>
      <c r="AE9" s="88" t="s">
        <v>191</v>
      </c>
      <c r="AF9" s="48" t="s">
        <v>192</v>
      </c>
      <c r="AG9" s="47" t="s">
        <v>199</v>
      </c>
      <c r="AH9" s="45" t="s">
        <v>187</v>
      </c>
      <c r="AI9" s="46" t="s">
        <v>188</v>
      </c>
      <c r="AJ9" s="46" t="s">
        <v>189</v>
      </c>
      <c r="AK9" s="92" t="s">
        <v>190</v>
      </c>
      <c r="AL9" s="92" t="s">
        <v>191</v>
      </c>
      <c r="AM9" s="47" t="s">
        <v>192</v>
      </c>
      <c r="AN9" s="48" t="s">
        <v>199</v>
      </c>
      <c r="AO9" s="83" t="s">
        <v>187</v>
      </c>
      <c r="AP9" s="83" t="s">
        <v>188</v>
      </c>
      <c r="AQ9" s="83" t="s">
        <v>189</v>
      </c>
      <c r="AR9" s="93" t="s">
        <v>190</v>
      </c>
      <c r="AS9" s="93" t="s">
        <v>191</v>
      </c>
      <c r="AT9" s="83" t="s">
        <v>192</v>
      </c>
      <c r="AU9" s="130" t="s">
        <v>199</v>
      </c>
      <c r="AV9" s="137" t="s">
        <v>187</v>
      </c>
      <c r="AW9" s="137" t="s">
        <v>188</v>
      </c>
      <c r="AX9" s="137" t="s">
        <v>189</v>
      </c>
      <c r="AY9" s="138" t="s">
        <v>190</v>
      </c>
      <c r="AZ9" s="138" t="s">
        <v>191</v>
      </c>
      <c r="BA9" s="137" t="s">
        <v>192</v>
      </c>
      <c r="BB9" s="197" t="s">
        <v>199</v>
      </c>
      <c r="BC9" s="21" t="s">
        <v>202</v>
      </c>
      <c r="BD9" s="22" t="s">
        <v>203</v>
      </c>
      <c r="BE9" s="23" t="s">
        <v>194</v>
      </c>
      <c r="BF9" s="196" t="s">
        <v>193</v>
      </c>
      <c r="BG9" s="254"/>
      <c r="BH9" s="1" t="s">
        <v>412</v>
      </c>
    </row>
    <row r="10" spans="1:61" ht="249.6" customHeight="1">
      <c r="A10" s="241" t="s">
        <v>13</v>
      </c>
      <c r="B10" s="233" t="s">
        <v>11</v>
      </c>
      <c r="C10" s="233" t="s">
        <v>9</v>
      </c>
      <c r="D10" s="233" t="s">
        <v>46</v>
      </c>
      <c r="E10" s="192" t="s">
        <v>44</v>
      </c>
      <c r="F10" s="4" t="s">
        <v>34</v>
      </c>
      <c r="G10" s="7" t="s">
        <v>85</v>
      </c>
      <c r="H10" s="7" t="s">
        <v>84</v>
      </c>
      <c r="I10" s="7" t="s">
        <v>129</v>
      </c>
      <c r="J10" s="141">
        <v>0.01</v>
      </c>
      <c r="K10" s="142">
        <v>2.2200000000000001E-2</v>
      </c>
      <c r="L10" s="142">
        <v>2.2200000000000001E-2</v>
      </c>
      <c r="M10" s="142">
        <v>2.2200000000000001E-2</v>
      </c>
      <c r="N10" s="142">
        <v>2.2200000000000001E-2</v>
      </c>
      <c r="O10" s="142">
        <v>2.2200000000000001E-2</v>
      </c>
      <c r="P10" s="142">
        <v>2.2200000000000001E-2</v>
      </c>
      <c r="Q10" s="142">
        <v>2.2200000000000001E-2</v>
      </c>
      <c r="R10" s="142">
        <v>2.2200000000000001E-2</v>
      </c>
      <c r="S10" s="142">
        <v>2.2200000000000001E-2</v>
      </c>
      <c r="T10" s="142">
        <v>0.01</v>
      </c>
      <c r="U10" s="142">
        <v>2E-3</v>
      </c>
      <c r="V10" s="143">
        <f t="shared" ref="V10:V49" si="0">(U10/T10)*100</f>
        <v>20</v>
      </c>
      <c r="W10" s="144">
        <v>4180000</v>
      </c>
      <c r="X10" s="144">
        <v>4180000</v>
      </c>
      <c r="Y10" s="143">
        <f t="shared" ref="Y10:Y50" si="1">(X10/W10)*100</f>
        <v>100</v>
      </c>
      <c r="Z10" s="145" t="s">
        <v>217</v>
      </c>
      <c r="AA10" s="146">
        <v>0.01</v>
      </c>
      <c r="AB10" s="147">
        <v>3.0000000000000001E-3</v>
      </c>
      <c r="AC10" s="143">
        <f t="shared" ref="AC10:AC15" si="2">(AB10/AA10)*100</f>
        <v>30</v>
      </c>
      <c r="AD10" s="148">
        <v>2185000</v>
      </c>
      <c r="AE10" s="148">
        <v>2185000</v>
      </c>
      <c r="AF10" s="149">
        <f t="shared" ref="AF10:AF50" si="3">(AE10/AD10)*100</f>
        <v>100</v>
      </c>
      <c r="AG10" s="150" t="s">
        <v>280</v>
      </c>
      <c r="AH10" s="151">
        <v>2.2200000000000001E-2</v>
      </c>
      <c r="AI10" s="152">
        <v>1.8599999999999998E-2</v>
      </c>
      <c r="AJ10" s="153">
        <f t="shared" ref="AJ10:AJ50" si="4">(AI10/AH10)*100</f>
        <v>83.783783783783775</v>
      </c>
      <c r="AK10" s="144">
        <v>0</v>
      </c>
      <c r="AL10" s="144">
        <v>0</v>
      </c>
      <c r="AM10" s="154">
        <v>0</v>
      </c>
      <c r="AN10" s="155" t="s">
        <v>322</v>
      </c>
      <c r="AO10" s="156">
        <v>2.2200000000000001E-2</v>
      </c>
      <c r="AP10" s="156">
        <v>2.0000000000000001E-4</v>
      </c>
      <c r="AQ10" s="153">
        <f t="shared" ref="AQ10:AQ15" si="5">(AP10/AO10)*100</f>
        <v>0.90090090090090091</v>
      </c>
      <c r="AR10" s="157">
        <v>1300000</v>
      </c>
      <c r="AS10" s="157">
        <v>216666</v>
      </c>
      <c r="AT10" s="158">
        <f>AS10/AR10*100</f>
        <v>16.666615384615387</v>
      </c>
      <c r="AU10" s="159" t="s">
        <v>316</v>
      </c>
      <c r="AV10" s="201">
        <v>2.2200000000000001E-2</v>
      </c>
      <c r="AW10" s="198">
        <v>2.3E-3</v>
      </c>
      <c r="AX10" s="153">
        <f t="shared" ref="AX10:AX15" si="6">(AW10/AV10)*100</f>
        <v>10.36036036036036</v>
      </c>
      <c r="AY10" s="208">
        <v>17326000</v>
      </c>
      <c r="AZ10" s="208">
        <v>5064000</v>
      </c>
      <c r="BA10" s="158">
        <f>AZ10/AY10*100</f>
        <v>29.22775020200854</v>
      </c>
      <c r="BB10" s="199" t="s">
        <v>409</v>
      </c>
      <c r="BC10" s="160">
        <v>0.2</v>
      </c>
      <c r="BD10" s="161">
        <f>AI10+AB10+U10+AP10+AW10</f>
        <v>2.6099999999999995E-2</v>
      </c>
      <c r="BE10" s="153">
        <f>BD10/BC10*100</f>
        <v>13.049999999999997</v>
      </c>
      <c r="BF10" s="194" t="s">
        <v>410</v>
      </c>
      <c r="BG10" s="150" t="s">
        <v>198</v>
      </c>
      <c r="BH10" s="140"/>
      <c r="BI10" s="140"/>
    </row>
    <row r="11" spans="1:61" ht="220.5" customHeight="1">
      <c r="A11" s="241"/>
      <c r="B11" s="233"/>
      <c r="C11" s="233"/>
      <c r="D11" s="233"/>
      <c r="E11" s="11" t="s">
        <v>167</v>
      </c>
      <c r="F11" s="4" t="s">
        <v>130</v>
      </c>
      <c r="G11" s="7" t="s">
        <v>85</v>
      </c>
      <c r="H11" s="162">
        <v>18</v>
      </c>
      <c r="I11" s="7" t="s">
        <v>131</v>
      </c>
      <c r="J11" s="61">
        <v>0</v>
      </c>
      <c r="K11" s="61">
        <v>0</v>
      </c>
      <c r="L11" s="61">
        <v>1</v>
      </c>
      <c r="M11" s="61">
        <v>1</v>
      </c>
      <c r="N11" s="61">
        <v>1</v>
      </c>
      <c r="O11" s="61">
        <v>1</v>
      </c>
      <c r="P11" s="61">
        <v>1</v>
      </c>
      <c r="Q11" s="61">
        <v>1</v>
      </c>
      <c r="R11" s="61">
        <v>1</v>
      </c>
      <c r="S11" s="61">
        <v>1</v>
      </c>
      <c r="T11" s="61">
        <v>1</v>
      </c>
      <c r="U11" s="61">
        <v>1</v>
      </c>
      <c r="V11" s="163">
        <f>(U11/T11)*100</f>
        <v>100</v>
      </c>
      <c r="W11" s="144">
        <v>4480000</v>
      </c>
      <c r="X11" s="144">
        <v>4480000</v>
      </c>
      <c r="Y11" s="143">
        <f t="shared" si="1"/>
        <v>100</v>
      </c>
      <c r="Z11" s="7" t="s">
        <v>218</v>
      </c>
      <c r="AA11" s="164">
        <v>1</v>
      </c>
      <c r="AB11" s="164">
        <v>0.8</v>
      </c>
      <c r="AC11" s="143">
        <f t="shared" si="2"/>
        <v>80</v>
      </c>
      <c r="AD11" s="144">
        <f>2885000*2</f>
        <v>5770000</v>
      </c>
      <c r="AE11" s="144">
        <f>2885000*2</f>
        <v>5770000</v>
      </c>
      <c r="AF11" s="149">
        <f t="shared" si="3"/>
        <v>100</v>
      </c>
      <c r="AG11" s="150" t="s">
        <v>279</v>
      </c>
      <c r="AH11" s="165">
        <v>1</v>
      </c>
      <c r="AI11" s="61">
        <v>0.75</v>
      </c>
      <c r="AJ11" s="153">
        <f t="shared" si="4"/>
        <v>75</v>
      </c>
      <c r="AK11" s="144">
        <v>6446598</v>
      </c>
      <c r="AL11" s="144">
        <v>6446598</v>
      </c>
      <c r="AM11" s="166">
        <f>(AL11/AK11)*100</f>
        <v>100</v>
      </c>
      <c r="AN11" s="167" t="s">
        <v>288</v>
      </c>
      <c r="AO11" s="168">
        <v>1</v>
      </c>
      <c r="AP11" s="61">
        <v>1</v>
      </c>
      <c r="AQ11" s="153">
        <f t="shared" si="5"/>
        <v>100</v>
      </c>
      <c r="AR11" s="169">
        <v>1000000</v>
      </c>
      <c r="AS11" s="169">
        <v>1000000</v>
      </c>
      <c r="AT11" s="158">
        <f t="shared" ref="AT11:AT50" si="7">AS11/AR11*100</f>
        <v>100</v>
      </c>
      <c r="AU11" s="4" t="s">
        <v>385</v>
      </c>
      <c r="AV11" s="200">
        <v>1</v>
      </c>
      <c r="AW11" s="200">
        <v>1</v>
      </c>
      <c r="AX11" s="153">
        <f t="shared" si="6"/>
        <v>100</v>
      </c>
      <c r="AY11" s="209">
        <v>0</v>
      </c>
      <c r="AZ11" s="209">
        <v>0</v>
      </c>
      <c r="BA11" s="158" t="e">
        <f>AZ11/AY11*100</f>
        <v>#DIV/0!</v>
      </c>
      <c r="BB11" s="194" t="s">
        <v>417</v>
      </c>
      <c r="BC11" s="168">
        <v>1</v>
      </c>
      <c r="BD11" s="170">
        <f>(AI11+AB11+U11+AP11+AW11)/5</f>
        <v>0.90999999999999992</v>
      </c>
      <c r="BE11" s="153">
        <f>BD11/BC11*100</f>
        <v>90.999999999999986</v>
      </c>
      <c r="BF11" s="194" t="s">
        <v>450</v>
      </c>
      <c r="BG11" s="150"/>
      <c r="BH11" s="140" t="s">
        <v>411</v>
      </c>
      <c r="BI11" s="140"/>
    </row>
    <row r="12" spans="1:61" ht="409.5" customHeight="1">
      <c r="A12" s="241"/>
      <c r="B12" s="233"/>
      <c r="C12" s="233"/>
      <c r="D12" s="233"/>
      <c r="E12" s="11" t="s">
        <v>43</v>
      </c>
      <c r="F12" s="11" t="s">
        <v>168</v>
      </c>
      <c r="G12" s="7" t="s">
        <v>85</v>
      </c>
      <c r="H12" s="162">
        <v>4</v>
      </c>
      <c r="I12" s="7" t="s">
        <v>131</v>
      </c>
      <c r="J12" s="61">
        <v>5</v>
      </c>
      <c r="K12" s="61">
        <v>5</v>
      </c>
      <c r="L12" s="61">
        <v>5</v>
      </c>
      <c r="M12" s="61">
        <v>5</v>
      </c>
      <c r="N12" s="61">
        <v>2</v>
      </c>
      <c r="O12" s="61">
        <v>2</v>
      </c>
      <c r="P12" s="61">
        <v>2</v>
      </c>
      <c r="Q12" s="61">
        <v>2</v>
      </c>
      <c r="R12" s="61">
        <v>2</v>
      </c>
      <c r="S12" s="61">
        <v>2</v>
      </c>
      <c r="T12" s="61">
        <v>4</v>
      </c>
      <c r="U12" s="61">
        <v>4</v>
      </c>
      <c r="V12" s="143">
        <f t="shared" si="0"/>
        <v>100</v>
      </c>
      <c r="W12" s="144">
        <v>150500000</v>
      </c>
      <c r="X12" s="144">
        <v>79500000</v>
      </c>
      <c r="Y12" s="171">
        <f t="shared" si="1"/>
        <v>52.823920265780735</v>
      </c>
      <c r="Z12" s="7" t="s">
        <v>219</v>
      </c>
      <c r="AA12" s="164">
        <v>5</v>
      </c>
      <c r="AB12" s="164">
        <v>5</v>
      </c>
      <c r="AC12" s="172">
        <f t="shared" si="2"/>
        <v>100</v>
      </c>
      <c r="AD12" s="144">
        <v>5770000</v>
      </c>
      <c r="AE12" s="144">
        <v>2885000</v>
      </c>
      <c r="AF12" s="173">
        <f t="shared" si="3"/>
        <v>50</v>
      </c>
      <c r="AG12" s="150" t="s">
        <v>278</v>
      </c>
      <c r="AH12" s="165">
        <v>5</v>
      </c>
      <c r="AI12" s="61">
        <v>10</v>
      </c>
      <c r="AJ12" s="153">
        <v>100</v>
      </c>
      <c r="AK12" s="144">
        <v>3708000</v>
      </c>
      <c r="AL12" s="144">
        <v>3708000</v>
      </c>
      <c r="AM12" s="166">
        <f>(AL12/AK12)*100</f>
        <v>100</v>
      </c>
      <c r="AN12" s="167" t="s">
        <v>323</v>
      </c>
      <c r="AO12" s="168">
        <v>5</v>
      </c>
      <c r="AP12" s="168">
        <v>19</v>
      </c>
      <c r="AQ12" s="153">
        <f t="shared" si="5"/>
        <v>380</v>
      </c>
      <c r="AR12" s="169">
        <v>2500000</v>
      </c>
      <c r="AS12" s="169">
        <v>94718400</v>
      </c>
      <c r="AT12" s="174">
        <f>AS12/AR12*100</f>
        <v>3788.7359999999999</v>
      </c>
      <c r="AU12" s="4" t="s">
        <v>393</v>
      </c>
      <c r="AV12" s="200">
        <v>2</v>
      </c>
      <c r="AW12" s="200">
        <v>1</v>
      </c>
      <c r="AX12" s="153">
        <f t="shared" si="6"/>
        <v>50</v>
      </c>
      <c r="AY12" s="210"/>
      <c r="AZ12" s="209"/>
      <c r="BA12" s="174" t="e">
        <f>AZ12/AY12*100</f>
        <v>#DIV/0!</v>
      </c>
      <c r="BB12" s="194" t="s">
        <v>478</v>
      </c>
      <c r="BC12" s="168">
        <v>19</v>
      </c>
      <c r="BD12" s="168">
        <f>AI12+AB12+U12+AP12+AW12</f>
        <v>39</v>
      </c>
      <c r="BE12" s="153">
        <v>100</v>
      </c>
      <c r="BF12" s="194" t="s">
        <v>451</v>
      </c>
      <c r="BG12" s="150"/>
      <c r="BH12" s="140" t="s">
        <v>411</v>
      </c>
      <c r="BI12" s="140"/>
    </row>
    <row r="13" spans="1:61" ht="157.5" customHeight="1">
      <c r="A13" s="241"/>
      <c r="B13" s="233"/>
      <c r="C13" s="233"/>
      <c r="D13" s="233"/>
      <c r="E13" s="4" t="s">
        <v>45</v>
      </c>
      <c r="F13" s="4" t="s">
        <v>132</v>
      </c>
      <c r="G13" s="7" t="s">
        <v>86</v>
      </c>
      <c r="H13" s="7" t="s">
        <v>84</v>
      </c>
      <c r="I13" s="7" t="s">
        <v>133</v>
      </c>
      <c r="J13" s="61">
        <v>0</v>
      </c>
      <c r="K13" s="61">
        <v>12</v>
      </c>
      <c r="L13" s="61">
        <v>12</v>
      </c>
      <c r="M13" s="61">
        <v>12</v>
      </c>
      <c r="N13" s="61">
        <v>12</v>
      </c>
      <c r="O13" s="61">
        <v>12</v>
      </c>
      <c r="P13" s="61">
        <v>12</v>
      </c>
      <c r="Q13" s="61">
        <v>12</v>
      </c>
      <c r="R13" s="61">
        <v>12</v>
      </c>
      <c r="S13" s="61">
        <v>12</v>
      </c>
      <c r="T13" s="61">
        <v>12</v>
      </c>
      <c r="U13" s="61">
        <v>8</v>
      </c>
      <c r="V13" s="171">
        <v>66.666666666666657</v>
      </c>
      <c r="W13" s="144">
        <v>4800000</v>
      </c>
      <c r="X13" s="144">
        <v>4800000</v>
      </c>
      <c r="Y13" s="143">
        <f t="shared" si="1"/>
        <v>100</v>
      </c>
      <c r="Z13" s="7" t="s">
        <v>220</v>
      </c>
      <c r="AA13" s="164">
        <v>12</v>
      </c>
      <c r="AB13" s="164">
        <v>12</v>
      </c>
      <c r="AC13" s="172">
        <f t="shared" si="2"/>
        <v>100</v>
      </c>
      <c r="AD13" s="144">
        <v>250000</v>
      </c>
      <c r="AE13" s="144">
        <v>250000</v>
      </c>
      <c r="AF13" s="149">
        <f t="shared" si="3"/>
        <v>100</v>
      </c>
      <c r="AG13" s="150" t="s">
        <v>277</v>
      </c>
      <c r="AH13" s="165">
        <v>12</v>
      </c>
      <c r="AI13" s="61">
        <v>11</v>
      </c>
      <c r="AJ13" s="153">
        <f t="shared" si="4"/>
        <v>91.666666666666657</v>
      </c>
      <c r="AK13" s="144">
        <v>1731000</v>
      </c>
      <c r="AL13" s="144">
        <v>1731000</v>
      </c>
      <c r="AM13" s="153">
        <f t="shared" ref="AM13:AM50" si="8">AL13/AK13*100</f>
        <v>100</v>
      </c>
      <c r="AN13" s="167" t="s">
        <v>324</v>
      </c>
      <c r="AO13" s="168">
        <v>12</v>
      </c>
      <c r="AP13" s="168">
        <v>10</v>
      </c>
      <c r="AQ13" s="153">
        <f t="shared" si="5"/>
        <v>83.333333333333343</v>
      </c>
      <c r="AR13" s="169">
        <v>0</v>
      </c>
      <c r="AS13" s="169">
        <v>0</v>
      </c>
      <c r="AT13" s="154">
        <v>0</v>
      </c>
      <c r="AU13" s="4" t="s">
        <v>396</v>
      </c>
      <c r="AV13" s="200">
        <v>12</v>
      </c>
      <c r="AW13" s="200">
        <v>7</v>
      </c>
      <c r="AX13" s="153">
        <f t="shared" si="6"/>
        <v>58.333333333333336</v>
      </c>
      <c r="AY13" s="209"/>
      <c r="AZ13" s="209"/>
      <c r="BA13" s="154">
        <v>0</v>
      </c>
      <c r="BB13" s="194" t="s">
        <v>436</v>
      </c>
      <c r="BC13" s="168">
        <v>12</v>
      </c>
      <c r="BD13" s="168">
        <f>(AI13+AB13+U13+AP13+AW13)/5</f>
        <v>9.6</v>
      </c>
      <c r="BE13" s="153">
        <f>BD13/BC13*100</f>
        <v>80</v>
      </c>
      <c r="BF13" s="194" t="s">
        <v>452</v>
      </c>
      <c r="BG13" s="150" t="s">
        <v>290</v>
      </c>
      <c r="BH13" s="140" t="s">
        <v>411</v>
      </c>
      <c r="BI13" s="140"/>
    </row>
    <row r="14" spans="1:61" ht="243" customHeight="1">
      <c r="A14" s="242"/>
      <c r="B14" s="232"/>
      <c r="C14" s="232" t="s">
        <v>10</v>
      </c>
      <c r="D14" s="232" t="s">
        <v>47</v>
      </c>
      <c r="E14" s="19" t="s">
        <v>35</v>
      </c>
      <c r="F14" s="19" t="s">
        <v>134</v>
      </c>
      <c r="G14" s="20" t="s">
        <v>85</v>
      </c>
      <c r="H14" s="20">
        <f>3+3</f>
        <v>6</v>
      </c>
      <c r="I14" s="20" t="s">
        <v>135</v>
      </c>
      <c r="J14" s="56">
        <v>0</v>
      </c>
      <c r="K14" s="56">
        <v>1</v>
      </c>
      <c r="L14" s="56">
        <v>1</v>
      </c>
      <c r="M14" s="56">
        <v>2</v>
      </c>
      <c r="N14" s="56">
        <v>1</v>
      </c>
      <c r="O14" s="56">
        <v>2</v>
      </c>
      <c r="P14" s="56">
        <v>2</v>
      </c>
      <c r="Q14" s="56">
        <v>2</v>
      </c>
      <c r="R14" s="56">
        <v>2</v>
      </c>
      <c r="S14" s="56">
        <v>2</v>
      </c>
      <c r="T14" s="56">
        <v>3</v>
      </c>
      <c r="U14" s="56">
        <v>3</v>
      </c>
      <c r="V14" s="55">
        <f t="shared" si="0"/>
        <v>100</v>
      </c>
      <c r="W14" s="85">
        <v>89631869</v>
      </c>
      <c r="X14" s="85">
        <v>89631869</v>
      </c>
      <c r="Y14" s="55">
        <f t="shared" si="1"/>
        <v>100</v>
      </c>
      <c r="Z14" s="20" t="s">
        <v>221</v>
      </c>
      <c r="AA14" s="63">
        <v>3</v>
      </c>
      <c r="AB14" s="63">
        <v>7</v>
      </c>
      <c r="AC14" s="65">
        <v>100</v>
      </c>
      <c r="AD14" s="85">
        <v>259224000</v>
      </c>
      <c r="AE14" s="85">
        <v>259224000</v>
      </c>
      <c r="AF14" s="13">
        <f t="shared" si="3"/>
        <v>100</v>
      </c>
      <c r="AG14" s="9" t="s">
        <v>276</v>
      </c>
      <c r="AH14" s="72">
        <v>1</v>
      </c>
      <c r="AI14" s="56">
        <v>3</v>
      </c>
      <c r="AJ14" s="73">
        <v>100</v>
      </c>
      <c r="AK14" s="86">
        <v>1686843376</v>
      </c>
      <c r="AL14" s="85">
        <v>768843376</v>
      </c>
      <c r="AM14" s="74">
        <f t="shared" si="8"/>
        <v>45.578824148045861</v>
      </c>
      <c r="AN14" s="14" t="s">
        <v>325</v>
      </c>
      <c r="AO14" s="60">
        <v>2</v>
      </c>
      <c r="AP14" s="60">
        <v>2</v>
      </c>
      <c r="AQ14" s="76">
        <f t="shared" si="5"/>
        <v>100</v>
      </c>
      <c r="AR14" s="94">
        <v>1760317750.6700001</v>
      </c>
      <c r="AS14" s="94">
        <v>1630953274.8499999</v>
      </c>
      <c r="AT14" s="74">
        <f t="shared" si="7"/>
        <v>92.651072468549373</v>
      </c>
      <c r="AU14" s="19" t="s">
        <v>378</v>
      </c>
      <c r="AV14" s="202">
        <v>1</v>
      </c>
      <c r="AW14" s="202">
        <v>2</v>
      </c>
      <c r="AX14" s="76">
        <v>100</v>
      </c>
      <c r="AY14" s="211">
        <v>357463333.33999997</v>
      </c>
      <c r="AZ14" s="212">
        <v>246126666.66999999</v>
      </c>
      <c r="BA14" s="74">
        <f>AZ14/AY14*100</f>
        <v>68.853681962367162</v>
      </c>
      <c r="BB14" s="222" t="s">
        <v>418</v>
      </c>
      <c r="BC14" s="60">
        <v>15</v>
      </c>
      <c r="BD14" s="195">
        <f>AI14+AB14+U14+AP14</f>
        <v>15</v>
      </c>
      <c r="BE14" s="70">
        <f t="shared" ref="BE14:BE17" si="9">BD14/BC14*100</f>
        <v>100</v>
      </c>
      <c r="BF14" s="222" t="s">
        <v>479</v>
      </c>
      <c r="BG14" s="9"/>
    </row>
    <row r="15" spans="1:61" ht="142.5" customHeight="1">
      <c r="A15" s="241"/>
      <c r="B15" s="233"/>
      <c r="C15" s="233"/>
      <c r="D15" s="233"/>
      <c r="E15" s="4" t="s">
        <v>36</v>
      </c>
      <c r="F15" s="11" t="s">
        <v>37</v>
      </c>
      <c r="G15" s="7" t="s">
        <v>86</v>
      </c>
      <c r="H15" s="7">
        <v>1</v>
      </c>
      <c r="I15" s="7" t="s">
        <v>169</v>
      </c>
      <c r="J15" s="61">
        <v>0</v>
      </c>
      <c r="K15" s="61">
        <v>1</v>
      </c>
      <c r="L15" s="61">
        <v>1</v>
      </c>
      <c r="M15" s="61">
        <v>1</v>
      </c>
      <c r="N15" s="61">
        <v>1</v>
      </c>
      <c r="O15" s="61">
        <v>1</v>
      </c>
      <c r="P15" s="61">
        <v>1</v>
      </c>
      <c r="Q15" s="61">
        <v>1</v>
      </c>
      <c r="R15" s="61">
        <v>1</v>
      </c>
      <c r="S15" s="61">
        <v>1</v>
      </c>
      <c r="T15" s="61">
        <v>0</v>
      </c>
      <c r="U15" s="61">
        <v>0.6</v>
      </c>
      <c r="V15" s="143">
        <v>100</v>
      </c>
      <c r="W15" s="148">
        <v>9333333</v>
      </c>
      <c r="X15" s="148">
        <v>9333333</v>
      </c>
      <c r="Y15" s="143">
        <f t="shared" si="1"/>
        <v>100</v>
      </c>
      <c r="Z15" s="7" t="s">
        <v>222</v>
      </c>
      <c r="AA15" s="164">
        <v>1</v>
      </c>
      <c r="AB15" s="164">
        <v>0</v>
      </c>
      <c r="AC15" s="172">
        <f t="shared" si="2"/>
        <v>0</v>
      </c>
      <c r="AD15" s="144">
        <v>0</v>
      </c>
      <c r="AE15" s="144">
        <v>0</v>
      </c>
      <c r="AF15" s="149">
        <v>0</v>
      </c>
      <c r="AG15" s="150" t="s">
        <v>282</v>
      </c>
      <c r="AH15" s="165">
        <v>1</v>
      </c>
      <c r="AI15" s="61">
        <v>0</v>
      </c>
      <c r="AJ15" s="165">
        <f>(AI15/AH15)*100</f>
        <v>0</v>
      </c>
      <c r="AK15" s="144">
        <v>2500000</v>
      </c>
      <c r="AL15" s="144">
        <v>2500000</v>
      </c>
      <c r="AM15" s="158">
        <f t="shared" si="8"/>
        <v>100</v>
      </c>
      <c r="AN15" s="167" t="s">
        <v>321</v>
      </c>
      <c r="AO15" s="168">
        <v>1</v>
      </c>
      <c r="AP15" s="168">
        <v>1</v>
      </c>
      <c r="AQ15" s="153">
        <f t="shared" si="5"/>
        <v>100</v>
      </c>
      <c r="AR15" s="169">
        <v>2000000</v>
      </c>
      <c r="AS15" s="169">
        <v>2000000</v>
      </c>
      <c r="AT15" s="158">
        <f t="shared" si="7"/>
        <v>100</v>
      </c>
      <c r="AU15" s="4" t="s">
        <v>386</v>
      </c>
      <c r="AV15" s="200">
        <v>1</v>
      </c>
      <c r="AW15" s="200">
        <v>1</v>
      </c>
      <c r="AX15" s="153">
        <f t="shared" si="6"/>
        <v>100</v>
      </c>
      <c r="AY15" s="209"/>
      <c r="AZ15" s="209"/>
      <c r="BA15" s="158" t="e">
        <f t="shared" ref="BA15" si="10">AZ15/AY15*100</f>
        <v>#DIV/0!</v>
      </c>
      <c r="BB15" s="194" t="s">
        <v>453</v>
      </c>
      <c r="BC15" s="168">
        <v>1</v>
      </c>
      <c r="BD15" s="168">
        <f>(AI15+AB15+U15+AP15+AW15)/5</f>
        <v>0.52</v>
      </c>
      <c r="BE15" s="153">
        <f t="shared" si="9"/>
        <v>52</v>
      </c>
      <c r="BF15" s="194" t="s">
        <v>454</v>
      </c>
      <c r="BG15" s="150"/>
      <c r="BH15" s="140"/>
      <c r="BI15" s="140"/>
    </row>
    <row r="16" spans="1:61" ht="191.25" customHeight="1">
      <c r="A16" s="241"/>
      <c r="B16" s="233"/>
      <c r="C16" s="233"/>
      <c r="D16" s="233"/>
      <c r="E16" s="4" t="s">
        <v>54</v>
      </c>
      <c r="F16" s="4" t="s">
        <v>55</v>
      </c>
      <c r="G16" s="7" t="s">
        <v>85</v>
      </c>
      <c r="H16" s="175">
        <f>(40/643)*100</f>
        <v>6.2208398133748055</v>
      </c>
      <c r="I16" s="7" t="s">
        <v>400</v>
      </c>
      <c r="J16" s="170">
        <f>(40/643)*100</f>
        <v>6.2208398133748055</v>
      </c>
      <c r="K16" s="176">
        <v>2.5999999999999999E-2</v>
      </c>
      <c r="L16" s="176">
        <v>2.5999999999999999E-2</v>
      </c>
      <c r="M16" s="176">
        <v>2.5999999999999999E-2</v>
      </c>
      <c r="N16" s="176">
        <v>2.5999999999999999E-2</v>
      </c>
      <c r="O16" s="176">
        <v>2.5999999999999999E-2</v>
      </c>
      <c r="P16" s="176">
        <v>2.5999999999999999E-2</v>
      </c>
      <c r="Q16" s="176">
        <v>2.5999999999999999E-2</v>
      </c>
      <c r="R16" s="176">
        <v>2.5999999999999999E-2</v>
      </c>
      <c r="S16" s="176">
        <v>2.5999999999999999E-2</v>
      </c>
      <c r="T16" s="176">
        <v>1</v>
      </c>
      <c r="U16" s="176">
        <v>1</v>
      </c>
      <c r="V16" s="143">
        <v>100</v>
      </c>
      <c r="W16" s="144">
        <v>14200000</v>
      </c>
      <c r="X16" s="144">
        <v>14200000</v>
      </c>
      <c r="Y16" s="143">
        <f t="shared" si="1"/>
        <v>100</v>
      </c>
      <c r="Z16" s="177" t="s">
        <v>223</v>
      </c>
      <c r="AA16" s="178">
        <v>1</v>
      </c>
      <c r="AB16" s="178">
        <v>0.8</v>
      </c>
      <c r="AC16" s="172">
        <f t="shared" ref="AC16:AC26" si="11">(AB16/AA16)*100</f>
        <v>80</v>
      </c>
      <c r="AD16" s="144">
        <v>57630000</v>
      </c>
      <c r="AE16" s="144">
        <v>57630000</v>
      </c>
      <c r="AF16" s="149">
        <f t="shared" si="3"/>
        <v>100</v>
      </c>
      <c r="AG16" s="150" t="s">
        <v>275</v>
      </c>
      <c r="AH16" s="151">
        <v>2.5999999999999999E-2</v>
      </c>
      <c r="AI16" s="151">
        <v>0.32</v>
      </c>
      <c r="AJ16" s="179">
        <v>100</v>
      </c>
      <c r="AK16" s="144">
        <v>0</v>
      </c>
      <c r="AL16" s="144">
        <v>0</v>
      </c>
      <c r="AM16" s="154">
        <v>0</v>
      </c>
      <c r="AN16" s="167" t="s">
        <v>293</v>
      </c>
      <c r="AO16" s="180">
        <v>2.5999999999999999E-2</v>
      </c>
      <c r="AP16" s="161">
        <v>0.03</v>
      </c>
      <c r="AQ16" s="153">
        <v>100</v>
      </c>
      <c r="AR16" s="169">
        <v>9600000</v>
      </c>
      <c r="AS16" s="169">
        <v>9600000</v>
      </c>
      <c r="AT16" s="158">
        <f t="shared" si="7"/>
        <v>100</v>
      </c>
      <c r="AU16" s="4" t="s">
        <v>401</v>
      </c>
      <c r="AV16" s="203">
        <v>2.5999999999999999E-2</v>
      </c>
      <c r="AW16" s="201">
        <v>2.5999999999999999E-2</v>
      </c>
      <c r="AX16" s="153">
        <v>100</v>
      </c>
      <c r="AY16" s="213">
        <v>14800000</v>
      </c>
      <c r="AZ16" s="213">
        <v>14800000</v>
      </c>
      <c r="BA16" s="74">
        <f>AZ16/AY16*100</f>
        <v>100</v>
      </c>
      <c r="BB16" s="223" t="s">
        <v>419</v>
      </c>
      <c r="BC16" s="141">
        <v>0.3</v>
      </c>
      <c r="BD16" s="61">
        <f>(AI16+AB16+U16+AP16+AW16)/5</f>
        <v>0.43519999999999992</v>
      </c>
      <c r="BE16" s="153">
        <v>100</v>
      </c>
      <c r="BF16" s="228" t="s">
        <v>437</v>
      </c>
      <c r="BG16" s="150" t="s">
        <v>326</v>
      </c>
      <c r="BH16" s="140"/>
      <c r="BI16" s="140"/>
    </row>
    <row r="17" spans="1:61" ht="245.25" customHeight="1">
      <c r="A17" s="241"/>
      <c r="B17" s="233"/>
      <c r="C17" s="233" t="s">
        <v>72</v>
      </c>
      <c r="D17" s="236" t="s">
        <v>48</v>
      </c>
      <c r="E17" s="4" t="s">
        <v>125</v>
      </c>
      <c r="F17" s="4" t="s">
        <v>126</v>
      </c>
      <c r="G17" s="7" t="s">
        <v>86</v>
      </c>
      <c r="H17" s="162">
        <v>1</v>
      </c>
      <c r="I17" s="7" t="s">
        <v>136</v>
      </c>
      <c r="J17" s="61">
        <v>1</v>
      </c>
      <c r="K17" s="61">
        <v>1</v>
      </c>
      <c r="L17" s="61">
        <v>1</v>
      </c>
      <c r="M17" s="61">
        <v>1</v>
      </c>
      <c r="N17" s="61">
        <v>1</v>
      </c>
      <c r="O17" s="61">
        <v>1</v>
      </c>
      <c r="P17" s="61">
        <v>1</v>
      </c>
      <c r="Q17" s="61">
        <v>1</v>
      </c>
      <c r="R17" s="61">
        <v>1</v>
      </c>
      <c r="S17" s="61">
        <v>1</v>
      </c>
      <c r="T17" s="61">
        <v>1</v>
      </c>
      <c r="U17" s="61">
        <v>1</v>
      </c>
      <c r="V17" s="143">
        <f t="shared" si="0"/>
        <v>100</v>
      </c>
      <c r="W17" s="144">
        <v>500000</v>
      </c>
      <c r="X17" s="144">
        <v>500000</v>
      </c>
      <c r="Y17" s="143">
        <f t="shared" si="1"/>
        <v>100</v>
      </c>
      <c r="Z17" s="7" t="s">
        <v>224</v>
      </c>
      <c r="AA17" s="163">
        <v>1</v>
      </c>
      <c r="AB17" s="163">
        <v>1</v>
      </c>
      <c r="AC17" s="143">
        <f t="shared" si="11"/>
        <v>100</v>
      </c>
      <c r="AD17" s="144">
        <f>500000+2185000</f>
        <v>2685000</v>
      </c>
      <c r="AE17" s="144">
        <f>500000+2185000</f>
        <v>2685000</v>
      </c>
      <c r="AF17" s="149">
        <f t="shared" si="3"/>
        <v>100</v>
      </c>
      <c r="AG17" s="150" t="s">
        <v>274</v>
      </c>
      <c r="AH17" s="165">
        <v>1</v>
      </c>
      <c r="AI17" s="61">
        <v>1</v>
      </c>
      <c r="AJ17" s="153">
        <f t="shared" si="4"/>
        <v>100</v>
      </c>
      <c r="AK17" s="144">
        <v>1500000</v>
      </c>
      <c r="AL17" s="144">
        <v>1500000</v>
      </c>
      <c r="AM17" s="153">
        <f t="shared" si="8"/>
        <v>100</v>
      </c>
      <c r="AN17" s="167" t="s">
        <v>281</v>
      </c>
      <c r="AO17" s="168">
        <v>1</v>
      </c>
      <c r="AP17" s="168">
        <v>1</v>
      </c>
      <c r="AQ17" s="153">
        <f>(AP17/AO17)*100</f>
        <v>100</v>
      </c>
      <c r="AR17" s="169">
        <v>0</v>
      </c>
      <c r="AS17" s="169">
        <v>0</v>
      </c>
      <c r="AT17" s="154">
        <v>100</v>
      </c>
      <c r="AU17" s="181" t="s">
        <v>402</v>
      </c>
      <c r="AV17" s="200">
        <v>1</v>
      </c>
      <c r="AW17" s="200">
        <v>1</v>
      </c>
      <c r="AX17" s="153">
        <f>(AW17/AV17)*100</f>
        <v>100</v>
      </c>
      <c r="AY17" s="214"/>
      <c r="AZ17" s="209"/>
      <c r="BA17" s="154"/>
      <c r="BB17" s="194" t="s">
        <v>480</v>
      </c>
      <c r="BC17" s="168">
        <v>1</v>
      </c>
      <c r="BD17" s="168">
        <f>(U17+AB17+AI17+AP17+AW17)/5</f>
        <v>1</v>
      </c>
      <c r="BE17" s="153">
        <f t="shared" si="9"/>
        <v>100</v>
      </c>
      <c r="BF17" s="194" t="s">
        <v>455</v>
      </c>
      <c r="BG17" s="150"/>
      <c r="BH17" s="140"/>
      <c r="BI17" s="140"/>
    </row>
    <row r="18" spans="1:61" ht="409.5" customHeight="1">
      <c r="A18" s="241"/>
      <c r="B18" s="233"/>
      <c r="C18" s="233"/>
      <c r="D18" s="236"/>
      <c r="E18" s="11" t="s">
        <v>38</v>
      </c>
      <c r="F18" s="4" t="s">
        <v>39</v>
      </c>
      <c r="G18" s="7" t="s">
        <v>86</v>
      </c>
      <c r="H18" s="7">
        <v>1</v>
      </c>
      <c r="I18" s="7" t="s">
        <v>137</v>
      </c>
      <c r="J18" s="61">
        <v>1</v>
      </c>
      <c r="K18" s="61">
        <v>1</v>
      </c>
      <c r="L18" s="61">
        <v>1</v>
      </c>
      <c r="M18" s="61">
        <v>1</v>
      </c>
      <c r="N18" s="61">
        <v>1</v>
      </c>
      <c r="O18" s="61">
        <v>1</v>
      </c>
      <c r="P18" s="61">
        <v>1</v>
      </c>
      <c r="Q18" s="61">
        <v>1</v>
      </c>
      <c r="R18" s="61">
        <v>1</v>
      </c>
      <c r="S18" s="61">
        <v>1</v>
      </c>
      <c r="T18" s="61">
        <v>1</v>
      </c>
      <c r="U18" s="61">
        <v>0</v>
      </c>
      <c r="V18" s="143">
        <f>(U18/T18)*100</f>
        <v>0</v>
      </c>
      <c r="W18" s="144">
        <v>0</v>
      </c>
      <c r="X18" s="144">
        <v>0</v>
      </c>
      <c r="Y18" s="143" t="e">
        <f t="shared" si="1"/>
        <v>#DIV/0!</v>
      </c>
      <c r="Z18" s="7" t="s">
        <v>225</v>
      </c>
      <c r="AA18" s="164">
        <v>1</v>
      </c>
      <c r="AB18" s="164">
        <v>0.7</v>
      </c>
      <c r="AC18" s="172">
        <f t="shared" si="11"/>
        <v>70</v>
      </c>
      <c r="AD18" s="144">
        <f>2885000/4</f>
        <v>721250</v>
      </c>
      <c r="AE18" s="144">
        <f>2885000/4</f>
        <v>721250</v>
      </c>
      <c r="AF18" s="149">
        <f t="shared" si="3"/>
        <v>100</v>
      </c>
      <c r="AG18" s="150" t="s">
        <v>273</v>
      </c>
      <c r="AH18" s="165">
        <v>1</v>
      </c>
      <c r="AI18" s="61">
        <v>1</v>
      </c>
      <c r="AJ18" s="153">
        <f t="shared" si="4"/>
        <v>100</v>
      </c>
      <c r="AK18" s="144">
        <v>271452800</v>
      </c>
      <c r="AL18" s="182">
        <v>269574997</v>
      </c>
      <c r="AM18" s="153">
        <f t="shared" si="8"/>
        <v>99.308239590823888</v>
      </c>
      <c r="AN18" s="167" t="s">
        <v>327</v>
      </c>
      <c r="AO18" s="168">
        <v>1</v>
      </c>
      <c r="AP18" s="168">
        <v>1</v>
      </c>
      <c r="AQ18" s="153">
        <f>(AP18/AO18)*100</f>
        <v>100</v>
      </c>
      <c r="AR18" s="169">
        <v>862000000</v>
      </c>
      <c r="AS18" s="169">
        <v>841564903</v>
      </c>
      <c r="AT18" s="158">
        <f t="shared" si="7"/>
        <v>97.629339095127605</v>
      </c>
      <c r="AU18" s="183" t="s">
        <v>403</v>
      </c>
      <c r="AV18" s="200">
        <v>1</v>
      </c>
      <c r="AW18" s="200">
        <v>1</v>
      </c>
      <c r="AX18" s="153">
        <f>(AW18/AV18)*100</f>
        <v>100</v>
      </c>
      <c r="AY18" s="212">
        <v>176002887.28</v>
      </c>
      <c r="AZ18" s="215">
        <v>78049999</v>
      </c>
      <c r="BA18" s="158">
        <f t="shared" ref="BA18:BA19" si="12">AZ18/AY18*100</f>
        <v>44.345862847029082</v>
      </c>
      <c r="BB18" s="224" t="s">
        <v>438</v>
      </c>
      <c r="BC18" s="168">
        <v>1</v>
      </c>
      <c r="BD18" s="170">
        <f>(U18+AB18+AI18+AP18+AW18)/5</f>
        <v>0.74</v>
      </c>
      <c r="BE18" s="153">
        <f t="shared" ref="BE18:BE25" si="13">BD18/BC18*100</f>
        <v>74</v>
      </c>
      <c r="BF18" s="224" t="s">
        <v>439</v>
      </c>
      <c r="BG18" s="150"/>
      <c r="BH18" s="140"/>
      <c r="BI18" s="140"/>
    </row>
    <row r="19" spans="1:61" ht="117" customHeight="1">
      <c r="A19" s="242"/>
      <c r="B19" s="232" t="s">
        <v>12</v>
      </c>
      <c r="C19" s="232" t="s">
        <v>73</v>
      </c>
      <c r="D19" s="234" t="s">
        <v>50</v>
      </c>
      <c r="E19" s="4" t="s">
        <v>114</v>
      </c>
      <c r="F19" s="19" t="s">
        <v>108</v>
      </c>
      <c r="G19" s="20" t="s">
        <v>86</v>
      </c>
      <c r="H19" s="20" t="s">
        <v>84</v>
      </c>
      <c r="I19" s="20" t="s">
        <v>138</v>
      </c>
      <c r="J19" s="56">
        <v>0</v>
      </c>
      <c r="K19" s="56">
        <v>0</v>
      </c>
      <c r="L19" s="56">
        <v>0</v>
      </c>
      <c r="M19" s="56">
        <v>0</v>
      </c>
      <c r="N19" s="56">
        <v>1</v>
      </c>
      <c r="O19" s="56">
        <v>1</v>
      </c>
      <c r="P19" s="56">
        <v>1</v>
      </c>
      <c r="Q19" s="56">
        <v>1</v>
      </c>
      <c r="R19" s="56">
        <v>1</v>
      </c>
      <c r="S19" s="56">
        <v>1</v>
      </c>
      <c r="T19" s="56">
        <v>0</v>
      </c>
      <c r="U19" s="56">
        <v>0.5</v>
      </c>
      <c r="V19" s="55">
        <v>50</v>
      </c>
      <c r="W19" s="85">
        <v>0</v>
      </c>
      <c r="X19" s="85">
        <v>0</v>
      </c>
      <c r="Y19" s="71" t="e">
        <f t="shared" ref="Y19" si="14">X19/W19*100</f>
        <v>#DIV/0!</v>
      </c>
      <c r="Z19" s="9" t="s">
        <v>328</v>
      </c>
      <c r="AA19" s="72">
        <v>1</v>
      </c>
      <c r="AB19" s="56">
        <v>0.3</v>
      </c>
      <c r="AC19" s="64">
        <f t="shared" si="11"/>
        <v>30</v>
      </c>
      <c r="AD19" s="85">
        <v>0</v>
      </c>
      <c r="AE19" s="85">
        <v>0</v>
      </c>
      <c r="AF19" s="13" t="e">
        <f t="shared" si="3"/>
        <v>#DIV/0!</v>
      </c>
      <c r="AG19" s="9" t="s">
        <v>272</v>
      </c>
      <c r="AH19" s="72">
        <v>0</v>
      </c>
      <c r="AI19" s="56">
        <v>0</v>
      </c>
      <c r="AJ19" s="75" t="s">
        <v>313</v>
      </c>
      <c r="AK19" s="85">
        <v>0</v>
      </c>
      <c r="AL19" s="85">
        <v>0</v>
      </c>
      <c r="AM19" s="71">
        <v>0</v>
      </c>
      <c r="AN19" s="9" t="s">
        <v>328</v>
      </c>
      <c r="AO19" s="72">
        <v>0</v>
      </c>
      <c r="AP19" s="56">
        <v>0</v>
      </c>
      <c r="AQ19" s="75" t="s">
        <v>313</v>
      </c>
      <c r="AR19" s="86"/>
      <c r="AS19" s="86"/>
      <c r="AT19" s="75" t="s">
        <v>313</v>
      </c>
      <c r="AU19" s="19" t="s">
        <v>365</v>
      </c>
      <c r="AV19" s="202">
        <v>1</v>
      </c>
      <c r="AW19" s="202">
        <v>1</v>
      </c>
      <c r="AX19" s="153">
        <f>(AW19/AV19)*100</f>
        <v>100</v>
      </c>
      <c r="AY19" s="216">
        <v>0</v>
      </c>
      <c r="AZ19" s="216">
        <v>0</v>
      </c>
      <c r="BA19" s="158" t="e">
        <f t="shared" si="12"/>
        <v>#DIV/0!</v>
      </c>
      <c r="BB19" s="222" t="s">
        <v>440</v>
      </c>
      <c r="BC19" s="81">
        <v>1</v>
      </c>
      <c r="BD19" s="59">
        <f>(U19+AB19+AI19+AP19+AW19)/6</f>
        <v>0.3</v>
      </c>
      <c r="BE19" s="153">
        <f t="shared" si="13"/>
        <v>30</v>
      </c>
      <c r="BF19" s="222" t="s">
        <v>456</v>
      </c>
      <c r="BG19" s="9" t="s">
        <v>330</v>
      </c>
    </row>
    <row r="20" spans="1:61" ht="153" customHeight="1">
      <c r="A20" s="242"/>
      <c r="B20" s="232"/>
      <c r="C20" s="232"/>
      <c r="D20" s="234"/>
      <c r="E20" s="19" t="s">
        <v>98</v>
      </c>
      <c r="F20" s="19" t="s">
        <v>115</v>
      </c>
      <c r="G20" s="20" t="s">
        <v>86</v>
      </c>
      <c r="H20" s="20" t="s">
        <v>84</v>
      </c>
      <c r="I20" s="20" t="s">
        <v>138</v>
      </c>
      <c r="J20" s="56">
        <v>0</v>
      </c>
      <c r="K20" s="56">
        <v>1</v>
      </c>
      <c r="L20" s="56">
        <v>1</v>
      </c>
      <c r="M20" s="56">
        <v>1</v>
      </c>
      <c r="N20" s="56">
        <v>1</v>
      </c>
      <c r="O20" s="56">
        <v>1</v>
      </c>
      <c r="P20" s="56">
        <v>1</v>
      </c>
      <c r="Q20" s="56">
        <v>1</v>
      </c>
      <c r="R20" s="56">
        <v>1</v>
      </c>
      <c r="S20" s="56">
        <v>1</v>
      </c>
      <c r="T20" s="56">
        <v>0</v>
      </c>
      <c r="U20" s="56">
        <v>0.5</v>
      </c>
      <c r="V20" s="75">
        <v>50</v>
      </c>
      <c r="W20" s="85">
        <v>0</v>
      </c>
      <c r="X20" s="85">
        <v>0</v>
      </c>
      <c r="Y20" s="55" t="e">
        <f t="shared" si="1"/>
        <v>#DIV/0!</v>
      </c>
      <c r="Z20" s="20" t="s">
        <v>226</v>
      </c>
      <c r="AA20" s="63">
        <v>1</v>
      </c>
      <c r="AB20" s="63">
        <v>0.3</v>
      </c>
      <c r="AC20" s="64">
        <f t="shared" si="11"/>
        <v>30</v>
      </c>
      <c r="AD20" s="85">
        <v>0</v>
      </c>
      <c r="AE20" s="85">
        <v>0</v>
      </c>
      <c r="AF20" s="13" t="e">
        <f t="shared" si="3"/>
        <v>#DIV/0!</v>
      </c>
      <c r="AG20" s="15" t="s">
        <v>272</v>
      </c>
      <c r="AH20" s="72">
        <v>1</v>
      </c>
      <c r="AI20" s="56">
        <v>0</v>
      </c>
      <c r="AJ20" s="70">
        <f t="shared" si="4"/>
        <v>0</v>
      </c>
      <c r="AK20" s="85">
        <v>0</v>
      </c>
      <c r="AL20" s="85">
        <v>0</v>
      </c>
      <c r="AM20" s="71">
        <v>0</v>
      </c>
      <c r="AN20" s="9" t="s">
        <v>329</v>
      </c>
      <c r="AO20" s="72">
        <v>1</v>
      </c>
      <c r="AP20" s="60">
        <v>0</v>
      </c>
      <c r="AQ20" s="70">
        <f t="shared" ref="AQ20:AQ29" si="15">(AP20/AO20)*100</f>
        <v>0</v>
      </c>
      <c r="AR20" s="86">
        <v>3000000</v>
      </c>
      <c r="AS20" s="86">
        <v>3000000</v>
      </c>
      <c r="AT20" s="78">
        <f t="shared" si="7"/>
        <v>100</v>
      </c>
      <c r="AU20" s="19" t="s">
        <v>376</v>
      </c>
      <c r="AV20" s="202">
        <v>1</v>
      </c>
      <c r="AW20" s="231">
        <v>1</v>
      </c>
      <c r="AX20" s="70">
        <f t="shared" ref="AX20:AX30" si="16">(AW20/AV20)*100</f>
        <v>100</v>
      </c>
      <c r="AY20" s="217"/>
      <c r="AZ20" s="216"/>
      <c r="BA20" s="78">
        <f>AZ20/AY21*100</f>
        <v>0</v>
      </c>
      <c r="BB20" s="225" t="s">
        <v>420</v>
      </c>
      <c r="BC20" s="81">
        <v>1</v>
      </c>
      <c r="BD20" s="59">
        <f>(U20+AB20+AI20+AP20)/4</f>
        <v>0.2</v>
      </c>
      <c r="BE20" s="70">
        <f t="shared" si="13"/>
        <v>20</v>
      </c>
      <c r="BF20" s="222" t="s">
        <v>364</v>
      </c>
      <c r="BG20" s="9"/>
    </row>
    <row r="21" spans="1:61" ht="117" customHeight="1">
      <c r="A21" s="242"/>
      <c r="B21" s="232"/>
      <c r="C21" s="232"/>
      <c r="D21" s="234"/>
      <c r="E21" s="10" t="s">
        <v>97</v>
      </c>
      <c r="F21" s="19" t="s">
        <v>179</v>
      </c>
      <c r="G21" s="20" t="s">
        <v>86</v>
      </c>
      <c r="H21" s="20">
        <v>1</v>
      </c>
      <c r="I21" s="20" t="s">
        <v>139</v>
      </c>
      <c r="J21" s="56">
        <v>0</v>
      </c>
      <c r="K21" s="56">
        <v>1</v>
      </c>
      <c r="L21" s="56">
        <v>1</v>
      </c>
      <c r="M21" s="56">
        <v>1</v>
      </c>
      <c r="N21" s="56">
        <v>1</v>
      </c>
      <c r="O21" s="56">
        <v>1</v>
      </c>
      <c r="P21" s="56">
        <v>1</v>
      </c>
      <c r="Q21" s="56">
        <v>1</v>
      </c>
      <c r="R21" s="56">
        <v>1</v>
      </c>
      <c r="S21" s="56">
        <v>1</v>
      </c>
      <c r="T21" s="56">
        <v>0</v>
      </c>
      <c r="U21" s="56">
        <v>0.5</v>
      </c>
      <c r="V21" s="75">
        <v>50</v>
      </c>
      <c r="W21" s="85">
        <v>0</v>
      </c>
      <c r="X21" s="85">
        <v>0</v>
      </c>
      <c r="Y21" s="55" t="e">
        <f>(X21/W21)*100</f>
        <v>#DIV/0!</v>
      </c>
      <c r="Z21" s="20" t="s">
        <v>227</v>
      </c>
      <c r="AA21" s="63">
        <v>1</v>
      </c>
      <c r="AB21" s="63">
        <v>0.3</v>
      </c>
      <c r="AC21" s="64">
        <f t="shared" si="11"/>
        <v>30</v>
      </c>
      <c r="AD21" s="90">
        <v>0</v>
      </c>
      <c r="AE21" s="90">
        <v>0</v>
      </c>
      <c r="AF21" s="13" t="e">
        <f t="shared" si="3"/>
        <v>#DIV/0!</v>
      </c>
      <c r="AG21" s="9" t="s">
        <v>272</v>
      </c>
      <c r="AH21" s="72">
        <v>1</v>
      </c>
      <c r="AI21" s="56">
        <v>0</v>
      </c>
      <c r="AJ21" s="70">
        <f t="shared" si="4"/>
        <v>0</v>
      </c>
      <c r="AK21" s="85">
        <v>0</v>
      </c>
      <c r="AL21" s="85">
        <v>0</v>
      </c>
      <c r="AM21" s="71">
        <v>0</v>
      </c>
      <c r="AN21" s="9" t="s">
        <v>331</v>
      </c>
      <c r="AO21" s="72">
        <v>1</v>
      </c>
      <c r="AP21" s="56">
        <v>1</v>
      </c>
      <c r="AQ21" s="96">
        <f t="shared" si="15"/>
        <v>100</v>
      </c>
      <c r="AR21" s="86">
        <v>4000000</v>
      </c>
      <c r="AS21" s="86">
        <v>2666000</v>
      </c>
      <c r="AT21" s="97">
        <f>AS21/AR21*100</f>
        <v>66.649999999999991</v>
      </c>
      <c r="AU21" s="19" t="s">
        <v>377</v>
      </c>
      <c r="AV21" s="202">
        <v>1</v>
      </c>
      <c r="AW21" s="202">
        <v>0</v>
      </c>
      <c r="AX21" s="96">
        <f t="shared" si="16"/>
        <v>0</v>
      </c>
      <c r="AY21" s="216">
        <v>6469560</v>
      </c>
      <c r="AZ21" s="216">
        <v>0</v>
      </c>
      <c r="BA21" s="78">
        <f>AZ21/AY22*100</f>
        <v>0</v>
      </c>
      <c r="BB21" s="222" t="s">
        <v>422</v>
      </c>
      <c r="BC21" s="81">
        <v>1</v>
      </c>
      <c r="BD21" s="59">
        <f>(U21+AB21+AI21+AP21)/4</f>
        <v>0.45</v>
      </c>
      <c r="BE21" s="70">
        <f t="shared" si="13"/>
        <v>45</v>
      </c>
      <c r="BF21" s="229" t="s">
        <v>395</v>
      </c>
      <c r="BG21" s="9"/>
    </row>
    <row r="22" spans="1:61" ht="117" customHeight="1">
      <c r="A22" s="242"/>
      <c r="B22" s="232"/>
      <c r="C22" s="19" t="s">
        <v>27</v>
      </c>
      <c r="D22" s="19" t="s">
        <v>53</v>
      </c>
      <c r="E22" s="10" t="s">
        <v>52</v>
      </c>
      <c r="F22" s="19" t="s">
        <v>51</v>
      </c>
      <c r="G22" s="20" t="s">
        <v>86</v>
      </c>
      <c r="H22" s="20" t="s">
        <v>84</v>
      </c>
      <c r="I22" s="20" t="s">
        <v>138</v>
      </c>
      <c r="J22" s="56">
        <v>0</v>
      </c>
      <c r="K22" s="56">
        <v>0</v>
      </c>
      <c r="L22" s="56">
        <v>0</v>
      </c>
      <c r="M22" s="56">
        <v>1</v>
      </c>
      <c r="N22" s="56">
        <v>1</v>
      </c>
      <c r="O22" s="56">
        <v>1</v>
      </c>
      <c r="P22" s="56">
        <v>1</v>
      </c>
      <c r="Q22" s="56">
        <v>1</v>
      </c>
      <c r="R22" s="56">
        <v>1</v>
      </c>
      <c r="S22" s="56">
        <v>1</v>
      </c>
      <c r="T22" s="56">
        <v>0</v>
      </c>
      <c r="U22" s="56">
        <v>0.5</v>
      </c>
      <c r="V22" s="75">
        <v>50</v>
      </c>
      <c r="W22" s="85">
        <v>0</v>
      </c>
      <c r="X22" s="85">
        <v>0</v>
      </c>
      <c r="Y22" s="55" t="e">
        <f t="shared" si="1"/>
        <v>#DIV/0!</v>
      </c>
      <c r="Z22" s="20" t="s">
        <v>228</v>
      </c>
      <c r="AA22" s="63">
        <v>1</v>
      </c>
      <c r="AB22" s="63">
        <v>1</v>
      </c>
      <c r="AC22" s="64">
        <f t="shared" si="11"/>
        <v>100</v>
      </c>
      <c r="AD22" s="85">
        <v>0</v>
      </c>
      <c r="AE22" s="85">
        <v>0</v>
      </c>
      <c r="AF22" s="13" t="e">
        <f t="shared" si="3"/>
        <v>#DIV/0!</v>
      </c>
      <c r="AG22" s="9" t="s">
        <v>271</v>
      </c>
      <c r="AH22" s="72">
        <v>0</v>
      </c>
      <c r="AI22" s="56">
        <v>0</v>
      </c>
      <c r="AJ22" s="75" t="s">
        <v>313</v>
      </c>
      <c r="AK22" s="85"/>
      <c r="AL22" s="85">
        <v>0</v>
      </c>
      <c r="AM22" s="70">
        <v>0</v>
      </c>
      <c r="AN22" s="9" t="s">
        <v>332</v>
      </c>
      <c r="AO22" s="72">
        <v>1</v>
      </c>
      <c r="AP22" s="56">
        <v>0</v>
      </c>
      <c r="AQ22" s="70">
        <f t="shared" si="15"/>
        <v>0</v>
      </c>
      <c r="AR22" s="94">
        <v>0</v>
      </c>
      <c r="AS22" s="94">
        <v>0</v>
      </c>
      <c r="AT22" s="78">
        <v>0</v>
      </c>
      <c r="AU22" s="19" t="s">
        <v>366</v>
      </c>
      <c r="AV22" s="202">
        <v>1</v>
      </c>
      <c r="AW22" s="202">
        <v>0</v>
      </c>
      <c r="AX22" s="70">
        <f t="shared" si="16"/>
        <v>0</v>
      </c>
      <c r="AY22" s="216">
        <v>6000000</v>
      </c>
      <c r="AZ22" s="216">
        <v>6000000</v>
      </c>
      <c r="BA22" s="78" t="e">
        <f t="shared" ref="BA22:BA26" si="17">AZ22/AY23*100</f>
        <v>#DIV/0!</v>
      </c>
      <c r="BB22" s="222" t="s">
        <v>423</v>
      </c>
      <c r="BC22" s="81">
        <v>1</v>
      </c>
      <c r="BD22" s="59">
        <f>(U22+AB22+AI22+AP22)/4</f>
        <v>0.375</v>
      </c>
      <c r="BE22" s="70">
        <f t="shared" si="13"/>
        <v>37.5</v>
      </c>
      <c r="BF22" s="222" t="s">
        <v>315</v>
      </c>
      <c r="BG22" s="9"/>
    </row>
    <row r="23" spans="1:61" ht="408.95" customHeight="1">
      <c r="A23" s="241"/>
      <c r="B23" s="233"/>
      <c r="C23" s="233" t="s">
        <v>74</v>
      </c>
      <c r="D23" s="233" t="s">
        <v>67</v>
      </c>
      <c r="E23" s="11" t="s">
        <v>40</v>
      </c>
      <c r="F23" s="4" t="s">
        <v>41</v>
      </c>
      <c r="G23" s="7" t="s">
        <v>86</v>
      </c>
      <c r="H23" s="7" t="s">
        <v>84</v>
      </c>
      <c r="I23" s="7" t="s">
        <v>140</v>
      </c>
      <c r="J23" s="61">
        <v>0</v>
      </c>
      <c r="K23" s="61">
        <v>1</v>
      </c>
      <c r="L23" s="61">
        <v>1</v>
      </c>
      <c r="M23" s="61">
        <v>1</v>
      </c>
      <c r="N23" s="61">
        <v>1</v>
      </c>
      <c r="O23" s="61">
        <v>1</v>
      </c>
      <c r="P23" s="61">
        <v>1</v>
      </c>
      <c r="Q23" s="61">
        <v>1</v>
      </c>
      <c r="R23" s="61">
        <v>1</v>
      </c>
      <c r="S23" s="61">
        <v>1</v>
      </c>
      <c r="T23" s="61">
        <v>0</v>
      </c>
      <c r="U23" s="61">
        <v>0.5</v>
      </c>
      <c r="V23" s="184">
        <v>50</v>
      </c>
      <c r="W23" s="144">
        <v>11420000</v>
      </c>
      <c r="X23" s="144">
        <v>11420000</v>
      </c>
      <c r="Y23" s="143">
        <f t="shared" si="1"/>
        <v>100</v>
      </c>
      <c r="Z23" s="7" t="s">
        <v>229</v>
      </c>
      <c r="AA23" s="164">
        <v>1</v>
      </c>
      <c r="AB23" s="164">
        <v>0.6</v>
      </c>
      <c r="AC23" s="172">
        <f t="shared" si="11"/>
        <v>60</v>
      </c>
      <c r="AD23" s="144">
        <v>10000000</v>
      </c>
      <c r="AE23" s="144">
        <v>10000000</v>
      </c>
      <c r="AF23" s="149">
        <f t="shared" si="3"/>
        <v>100</v>
      </c>
      <c r="AG23" s="185" t="s">
        <v>270</v>
      </c>
      <c r="AH23" s="165">
        <v>1</v>
      </c>
      <c r="AI23" s="61">
        <v>1</v>
      </c>
      <c r="AJ23" s="153">
        <f t="shared" si="4"/>
        <v>100</v>
      </c>
      <c r="AK23" s="144">
        <v>0</v>
      </c>
      <c r="AL23" s="144">
        <v>0</v>
      </c>
      <c r="AM23" s="154">
        <v>0</v>
      </c>
      <c r="AN23" s="150" t="s">
        <v>333</v>
      </c>
      <c r="AO23" s="61">
        <v>1</v>
      </c>
      <c r="AP23" s="61">
        <v>1</v>
      </c>
      <c r="AQ23" s="153">
        <f t="shared" si="15"/>
        <v>100</v>
      </c>
      <c r="AR23" s="148">
        <v>0</v>
      </c>
      <c r="AS23" s="148">
        <v>0</v>
      </c>
      <c r="AT23" s="154">
        <v>0</v>
      </c>
      <c r="AU23" s="4" t="s">
        <v>404</v>
      </c>
      <c r="AV23" s="200">
        <v>1</v>
      </c>
      <c r="AW23" s="200">
        <v>1</v>
      </c>
      <c r="AX23" s="153">
        <f t="shared" si="16"/>
        <v>100</v>
      </c>
      <c r="AY23" s="209"/>
      <c r="AZ23" s="209"/>
      <c r="BA23" s="186">
        <f t="shared" si="17"/>
        <v>0</v>
      </c>
      <c r="BB23" s="194" t="s">
        <v>441</v>
      </c>
      <c r="BC23" s="168">
        <v>1</v>
      </c>
      <c r="BD23" s="170">
        <f>(U23+AB23+AI23+AP23+AW23)/5</f>
        <v>0.82</v>
      </c>
      <c r="BE23" s="153">
        <f t="shared" si="13"/>
        <v>82</v>
      </c>
      <c r="BF23" s="230" t="s">
        <v>442</v>
      </c>
      <c r="BG23" s="150"/>
      <c r="BH23" s="140"/>
      <c r="BI23" s="140"/>
    </row>
    <row r="24" spans="1:61" ht="210" customHeight="1">
      <c r="A24" s="241"/>
      <c r="B24" s="233"/>
      <c r="C24" s="233"/>
      <c r="D24" s="233"/>
      <c r="E24" s="4" t="s">
        <v>141</v>
      </c>
      <c r="F24" s="11" t="s">
        <v>142</v>
      </c>
      <c r="G24" s="7" t="s">
        <v>86</v>
      </c>
      <c r="H24" s="7">
        <v>1</v>
      </c>
      <c r="I24" s="7" t="s">
        <v>143</v>
      </c>
      <c r="J24" s="61">
        <v>0</v>
      </c>
      <c r="K24" s="61">
        <v>1</v>
      </c>
      <c r="L24" s="61">
        <v>1</v>
      </c>
      <c r="M24" s="61">
        <v>1</v>
      </c>
      <c r="N24" s="61">
        <v>1</v>
      </c>
      <c r="O24" s="61">
        <v>1</v>
      </c>
      <c r="P24" s="61">
        <v>1</v>
      </c>
      <c r="Q24" s="61">
        <v>1</v>
      </c>
      <c r="R24" s="61">
        <v>1</v>
      </c>
      <c r="S24" s="61">
        <v>1</v>
      </c>
      <c r="T24" s="61">
        <v>1</v>
      </c>
      <c r="U24" s="61">
        <v>0.1</v>
      </c>
      <c r="V24" s="143">
        <f t="shared" si="0"/>
        <v>10</v>
      </c>
      <c r="W24" s="144">
        <v>0</v>
      </c>
      <c r="X24" s="144">
        <v>0</v>
      </c>
      <c r="Y24" s="143" t="e">
        <f t="shared" si="1"/>
        <v>#DIV/0!</v>
      </c>
      <c r="Z24" s="7" t="s">
        <v>230</v>
      </c>
      <c r="AA24" s="164">
        <v>1</v>
      </c>
      <c r="AB24" s="164">
        <v>1</v>
      </c>
      <c r="AC24" s="172">
        <f t="shared" si="11"/>
        <v>100</v>
      </c>
      <c r="AD24" s="144">
        <v>4300000</v>
      </c>
      <c r="AE24" s="144">
        <v>4300000</v>
      </c>
      <c r="AF24" s="149">
        <f t="shared" si="3"/>
        <v>100</v>
      </c>
      <c r="AG24" s="150" t="s">
        <v>269</v>
      </c>
      <c r="AH24" s="165">
        <v>1</v>
      </c>
      <c r="AI24" s="61">
        <v>1</v>
      </c>
      <c r="AJ24" s="153">
        <f t="shared" si="4"/>
        <v>100</v>
      </c>
      <c r="AK24" s="187">
        <v>5000000</v>
      </c>
      <c r="AL24" s="187">
        <v>5000000</v>
      </c>
      <c r="AM24" s="154">
        <f t="shared" si="8"/>
        <v>100</v>
      </c>
      <c r="AN24" s="150" t="s">
        <v>334</v>
      </c>
      <c r="AO24" s="168">
        <v>1</v>
      </c>
      <c r="AP24" s="168">
        <v>1</v>
      </c>
      <c r="AQ24" s="153">
        <f t="shared" si="15"/>
        <v>100</v>
      </c>
      <c r="AR24" s="148"/>
      <c r="AS24" s="148"/>
      <c r="AT24" s="154">
        <v>0</v>
      </c>
      <c r="AU24" s="4" t="s">
        <v>379</v>
      </c>
      <c r="AV24" s="200">
        <v>1</v>
      </c>
      <c r="AW24" s="200">
        <v>1</v>
      </c>
      <c r="AX24" s="153">
        <f t="shared" si="16"/>
        <v>100</v>
      </c>
      <c r="AY24" s="209">
        <v>15296500</v>
      </c>
      <c r="AZ24" s="209">
        <v>7258800</v>
      </c>
      <c r="BA24" s="186">
        <f t="shared" si="17"/>
        <v>3.8610638297872342</v>
      </c>
      <c r="BB24" s="194" t="s">
        <v>424</v>
      </c>
      <c r="BC24" s="168">
        <v>1</v>
      </c>
      <c r="BD24" s="170">
        <f>(AB24+AI24+AP24+AW24)/4</f>
        <v>1</v>
      </c>
      <c r="BE24" s="153">
        <f t="shared" si="13"/>
        <v>100</v>
      </c>
      <c r="BF24" s="194" t="s">
        <v>405</v>
      </c>
      <c r="BG24" s="150" t="s">
        <v>309</v>
      </c>
      <c r="BH24" s="140"/>
      <c r="BI24" s="140"/>
    </row>
    <row r="25" spans="1:61" ht="159" customHeight="1">
      <c r="A25" s="242"/>
      <c r="B25" s="232"/>
      <c r="C25" s="232" t="s">
        <v>28</v>
      </c>
      <c r="D25" s="232" t="s">
        <v>77</v>
      </c>
      <c r="E25" s="10" t="s">
        <v>87</v>
      </c>
      <c r="F25" s="19" t="s">
        <v>144</v>
      </c>
      <c r="G25" s="20" t="s">
        <v>86</v>
      </c>
      <c r="H25" s="20">
        <v>12</v>
      </c>
      <c r="I25" s="20" t="s">
        <v>145</v>
      </c>
      <c r="J25" s="56">
        <v>0</v>
      </c>
      <c r="K25" s="56">
        <v>12</v>
      </c>
      <c r="L25" s="56">
        <v>12</v>
      </c>
      <c r="M25" s="56">
        <v>12</v>
      </c>
      <c r="N25" s="56">
        <v>12</v>
      </c>
      <c r="O25" s="56">
        <v>12</v>
      </c>
      <c r="P25" s="56">
        <v>12</v>
      </c>
      <c r="Q25" s="56">
        <v>12</v>
      </c>
      <c r="R25" s="56">
        <v>12</v>
      </c>
      <c r="S25" s="56">
        <v>12</v>
      </c>
      <c r="T25" s="56">
        <v>12</v>
      </c>
      <c r="U25" s="56">
        <v>8</v>
      </c>
      <c r="V25" s="55">
        <f t="shared" si="0"/>
        <v>66.666666666666657</v>
      </c>
      <c r="W25" s="85">
        <v>20400000</v>
      </c>
      <c r="X25" s="85">
        <v>20400000</v>
      </c>
      <c r="Y25" s="55">
        <f t="shared" si="1"/>
        <v>100</v>
      </c>
      <c r="Z25" s="20" t="s">
        <v>231</v>
      </c>
      <c r="AA25" s="63">
        <v>12</v>
      </c>
      <c r="AB25" s="63">
        <v>12</v>
      </c>
      <c r="AC25" s="64">
        <f t="shared" si="11"/>
        <v>100</v>
      </c>
      <c r="AD25" s="85">
        <v>33790000</v>
      </c>
      <c r="AE25" s="85">
        <v>33790000</v>
      </c>
      <c r="AF25" s="13">
        <f t="shared" si="3"/>
        <v>100</v>
      </c>
      <c r="AG25" s="9" t="s">
        <v>268</v>
      </c>
      <c r="AH25" s="72">
        <v>12</v>
      </c>
      <c r="AI25" s="56">
        <v>12</v>
      </c>
      <c r="AJ25" s="70">
        <f t="shared" si="4"/>
        <v>100</v>
      </c>
      <c r="AK25" s="86">
        <v>110180000</v>
      </c>
      <c r="AL25" s="86">
        <v>110180000</v>
      </c>
      <c r="AM25" s="70">
        <f t="shared" si="8"/>
        <v>100</v>
      </c>
      <c r="AN25" s="14" t="s">
        <v>335</v>
      </c>
      <c r="AO25" s="60">
        <v>12</v>
      </c>
      <c r="AP25" s="60">
        <v>12</v>
      </c>
      <c r="AQ25" s="70">
        <f t="shared" si="15"/>
        <v>100</v>
      </c>
      <c r="AR25" s="94">
        <v>18000000</v>
      </c>
      <c r="AS25" s="94">
        <v>12956566</v>
      </c>
      <c r="AT25" s="128">
        <f>AS25/AR25*100</f>
        <v>71.980922222222219</v>
      </c>
      <c r="AU25" s="19" t="s">
        <v>367</v>
      </c>
      <c r="AV25" s="204">
        <v>12</v>
      </c>
      <c r="AW25" s="204">
        <v>12</v>
      </c>
      <c r="AX25" s="70">
        <f t="shared" si="16"/>
        <v>100</v>
      </c>
      <c r="AY25" s="218">
        <v>188000000</v>
      </c>
      <c r="AZ25" s="219">
        <v>79466666</v>
      </c>
      <c r="BA25" s="78">
        <f t="shared" si="17"/>
        <v>99.333332500000012</v>
      </c>
      <c r="BB25" s="222" t="s">
        <v>425</v>
      </c>
      <c r="BC25" s="60">
        <v>12</v>
      </c>
      <c r="BD25" s="59">
        <f>(U25+AB25+AI25+AP25)/4</f>
        <v>11</v>
      </c>
      <c r="BE25" s="70">
        <f t="shared" si="13"/>
        <v>91.666666666666657</v>
      </c>
      <c r="BF25" s="222" t="s">
        <v>311</v>
      </c>
      <c r="BG25" s="9"/>
    </row>
    <row r="26" spans="1:61" ht="305.25" customHeight="1">
      <c r="A26" s="241"/>
      <c r="B26" s="233"/>
      <c r="C26" s="233"/>
      <c r="D26" s="233"/>
      <c r="E26" s="11" t="s">
        <v>99</v>
      </c>
      <c r="F26" s="4" t="s">
        <v>49</v>
      </c>
      <c r="G26" s="7" t="s">
        <v>85</v>
      </c>
      <c r="H26" s="7" t="s">
        <v>84</v>
      </c>
      <c r="I26" s="7" t="s">
        <v>65</v>
      </c>
      <c r="J26" s="61">
        <v>0</v>
      </c>
      <c r="K26" s="142">
        <v>3.3300000000000003E-2</v>
      </c>
      <c r="L26" s="142">
        <v>3.3300000000000003E-2</v>
      </c>
      <c r="M26" s="142">
        <v>3.3300000000000003E-2</v>
      </c>
      <c r="N26" s="142">
        <v>3.3300000000000003E-2</v>
      </c>
      <c r="O26" s="142">
        <v>3.3300000000000003E-2</v>
      </c>
      <c r="P26" s="142">
        <v>3.3300000000000003E-2</v>
      </c>
      <c r="Q26" s="142">
        <v>3.3300000000000003E-2</v>
      </c>
      <c r="R26" s="142">
        <v>3.3300000000000003E-2</v>
      </c>
      <c r="S26" s="142">
        <v>3.3300000000000003E-2</v>
      </c>
      <c r="T26" s="142">
        <v>1</v>
      </c>
      <c r="U26" s="142">
        <v>1</v>
      </c>
      <c r="V26" s="143">
        <f t="shared" si="0"/>
        <v>100</v>
      </c>
      <c r="W26" s="144">
        <v>0</v>
      </c>
      <c r="X26" s="144">
        <v>0</v>
      </c>
      <c r="Y26" s="143">
        <v>0</v>
      </c>
      <c r="Z26" s="145" t="s">
        <v>232</v>
      </c>
      <c r="AA26" s="178">
        <v>1</v>
      </c>
      <c r="AB26" s="178">
        <v>1</v>
      </c>
      <c r="AC26" s="172">
        <f t="shared" si="11"/>
        <v>100</v>
      </c>
      <c r="AD26" s="144">
        <v>33790000</v>
      </c>
      <c r="AE26" s="144">
        <v>33790000</v>
      </c>
      <c r="AF26" s="149">
        <f t="shared" si="3"/>
        <v>100</v>
      </c>
      <c r="AG26" s="150" t="s">
        <v>267</v>
      </c>
      <c r="AH26" s="151">
        <v>3.3300000000000003E-2</v>
      </c>
      <c r="AI26" s="151">
        <v>1</v>
      </c>
      <c r="AJ26" s="179">
        <v>100</v>
      </c>
      <c r="AK26" s="144">
        <v>363237526</v>
      </c>
      <c r="AL26" s="144">
        <v>363237526</v>
      </c>
      <c r="AM26" s="153">
        <f t="shared" si="8"/>
        <v>100</v>
      </c>
      <c r="AN26" s="167" t="s">
        <v>308</v>
      </c>
      <c r="AO26" s="188">
        <v>3.3300000000000003E-2</v>
      </c>
      <c r="AP26" s="188">
        <v>3.3300000000000003E-2</v>
      </c>
      <c r="AQ26" s="153">
        <f t="shared" si="15"/>
        <v>100</v>
      </c>
      <c r="AR26" s="169">
        <v>61100000</v>
      </c>
      <c r="AS26" s="169">
        <v>60421666</v>
      </c>
      <c r="AT26" s="154">
        <f t="shared" si="7"/>
        <v>98.889797054009819</v>
      </c>
      <c r="AU26" s="4" t="s">
        <v>369</v>
      </c>
      <c r="AV26" s="201">
        <v>3.3300000000000003E-2</v>
      </c>
      <c r="AW26" s="205">
        <v>4.9000000000000002E-2</v>
      </c>
      <c r="AX26" s="189">
        <v>100</v>
      </c>
      <c r="AY26" s="219">
        <v>80000000</v>
      </c>
      <c r="AZ26" s="219">
        <v>27816667</v>
      </c>
      <c r="BA26" s="190">
        <f t="shared" si="17"/>
        <v>15.453703888888889</v>
      </c>
      <c r="BB26" s="226" t="s">
        <v>457</v>
      </c>
      <c r="BC26" s="160">
        <f>(6432.6)/21442</f>
        <v>0.30000000000000004</v>
      </c>
      <c r="BD26" s="191">
        <f>(2153/21440)</f>
        <v>0.10041977611940299</v>
      </c>
      <c r="BE26" s="151">
        <f>BD26/BC26</f>
        <v>0.33473258706467657</v>
      </c>
      <c r="BF26" s="194" t="s">
        <v>458</v>
      </c>
      <c r="BG26" s="150" t="s">
        <v>289</v>
      </c>
      <c r="BH26" s="140"/>
      <c r="BI26" s="140"/>
    </row>
    <row r="27" spans="1:61" ht="132" customHeight="1">
      <c r="A27" s="242"/>
      <c r="B27" s="232"/>
      <c r="C27" s="232"/>
      <c r="D27" s="232"/>
      <c r="E27" s="11" t="s">
        <v>110</v>
      </c>
      <c r="F27" s="19" t="s">
        <v>42</v>
      </c>
      <c r="G27" s="20" t="s">
        <v>85</v>
      </c>
      <c r="H27" s="6">
        <v>1</v>
      </c>
      <c r="I27" s="20" t="s">
        <v>146</v>
      </c>
      <c r="J27" s="56">
        <v>0</v>
      </c>
      <c r="K27" s="54">
        <v>2.2200000000000001E-2</v>
      </c>
      <c r="L27" s="54">
        <v>2.2200000000000001E-2</v>
      </c>
      <c r="M27" s="54">
        <v>2.2200000000000001E-2</v>
      </c>
      <c r="N27" s="54">
        <v>2.2200000000000001E-2</v>
      </c>
      <c r="O27" s="54">
        <v>2.2200000000000001E-2</v>
      </c>
      <c r="P27" s="54">
        <v>2.2200000000000001E-2</v>
      </c>
      <c r="Q27" s="54">
        <v>2.2200000000000001E-2</v>
      </c>
      <c r="R27" s="54">
        <v>2.2200000000000001E-2</v>
      </c>
      <c r="S27" s="54">
        <v>2.2200000000000001E-2</v>
      </c>
      <c r="T27" s="54">
        <v>1</v>
      </c>
      <c r="U27" s="54">
        <v>1</v>
      </c>
      <c r="V27" s="55">
        <f t="shared" si="0"/>
        <v>100</v>
      </c>
      <c r="W27" s="85">
        <v>40000000</v>
      </c>
      <c r="X27" s="85">
        <v>40000000</v>
      </c>
      <c r="Y27" s="55">
        <f>(X27/W27)*100</f>
        <v>100</v>
      </c>
      <c r="Z27" s="15" t="s">
        <v>233</v>
      </c>
      <c r="AA27" s="66">
        <v>1</v>
      </c>
      <c r="AB27" s="66">
        <v>1</v>
      </c>
      <c r="AC27" s="64">
        <f>(AB27/AA27)*100</f>
        <v>100</v>
      </c>
      <c r="AD27" s="85">
        <v>18000000</v>
      </c>
      <c r="AE27" s="85">
        <v>18000000</v>
      </c>
      <c r="AF27" s="13">
        <f t="shared" si="3"/>
        <v>100</v>
      </c>
      <c r="AG27" s="9" t="s">
        <v>266</v>
      </c>
      <c r="AH27" s="69">
        <v>2.2200000000000001E-2</v>
      </c>
      <c r="AI27" s="69"/>
      <c r="AJ27" s="70">
        <f t="shared" si="4"/>
        <v>0</v>
      </c>
      <c r="AK27" s="86">
        <v>27558000</v>
      </c>
      <c r="AL27" s="86">
        <v>27558000</v>
      </c>
      <c r="AM27" s="70">
        <f t="shared" si="8"/>
        <v>100</v>
      </c>
      <c r="AN27" s="9" t="s">
        <v>336</v>
      </c>
      <c r="AO27" s="54">
        <v>2.2200000000000001E-2</v>
      </c>
      <c r="AP27" s="54">
        <v>2.2200000000000001E-2</v>
      </c>
      <c r="AQ27" s="96">
        <f t="shared" si="15"/>
        <v>100</v>
      </c>
      <c r="AR27" s="86">
        <v>318572660</v>
      </c>
      <c r="AS27" s="86">
        <v>298314163</v>
      </c>
      <c r="AT27" s="74">
        <f t="shared" si="7"/>
        <v>93.640855119205767</v>
      </c>
      <c r="AU27" s="19" t="s">
        <v>370</v>
      </c>
      <c r="AV27" s="206">
        <v>2.2200000000000001E-2</v>
      </c>
      <c r="AW27" s="206">
        <v>2.2200000000000001E-2</v>
      </c>
      <c r="AX27" s="96">
        <f t="shared" si="16"/>
        <v>100</v>
      </c>
      <c r="AY27" s="218">
        <v>180000000</v>
      </c>
      <c r="AZ27" s="219">
        <v>1368000</v>
      </c>
      <c r="BA27" s="193">
        <f>AZ27/AY27*100</f>
        <v>0.76</v>
      </c>
      <c r="BB27" s="222" t="s">
        <v>407</v>
      </c>
      <c r="BC27" s="77">
        <v>0.2</v>
      </c>
      <c r="BD27" s="79">
        <f>(U27+AB27+AI27+AP27)/4</f>
        <v>0.50555000000000005</v>
      </c>
      <c r="BE27" s="70">
        <v>100</v>
      </c>
      <c r="BF27" s="222" t="s">
        <v>392</v>
      </c>
      <c r="BG27" s="18" t="s">
        <v>337</v>
      </c>
    </row>
    <row r="28" spans="1:61" ht="261" customHeight="1">
      <c r="A28" s="243" t="s">
        <v>15</v>
      </c>
      <c r="B28" s="232" t="s">
        <v>71</v>
      </c>
      <c r="C28" s="232" t="s">
        <v>29</v>
      </c>
      <c r="D28" s="235" t="s">
        <v>62</v>
      </c>
      <c r="E28" s="19" t="s">
        <v>57</v>
      </c>
      <c r="F28" s="19" t="s">
        <v>56</v>
      </c>
      <c r="G28" s="20" t="s">
        <v>86</v>
      </c>
      <c r="H28" s="20">
        <v>1</v>
      </c>
      <c r="I28" s="6" t="s">
        <v>111</v>
      </c>
      <c r="J28" s="60">
        <v>0</v>
      </c>
      <c r="K28" s="60">
        <v>0</v>
      </c>
      <c r="L28" s="60">
        <v>0</v>
      </c>
      <c r="M28" s="56">
        <v>1</v>
      </c>
      <c r="N28" s="60">
        <v>1</v>
      </c>
      <c r="O28" s="60">
        <v>1</v>
      </c>
      <c r="P28" s="60">
        <v>1</v>
      </c>
      <c r="Q28" s="60">
        <v>1</v>
      </c>
      <c r="R28" s="60">
        <v>1</v>
      </c>
      <c r="S28" s="60">
        <v>1</v>
      </c>
      <c r="T28" s="57">
        <v>1</v>
      </c>
      <c r="U28" s="57">
        <v>0.4</v>
      </c>
      <c r="V28" s="57">
        <f>(U28/T28)*100</f>
        <v>40</v>
      </c>
      <c r="W28" s="86">
        <v>15000000</v>
      </c>
      <c r="X28" s="86">
        <v>3620000</v>
      </c>
      <c r="Y28" s="55">
        <f t="shared" si="1"/>
        <v>24.133333333333333</v>
      </c>
      <c r="Z28" s="15" t="s">
        <v>234</v>
      </c>
      <c r="AA28" s="63">
        <v>1</v>
      </c>
      <c r="AB28" s="63">
        <v>1</v>
      </c>
      <c r="AC28" s="64">
        <f t="shared" ref="AC28:AC38" si="18">(AB28/AA28)*100</f>
        <v>100</v>
      </c>
      <c r="AD28" s="85">
        <v>0</v>
      </c>
      <c r="AE28" s="85">
        <v>0</v>
      </c>
      <c r="AF28" s="13" t="e">
        <f t="shared" si="3"/>
        <v>#DIV/0!</v>
      </c>
      <c r="AG28" s="9" t="s">
        <v>265</v>
      </c>
      <c r="AH28" s="72">
        <v>0</v>
      </c>
      <c r="AI28" s="56">
        <v>0</v>
      </c>
      <c r="AJ28" s="75" t="s">
        <v>313</v>
      </c>
      <c r="AK28" s="85">
        <v>0</v>
      </c>
      <c r="AL28" s="85">
        <v>0</v>
      </c>
      <c r="AM28" s="74" t="e">
        <f t="shared" si="8"/>
        <v>#DIV/0!</v>
      </c>
      <c r="AN28" s="9" t="s">
        <v>338</v>
      </c>
      <c r="AO28" s="56">
        <v>1</v>
      </c>
      <c r="AP28" s="60">
        <v>1</v>
      </c>
      <c r="AQ28" s="70">
        <f t="shared" si="15"/>
        <v>100</v>
      </c>
      <c r="AR28" s="86">
        <v>9600000</v>
      </c>
      <c r="AS28" s="86">
        <v>9600000</v>
      </c>
      <c r="AT28" s="74">
        <f t="shared" si="7"/>
        <v>100</v>
      </c>
      <c r="AU28" s="19" t="s">
        <v>373</v>
      </c>
      <c r="AV28" s="202">
        <v>1</v>
      </c>
      <c r="AW28" s="202">
        <v>1</v>
      </c>
      <c r="AX28" s="70">
        <f t="shared" si="16"/>
        <v>100</v>
      </c>
      <c r="AY28" s="220">
        <v>14800000</v>
      </c>
      <c r="AZ28" s="220">
        <v>14800000</v>
      </c>
      <c r="BA28" s="74">
        <f t="shared" ref="BA28:BA30" si="19">AZ28/AY28*100</f>
        <v>100</v>
      </c>
      <c r="BB28" s="227" t="s">
        <v>459</v>
      </c>
      <c r="BC28" s="60">
        <v>1</v>
      </c>
      <c r="BD28" s="59">
        <f>(+U28+AB28+AP28+AW28)/4</f>
        <v>0.85</v>
      </c>
      <c r="BE28" s="70">
        <f t="shared" ref="BE28:BE35" si="20">BD28/BC28*100</f>
        <v>85</v>
      </c>
      <c r="BF28" s="227" t="s">
        <v>460</v>
      </c>
      <c r="BG28" s="134"/>
    </row>
    <row r="29" spans="1:61" ht="180" customHeight="1">
      <c r="A29" s="243"/>
      <c r="B29" s="232"/>
      <c r="C29" s="232"/>
      <c r="D29" s="235"/>
      <c r="E29" s="10" t="s">
        <v>116</v>
      </c>
      <c r="F29" s="19" t="s">
        <v>124</v>
      </c>
      <c r="G29" s="20" t="s">
        <v>86</v>
      </c>
      <c r="H29" s="20" t="s">
        <v>84</v>
      </c>
      <c r="I29" s="6" t="s">
        <v>147</v>
      </c>
      <c r="J29" s="60">
        <v>0</v>
      </c>
      <c r="K29" s="56">
        <v>0</v>
      </c>
      <c r="L29" s="56">
        <v>1</v>
      </c>
      <c r="M29" s="56">
        <v>1</v>
      </c>
      <c r="N29" s="56">
        <v>1</v>
      </c>
      <c r="O29" s="56">
        <v>1</v>
      </c>
      <c r="P29" s="56">
        <v>1</v>
      </c>
      <c r="Q29" s="56">
        <v>1</v>
      </c>
      <c r="R29" s="56">
        <v>1</v>
      </c>
      <c r="S29" s="56">
        <v>1</v>
      </c>
      <c r="T29" s="57">
        <v>1</v>
      </c>
      <c r="U29" s="57">
        <v>1</v>
      </c>
      <c r="V29" s="57">
        <f>(U29/T29)*100</f>
        <v>100</v>
      </c>
      <c r="W29" s="86">
        <v>11200000</v>
      </c>
      <c r="X29" s="86">
        <v>11200000</v>
      </c>
      <c r="Y29" s="55">
        <f t="shared" si="1"/>
        <v>100</v>
      </c>
      <c r="Z29" s="20" t="s">
        <v>235</v>
      </c>
      <c r="AA29" s="57">
        <v>1</v>
      </c>
      <c r="AB29" s="57">
        <v>1</v>
      </c>
      <c r="AC29" s="55">
        <f t="shared" si="18"/>
        <v>100</v>
      </c>
      <c r="AD29" s="85">
        <v>480000</v>
      </c>
      <c r="AE29" s="85">
        <v>480000</v>
      </c>
      <c r="AF29" s="13">
        <f t="shared" si="3"/>
        <v>100</v>
      </c>
      <c r="AG29" s="9" t="s">
        <v>264</v>
      </c>
      <c r="AH29" s="72">
        <v>1</v>
      </c>
      <c r="AI29" s="56">
        <v>0</v>
      </c>
      <c r="AJ29" s="70">
        <f t="shared" si="4"/>
        <v>0</v>
      </c>
      <c r="AK29" s="85">
        <v>0</v>
      </c>
      <c r="AL29" s="85">
        <v>0</v>
      </c>
      <c r="AM29" s="71">
        <v>0</v>
      </c>
      <c r="AN29" s="9" t="s">
        <v>292</v>
      </c>
      <c r="AO29" s="56">
        <v>1</v>
      </c>
      <c r="AP29" s="56">
        <v>1</v>
      </c>
      <c r="AQ29" s="70">
        <f t="shared" si="15"/>
        <v>100</v>
      </c>
      <c r="AR29" s="86">
        <v>7566000</v>
      </c>
      <c r="AS29" s="86">
        <v>2189000</v>
      </c>
      <c r="AT29" s="74">
        <f t="shared" si="7"/>
        <v>28.932064499074812</v>
      </c>
      <c r="AU29" s="19" t="s">
        <v>394</v>
      </c>
      <c r="AV29" s="202">
        <v>1</v>
      </c>
      <c r="AW29" s="202">
        <v>1</v>
      </c>
      <c r="AX29" s="70">
        <f t="shared" si="16"/>
        <v>100</v>
      </c>
      <c r="AY29" s="216">
        <v>3600000</v>
      </c>
      <c r="AZ29" s="216">
        <v>3600000</v>
      </c>
      <c r="BA29" s="74">
        <f t="shared" si="19"/>
        <v>100</v>
      </c>
      <c r="BB29" s="194" t="s">
        <v>461</v>
      </c>
      <c r="BC29" s="60">
        <v>1</v>
      </c>
      <c r="BD29" s="59">
        <f>(U29+AB29+AI29+AP29+AW29)/5</f>
        <v>0.8</v>
      </c>
      <c r="BE29" s="70">
        <f t="shared" si="20"/>
        <v>80</v>
      </c>
      <c r="BF29" s="194" t="s">
        <v>443</v>
      </c>
      <c r="BG29" s="135"/>
      <c r="BH29" s="1" t="s">
        <v>426</v>
      </c>
    </row>
    <row r="30" spans="1:61" ht="129.94999999999999" customHeight="1">
      <c r="A30" s="243"/>
      <c r="B30" s="232"/>
      <c r="C30" s="232"/>
      <c r="D30" s="235"/>
      <c r="E30" s="10" t="s">
        <v>170</v>
      </c>
      <c r="F30" s="19" t="s">
        <v>88</v>
      </c>
      <c r="G30" s="20" t="s">
        <v>86</v>
      </c>
      <c r="H30" s="20" t="s">
        <v>84</v>
      </c>
      <c r="I30" s="6" t="s">
        <v>112</v>
      </c>
      <c r="J30" s="60">
        <v>0</v>
      </c>
      <c r="K30" s="56">
        <v>0</v>
      </c>
      <c r="L30" s="56">
        <v>0</v>
      </c>
      <c r="M30" s="56">
        <v>0</v>
      </c>
      <c r="N30" s="56">
        <v>1</v>
      </c>
      <c r="O30" s="56">
        <v>1</v>
      </c>
      <c r="P30" s="56">
        <v>1</v>
      </c>
      <c r="Q30" s="56">
        <v>1</v>
      </c>
      <c r="R30" s="56">
        <v>1</v>
      </c>
      <c r="S30" s="56">
        <v>1</v>
      </c>
      <c r="T30" s="56">
        <v>1</v>
      </c>
      <c r="U30" s="56">
        <v>0</v>
      </c>
      <c r="V30" s="55">
        <f t="shared" si="0"/>
        <v>0</v>
      </c>
      <c r="W30" s="85">
        <v>0</v>
      </c>
      <c r="X30" s="85">
        <v>0</v>
      </c>
      <c r="Y30" s="55" t="e">
        <f t="shared" si="1"/>
        <v>#DIV/0!</v>
      </c>
      <c r="Z30" s="15" t="s">
        <v>204</v>
      </c>
      <c r="AA30" s="63">
        <v>1</v>
      </c>
      <c r="AB30" s="63">
        <v>0.5</v>
      </c>
      <c r="AC30" s="64">
        <f t="shared" si="18"/>
        <v>50</v>
      </c>
      <c r="AD30" s="85">
        <v>0</v>
      </c>
      <c r="AE30" s="85">
        <v>0</v>
      </c>
      <c r="AF30" s="13" t="e">
        <f t="shared" si="3"/>
        <v>#DIV/0!</v>
      </c>
      <c r="AG30" s="9" t="s">
        <v>263</v>
      </c>
      <c r="AH30" s="72">
        <v>0</v>
      </c>
      <c r="AI30" s="56">
        <v>0</v>
      </c>
      <c r="AJ30" s="75" t="s">
        <v>313</v>
      </c>
      <c r="AK30" s="85">
        <v>0</v>
      </c>
      <c r="AL30" s="85">
        <v>0</v>
      </c>
      <c r="AM30" s="71">
        <v>0</v>
      </c>
      <c r="AN30" s="9" t="s">
        <v>292</v>
      </c>
      <c r="AO30" s="56">
        <v>0</v>
      </c>
      <c r="AP30" s="56" t="s">
        <v>349</v>
      </c>
      <c r="AQ30" s="75" t="s">
        <v>313</v>
      </c>
      <c r="AR30" s="86"/>
      <c r="AS30" s="86"/>
      <c r="AT30" s="75" t="s">
        <v>313</v>
      </c>
      <c r="AU30" s="19" t="s">
        <v>317</v>
      </c>
      <c r="AV30" s="202">
        <v>1</v>
      </c>
      <c r="AW30" s="202">
        <v>0</v>
      </c>
      <c r="AX30" s="70">
        <f t="shared" si="16"/>
        <v>0</v>
      </c>
      <c r="AY30" s="216"/>
      <c r="AZ30" s="216"/>
      <c r="BA30" s="74" t="e">
        <f t="shared" si="19"/>
        <v>#DIV/0!</v>
      </c>
      <c r="BB30" s="222" t="s">
        <v>467</v>
      </c>
      <c r="BC30" s="60">
        <v>1</v>
      </c>
      <c r="BD30" s="59">
        <f>(AW30)/6</f>
        <v>0</v>
      </c>
      <c r="BE30" s="70">
        <f t="shared" si="20"/>
        <v>0</v>
      </c>
      <c r="BF30" s="222" t="s">
        <v>468</v>
      </c>
      <c r="BG30" s="135"/>
      <c r="BH30" s="1" t="s">
        <v>427</v>
      </c>
    </row>
    <row r="31" spans="1:61" ht="369" customHeight="1">
      <c r="A31" s="243"/>
      <c r="B31" s="232" t="s">
        <v>14</v>
      </c>
      <c r="C31" s="232" t="s">
        <v>30</v>
      </c>
      <c r="D31" s="232" t="s">
        <v>60</v>
      </c>
      <c r="E31" s="10" t="s">
        <v>89</v>
      </c>
      <c r="F31" s="10" t="s">
        <v>90</v>
      </c>
      <c r="G31" s="20" t="s">
        <v>86</v>
      </c>
      <c r="H31" s="20">
        <v>1</v>
      </c>
      <c r="I31" s="20" t="s">
        <v>171</v>
      </c>
      <c r="J31" s="56">
        <v>0</v>
      </c>
      <c r="K31" s="56">
        <v>1</v>
      </c>
      <c r="L31" s="56">
        <v>1</v>
      </c>
      <c r="M31" s="56">
        <v>1</v>
      </c>
      <c r="N31" s="56">
        <v>1</v>
      </c>
      <c r="O31" s="56">
        <v>1</v>
      </c>
      <c r="P31" s="56">
        <v>1</v>
      </c>
      <c r="Q31" s="56">
        <v>1</v>
      </c>
      <c r="R31" s="56">
        <v>1</v>
      </c>
      <c r="S31" s="56">
        <v>1</v>
      </c>
      <c r="T31" s="56">
        <v>1</v>
      </c>
      <c r="U31" s="56">
        <v>1</v>
      </c>
      <c r="V31" s="55">
        <f t="shared" si="0"/>
        <v>100</v>
      </c>
      <c r="W31" s="85">
        <v>22246667</v>
      </c>
      <c r="X31" s="85">
        <v>22246667</v>
      </c>
      <c r="Y31" s="55">
        <f t="shared" si="1"/>
        <v>100</v>
      </c>
      <c r="Z31" s="20" t="s">
        <v>236</v>
      </c>
      <c r="AA31" s="63">
        <v>1</v>
      </c>
      <c r="AB31" s="63">
        <v>1</v>
      </c>
      <c r="AC31" s="64">
        <f t="shared" si="18"/>
        <v>100</v>
      </c>
      <c r="AD31" s="85">
        <f>54990000/2</f>
        <v>27495000</v>
      </c>
      <c r="AE31" s="85">
        <f>54990000/2</f>
        <v>27495000</v>
      </c>
      <c r="AF31" s="13">
        <f t="shared" si="3"/>
        <v>100</v>
      </c>
      <c r="AG31" s="9" t="s">
        <v>262</v>
      </c>
      <c r="AH31" s="72">
        <v>1</v>
      </c>
      <c r="AI31" s="56">
        <v>0</v>
      </c>
      <c r="AJ31" s="70">
        <f t="shared" si="4"/>
        <v>0</v>
      </c>
      <c r="AK31" s="85"/>
      <c r="AL31" s="85"/>
      <c r="AM31" s="71">
        <v>0</v>
      </c>
      <c r="AN31" s="9" t="s">
        <v>339</v>
      </c>
      <c r="AO31" s="56">
        <v>1</v>
      </c>
      <c r="AP31" s="60">
        <v>1</v>
      </c>
      <c r="AQ31" s="70">
        <f t="shared" ref="AQ31:AQ40" si="21">(AP31/AO31)*100</f>
        <v>100</v>
      </c>
      <c r="AR31" s="86">
        <v>100000000</v>
      </c>
      <c r="AS31" s="86">
        <v>100000000</v>
      </c>
      <c r="AT31" s="74">
        <f t="shared" si="7"/>
        <v>100</v>
      </c>
      <c r="AU31" s="19" t="s">
        <v>391</v>
      </c>
      <c r="AV31" s="202">
        <v>1</v>
      </c>
      <c r="AW31" s="202">
        <v>1</v>
      </c>
      <c r="AX31" s="70">
        <f t="shared" ref="AX31:AX41" si="22">(AW31/AV31)*100</f>
        <v>100</v>
      </c>
      <c r="AY31" s="216">
        <v>914750</v>
      </c>
      <c r="AZ31" s="216">
        <v>127000</v>
      </c>
      <c r="BA31" s="74">
        <f t="shared" ref="BA31" si="23">AZ31/AY31*100</f>
        <v>13.883574747198688</v>
      </c>
      <c r="BB31" s="194" t="s">
        <v>428</v>
      </c>
      <c r="BC31" s="60">
        <v>1</v>
      </c>
      <c r="BD31" s="59">
        <f>(U31+AB31+AI31+AP31+AW31)/5</f>
        <v>0.8</v>
      </c>
      <c r="BE31" s="70">
        <f t="shared" si="20"/>
        <v>80</v>
      </c>
      <c r="BF31" s="222" t="s">
        <v>444</v>
      </c>
      <c r="BG31" s="135"/>
      <c r="BH31" s="1" t="s">
        <v>429</v>
      </c>
    </row>
    <row r="32" spans="1:61" ht="195" customHeight="1">
      <c r="A32" s="243"/>
      <c r="B32" s="232"/>
      <c r="C32" s="232"/>
      <c r="D32" s="232"/>
      <c r="E32" s="10" t="s">
        <v>100</v>
      </c>
      <c r="F32" s="10" t="s">
        <v>91</v>
      </c>
      <c r="G32" s="20" t="s">
        <v>86</v>
      </c>
      <c r="H32" s="20">
        <v>2</v>
      </c>
      <c r="I32" s="20" t="s">
        <v>113</v>
      </c>
      <c r="J32" s="56">
        <v>0</v>
      </c>
      <c r="K32" s="56">
        <v>2</v>
      </c>
      <c r="L32" s="56">
        <v>2</v>
      </c>
      <c r="M32" s="56">
        <v>2</v>
      </c>
      <c r="N32" s="56">
        <v>2</v>
      </c>
      <c r="O32" s="56">
        <v>2</v>
      </c>
      <c r="P32" s="56">
        <v>2</v>
      </c>
      <c r="Q32" s="56">
        <v>2</v>
      </c>
      <c r="R32" s="56">
        <v>2</v>
      </c>
      <c r="S32" s="56">
        <v>2</v>
      </c>
      <c r="T32" s="56">
        <v>2</v>
      </c>
      <c r="U32" s="56">
        <v>2</v>
      </c>
      <c r="V32" s="55">
        <f t="shared" si="0"/>
        <v>100</v>
      </c>
      <c r="W32" s="85">
        <v>0</v>
      </c>
      <c r="X32" s="85">
        <v>0</v>
      </c>
      <c r="Y32" s="55" t="e">
        <f t="shared" si="1"/>
        <v>#DIV/0!</v>
      </c>
      <c r="Z32" s="20" t="s">
        <v>237</v>
      </c>
      <c r="AA32" s="63">
        <v>2</v>
      </c>
      <c r="AB32" s="63">
        <v>2</v>
      </c>
      <c r="AC32" s="64">
        <f t="shared" si="18"/>
        <v>100</v>
      </c>
      <c r="AD32" s="85">
        <f>54990000/2</f>
        <v>27495000</v>
      </c>
      <c r="AE32" s="85">
        <f>54990000/2</f>
        <v>27495000</v>
      </c>
      <c r="AF32" s="13">
        <f t="shared" si="3"/>
        <v>100</v>
      </c>
      <c r="AG32" s="9" t="s">
        <v>261</v>
      </c>
      <c r="AH32" s="72">
        <v>2</v>
      </c>
      <c r="AI32" s="56">
        <v>2</v>
      </c>
      <c r="AJ32" s="70">
        <f t="shared" si="4"/>
        <v>100</v>
      </c>
      <c r="AK32" s="85">
        <v>0</v>
      </c>
      <c r="AL32" s="85">
        <v>0</v>
      </c>
      <c r="AM32" s="71">
        <v>0</v>
      </c>
      <c r="AN32" s="9" t="s">
        <v>340</v>
      </c>
      <c r="AO32" s="56">
        <v>2</v>
      </c>
      <c r="AP32" s="56">
        <v>2</v>
      </c>
      <c r="AQ32" s="70">
        <f t="shared" si="21"/>
        <v>100</v>
      </c>
      <c r="AR32" s="86">
        <v>19600000</v>
      </c>
      <c r="AS32" s="86">
        <v>19600000</v>
      </c>
      <c r="AT32" s="71">
        <f>AS32/AR32*100</f>
        <v>100</v>
      </c>
      <c r="AU32" s="19" t="s">
        <v>380</v>
      </c>
      <c r="AV32" s="202">
        <v>2</v>
      </c>
      <c r="AW32" s="202">
        <v>1</v>
      </c>
      <c r="AX32" s="70">
        <f t="shared" si="22"/>
        <v>50</v>
      </c>
      <c r="AY32" s="216">
        <v>5753600</v>
      </c>
      <c r="AZ32" s="216">
        <v>1235000</v>
      </c>
      <c r="BA32" s="74">
        <f>AZ32/AY32*100</f>
        <v>21.464822024471637</v>
      </c>
      <c r="BB32" s="222" t="s">
        <v>430</v>
      </c>
      <c r="BC32" s="60">
        <v>2</v>
      </c>
      <c r="BD32" s="59">
        <f>(U32+AB32+AI32+AP32)/4</f>
        <v>2</v>
      </c>
      <c r="BE32" s="70">
        <f t="shared" si="20"/>
        <v>100</v>
      </c>
      <c r="BF32" s="222" t="s">
        <v>372</v>
      </c>
      <c r="BG32" s="135"/>
      <c r="BH32" s="1" t="s">
        <v>429</v>
      </c>
    </row>
    <row r="33" spans="1:60" ht="240.95" customHeight="1">
      <c r="A33" s="243"/>
      <c r="B33" s="232"/>
      <c r="C33" s="232" t="s">
        <v>31</v>
      </c>
      <c r="D33" s="232" t="s">
        <v>68</v>
      </c>
      <c r="E33" s="19" t="s">
        <v>58</v>
      </c>
      <c r="F33" s="19" t="s">
        <v>59</v>
      </c>
      <c r="G33" s="20" t="s">
        <v>86</v>
      </c>
      <c r="H33" s="5">
        <v>1</v>
      </c>
      <c r="I33" s="20" t="s">
        <v>148</v>
      </c>
      <c r="J33" s="56">
        <v>0</v>
      </c>
      <c r="K33" s="56">
        <v>1</v>
      </c>
      <c r="L33" s="56">
        <v>1</v>
      </c>
      <c r="M33" s="56">
        <v>1</v>
      </c>
      <c r="N33" s="56">
        <v>1</v>
      </c>
      <c r="O33" s="56">
        <v>1</v>
      </c>
      <c r="P33" s="56">
        <v>1</v>
      </c>
      <c r="Q33" s="56">
        <v>1</v>
      </c>
      <c r="R33" s="56">
        <v>1</v>
      </c>
      <c r="S33" s="56">
        <v>1</v>
      </c>
      <c r="T33" s="56">
        <v>1</v>
      </c>
      <c r="U33" s="56">
        <v>1</v>
      </c>
      <c r="V33" s="55">
        <f t="shared" si="0"/>
        <v>100</v>
      </c>
      <c r="W33" s="85">
        <v>17798304</v>
      </c>
      <c r="X33" s="85">
        <v>17798304</v>
      </c>
      <c r="Y33" s="55">
        <f t="shared" si="1"/>
        <v>100</v>
      </c>
      <c r="Z33" s="15" t="s">
        <v>238</v>
      </c>
      <c r="AA33" s="63">
        <v>1</v>
      </c>
      <c r="AB33" s="63">
        <v>1</v>
      </c>
      <c r="AC33" s="64">
        <f t="shared" si="18"/>
        <v>100</v>
      </c>
      <c r="AD33" s="85">
        <v>5770000</v>
      </c>
      <c r="AE33" s="85">
        <v>2885000</v>
      </c>
      <c r="AF33" s="13">
        <f t="shared" si="3"/>
        <v>50</v>
      </c>
      <c r="AG33" s="9" t="s">
        <v>260</v>
      </c>
      <c r="AH33" s="72">
        <v>1</v>
      </c>
      <c r="AI33" s="56">
        <v>1</v>
      </c>
      <c r="AJ33" s="70">
        <f t="shared" si="4"/>
        <v>100</v>
      </c>
      <c r="AK33" s="85">
        <v>0</v>
      </c>
      <c r="AL33" s="85">
        <v>0</v>
      </c>
      <c r="AM33" s="71">
        <v>0</v>
      </c>
      <c r="AN33" s="9" t="s">
        <v>312</v>
      </c>
      <c r="AO33" s="56">
        <v>1</v>
      </c>
      <c r="AP33" s="56">
        <v>1</v>
      </c>
      <c r="AQ33" s="70">
        <f t="shared" si="21"/>
        <v>100</v>
      </c>
      <c r="AR33" s="86"/>
      <c r="AS33" s="86"/>
      <c r="AT33" s="71">
        <v>0</v>
      </c>
      <c r="AU33" s="19" t="s">
        <v>390</v>
      </c>
      <c r="AV33" s="202">
        <v>1</v>
      </c>
      <c r="AW33" s="202">
        <v>1</v>
      </c>
      <c r="AX33" s="70">
        <f t="shared" si="22"/>
        <v>100</v>
      </c>
      <c r="AY33" s="216">
        <v>17191631</v>
      </c>
      <c r="AZ33" s="216">
        <v>6000000</v>
      </c>
      <c r="BA33" s="71">
        <v>0</v>
      </c>
      <c r="BB33" s="222" t="s">
        <v>462</v>
      </c>
      <c r="BC33" s="60">
        <v>1</v>
      </c>
      <c r="BD33" s="59">
        <f>(U33+AB33+AI33+AP33+AW33)/5</f>
        <v>1</v>
      </c>
      <c r="BE33" s="70">
        <f t="shared" si="20"/>
        <v>100</v>
      </c>
      <c r="BF33" s="222" t="s">
        <v>463</v>
      </c>
      <c r="BH33" s="135" t="s">
        <v>413</v>
      </c>
    </row>
    <row r="34" spans="1:60" ht="193.5" customHeight="1">
      <c r="A34" s="243"/>
      <c r="B34" s="232"/>
      <c r="C34" s="232"/>
      <c r="D34" s="232"/>
      <c r="E34" s="19" t="s">
        <v>80</v>
      </c>
      <c r="F34" s="10" t="s">
        <v>117</v>
      </c>
      <c r="G34" s="20" t="s">
        <v>86</v>
      </c>
      <c r="H34" s="5">
        <v>1</v>
      </c>
      <c r="I34" s="20" t="s">
        <v>149</v>
      </c>
      <c r="J34" s="56">
        <v>0</v>
      </c>
      <c r="K34" s="56">
        <v>0</v>
      </c>
      <c r="L34" s="56">
        <v>1</v>
      </c>
      <c r="M34" s="56">
        <v>1</v>
      </c>
      <c r="N34" s="56">
        <v>1</v>
      </c>
      <c r="O34" s="56">
        <v>1</v>
      </c>
      <c r="P34" s="56">
        <v>1</v>
      </c>
      <c r="Q34" s="56">
        <v>1</v>
      </c>
      <c r="R34" s="56">
        <v>1</v>
      </c>
      <c r="S34" s="56">
        <v>1</v>
      </c>
      <c r="T34" s="57">
        <v>1</v>
      </c>
      <c r="U34" s="57">
        <v>1</v>
      </c>
      <c r="V34" s="57">
        <f>(U34/T34)*100</f>
        <v>100</v>
      </c>
      <c r="W34" s="86">
        <v>44520000</v>
      </c>
      <c r="X34" s="86">
        <v>44520000</v>
      </c>
      <c r="Y34" s="55">
        <f t="shared" si="1"/>
        <v>100</v>
      </c>
      <c r="Z34" s="15" t="s">
        <v>205</v>
      </c>
      <c r="AA34" s="63">
        <v>1</v>
      </c>
      <c r="AB34" s="63">
        <v>0</v>
      </c>
      <c r="AC34" s="64">
        <f t="shared" si="18"/>
        <v>0</v>
      </c>
      <c r="AD34" s="85">
        <v>11540000</v>
      </c>
      <c r="AE34" s="85">
        <v>11540000</v>
      </c>
      <c r="AF34" s="13">
        <f t="shared" si="3"/>
        <v>100</v>
      </c>
      <c r="AG34" s="9" t="s">
        <v>259</v>
      </c>
      <c r="AH34" s="72">
        <v>1</v>
      </c>
      <c r="AI34" s="56">
        <v>0</v>
      </c>
      <c r="AJ34" s="70">
        <f t="shared" si="4"/>
        <v>0</v>
      </c>
      <c r="AK34" s="85">
        <v>0</v>
      </c>
      <c r="AL34" s="85">
        <v>0</v>
      </c>
      <c r="AM34" s="71">
        <v>0</v>
      </c>
      <c r="AN34" s="9" t="s">
        <v>283</v>
      </c>
      <c r="AO34" s="56">
        <v>1</v>
      </c>
      <c r="AP34" s="60">
        <v>0</v>
      </c>
      <c r="AQ34" s="70">
        <f t="shared" si="21"/>
        <v>0</v>
      </c>
      <c r="AR34" s="86">
        <v>0</v>
      </c>
      <c r="AS34" s="86">
        <v>0</v>
      </c>
      <c r="AT34" s="71">
        <v>0</v>
      </c>
      <c r="AU34" s="19" t="s">
        <v>283</v>
      </c>
      <c r="AV34" s="202">
        <v>1</v>
      </c>
      <c r="AW34" s="202">
        <v>1</v>
      </c>
      <c r="AX34" s="70">
        <f t="shared" si="22"/>
        <v>100</v>
      </c>
      <c r="AY34" s="139">
        <v>0</v>
      </c>
      <c r="AZ34" s="216">
        <v>0</v>
      </c>
      <c r="BA34" s="71">
        <v>0</v>
      </c>
      <c r="BB34" s="222" t="s">
        <v>421</v>
      </c>
      <c r="BC34" s="60">
        <v>1</v>
      </c>
      <c r="BD34" s="59">
        <f>(U34+AB34+AI34+AP34+AW34)/5</f>
        <v>0.4</v>
      </c>
      <c r="BE34" s="70">
        <f t="shared" si="20"/>
        <v>40</v>
      </c>
      <c r="BF34" s="222" t="s">
        <v>445</v>
      </c>
      <c r="BH34" s="135" t="s">
        <v>411</v>
      </c>
    </row>
    <row r="35" spans="1:60" ht="150" customHeight="1">
      <c r="A35" s="243"/>
      <c r="B35" s="232"/>
      <c r="C35" s="232"/>
      <c r="D35" s="232"/>
      <c r="E35" s="19" t="s">
        <v>172</v>
      </c>
      <c r="F35" s="10" t="s">
        <v>92</v>
      </c>
      <c r="G35" s="20" t="s">
        <v>86</v>
      </c>
      <c r="H35" s="20">
        <v>1</v>
      </c>
      <c r="I35" s="6" t="s">
        <v>173</v>
      </c>
      <c r="J35" s="60">
        <v>0</v>
      </c>
      <c r="K35" s="60">
        <v>1</v>
      </c>
      <c r="L35" s="60">
        <v>1</v>
      </c>
      <c r="M35" s="56">
        <v>1</v>
      </c>
      <c r="N35" s="60">
        <v>1</v>
      </c>
      <c r="O35" s="60">
        <v>1</v>
      </c>
      <c r="P35" s="60">
        <v>1</v>
      </c>
      <c r="Q35" s="60">
        <v>1</v>
      </c>
      <c r="R35" s="60">
        <v>1</v>
      </c>
      <c r="S35" s="60">
        <v>1</v>
      </c>
      <c r="T35" s="60">
        <v>1</v>
      </c>
      <c r="U35" s="60">
        <v>1</v>
      </c>
      <c r="V35" s="55">
        <f t="shared" si="0"/>
        <v>100</v>
      </c>
      <c r="W35" s="89">
        <v>2200000</v>
      </c>
      <c r="X35" s="89">
        <v>2200000</v>
      </c>
      <c r="Y35" s="55">
        <f t="shared" si="1"/>
        <v>100</v>
      </c>
      <c r="Z35" s="17" t="s">
        <v>239</v>
      </c>
      <c r="AA35" s="63">
        <v>1</v>
      </c>
      <c r="AB35" s="63">
        <v>1</v>
      </c>
      <c r="AC35" s="64">
        <f t="shared" si="18"/>
        <v>100</v>
      </c>
      <c r="AD35" s="89">
        <v>0</v>
      </c>
      <c r="AE35" s="89">
        <v>0</v>
      </c>
      <c r="AF35" s="13" t="e">
        <f t="shared" si="3"/>
        <v>#DIV/0!</v>
      </c>
      <c r="AG35" s="9" t="s">
        <v>258</v>
      </c>
      <c r="AH35" s="72">
        <v>1</v>
      </c>
      <c r="AI35" s="56">
        <v>1</v>
      </c>
      <c r="AJ35" s="70">
        <f t="shared" si="4"/>
        <v>100</v>
      </c>
      <c r="AK35" s="85">
        <v>45883950021</v>
      </c>
      <c r="AL35" s="85">
        <v>45883950021</v>
      </c>
      <c r="AM35" s="70">
        <f t="shared" si="8"/>
        <v>100</v>
      </c>
      <c r="AN35" s="14" t="s">
        <v>284</v>
      </c>
      <c r="AO35" s="60">
        <v>1</v>
      </c>
      <c r="AP35" s="60">
        <v>1</v>
      </c>
      <c r="AQ35" s="70">
        <f t="shared" si="21"/>
        <v>100</v>
      </c>
      <c r="AR35" s="94">
        <v>75855151665.339996</v>
      </c>
      <c r="AS35" s="94">
        <v>66174086041.290001</v>
      </c>
      <c r="AT35" s="127">
        <f>AS35/AR35*100</f>
        <v>87.237431589668148</v>
      </c>
      <c r="AU35" s="19" t="s">
        <v>375</v>
      </c>
      <c r="AV35" s="202">
        <v>1</v>
      </c>
      <c r="AW35" s="202">
        <v>0.5</v>
      </c>
      <c r="AX35" s="70">
        <f t="shared" si="22"/>
        <v>50</v>
      </c>
      <c r="AY35" s="216">
        <v>0</v>
      </c>
      <c r="AZ35" s="216">
        <v>0</v>
      </c>
      <c r="BA35" s="127" t="e">
        <f>AZ35/AY35*100</f>
        <v>#DIV/0!</v>
      </c>
      <c r="BB35" s="222" t="s">
        <v>448</v>
      </c>
      <c r="BC35" s="60">
        <v>1</v>
      </c>
      <c r="BD35" s="59">
        <f>(U35+AB35+AI35+AP35)/4</f>
        <v>1</v>
      </c>
      <c r="BE35" s="70">
        <f t="shared" si="20"/>
        <v>100</v>
      </c>
      <c r="BF35" s="222" t="s">
        <v>341</v>
      </c>
      <c r="BG35" s="135"/>
    </row>
    <row r="36" spans="1:60" ht="345.95" customHeight="1">
      <c r="A36" s="243"/>
      <c r="B36" s="232"/>
      <c r="C36" s="232"/>
      <c r="D36" s="232"/>
      <c r="E36" s="19" t="s">
        <v>180</v>
      </c>
      <c r="F36" s="19" t="s">
        <v>93</v>
      </c>
      <c r="G36" s="20" t="s">
        <v>86</v>
      </c>
      <c r="H36" s="5">
        <v>1</v>
      </c>
      <c r="I36" s="20" t="s">
        <v>150</v>
      </c>
      <c r="J36" s="56">
        <v>0</v>
      </c>
      <c r="K36" s="56">
        <v>1</v>
      </c>
      <c r="L36" s="56">
        <v>1</v>
      </c>
      <c r="M36" s="56">
        <v>1</v>
      </c>
      <c r="N36" s="56">
        <v>1</v>
      </c>
      <c r="O36" s="56">
        <v>1</v>
      </c>
      <c r="P36" s="56">
        <v>1</v>
      </c>
      <c r="Q36" s="56">
        <v>1</v>
      </c>
      <c r="R36" s="56">
        <v>1</v>
      </c>
      <c r="S36" s="56">
        <v>1</v>
      </c>
      <c r="T36" s="56">
        <v>3</v>
      </c>
      <c r="U36" s="56">
        <v>2</v>
      </c>
      <c r="V36" s="58">
        <f t="shared" si="0"/>
        <v>66.666666666666657</v>
      </c>
      <c r="W36" s="85">
        <v>10833333</v>
      </c>
      <c r="X36" s="85">
        <v>10833333</v>
      </c>
      <c r="Y36" s="55">
        <f t="shared" si="1"/>
        <v>100</v>
      </c>
      <c r="Z36" s="15" t="s">
        <v>240</v>
      </c>
      <c r="AA36" s="63">
        <v>1</v>
      </c>
      <c r="AB36" s="63">
        <v>1</v>
      </c>
      <c r="AC36" s="64">
        <f t="shared" si="18"/>
        <v>100</v>
      </c>
      <c r="AD36" s="85">
        <f>48373000+103275000</f>
        <v>151648000</v>
      </c>
      <c r="AE36" s="85">
        <f>76500*600+48373000</f>
        <v>94273000</v>
      </c>
      <c r="AF36" s="13">
        <f t="shared" si="3"/>
        <v>62.165673137792787</v>
      </c>
      <c r="AG36" s="9" t="s">
        <v>257</v>
      </c>
      <c r="AH36" s="72">
        <v>1</v>
      </c>
      <c r="AI36" s="56">
        <v>1</v>
      </c>
      <c r="AJ36" s="70">
        <f t="shared" si="4"/>
        <v>100</v>
      </c>
      <c r="AK36" s="85">
        <v>25000000</v>
      </c>
      <c r="AL36" s="85">
        <v>25000000</v>
      </c>
      <c r="AM36" s="74">
        <f t="shared" si="8"/>
        <v>100</v>
      </c>
      <c r="AN36" s="9" t="s">
        <v>196</v>
      </c>
      <c r="AO36" s="56">
        <v>1</v>
      </c>
      <c r="AP36" s="56">
        <v>1</v>
      </c>
      <c r="AQ36" s="70">
        <f t="shared" si="21"/>
        <v>100</v>
      </c>
      <c r="AR36" s="86">
        <v>0</v>
      </c>
      <c r="AS36" s="86">
        <v>0</v>
      </c>
      <c r="AT36" s="71">
        <v>0</v>
      </c>
      <c r="AU36" s="19" t="s">
        <v>381</v>
      </c>
      <c r="AV36" s="202">
        <v>1</v>
      </c>
      <c r="AW36" s="202">
        <v>1</v>
      </c>
      <c r="AX36" s="70">
        <f t="shared" si="22"/>
        <v>100</v>
      </c>
      <c r="AY36" s="216"/>
      <c r="AZ36" s="216" t="s">
        <v>397</v>
      </c>
      <c r="BA36" s="71">
        <v>0</v>
      </c>
      <c r="BB36" s="222" t="s">
        <v>465</v>
      </c>
      <c r="BC36" s="60">
        <v>1</v>
      </c>
      <c r="BD36" s="59">
        <f>(U36+AB36+AI36+AP36+AW36)/5</f>
        <v>1.2</v>
      </c>
      <c r="BE36" s="70">
        <v>100</v>
      </c>
      <c r="BF36" s="222" t="s">
        <v>464</v>
      </c>
      <c r="BH36" s="135" t="s">
        <v>414</v>
      </c>
    </row>
    <row r="37" spans="1:60" ht="150" customHeight="1">
      <c r="A37" s="243"/>
      <c r="B37" s="232"/>
      <c r="C37" s="232" t="s">
        <v>32</v>
      </c>
      <c r="D37" s="233" t="s">
        <v>78</v>
      </c>
      <c r="E37" s="19" t="s">
        <v>94</v>
      </c>
      <c r="F37" s="19" t="s">
        <v>61</v>
      </c>
      <c r="G37" s="20" t="s">
        <v>86</v>
      </c>
      <c r="H37" s="20" t="s">
        <v>84</v>
      </c>
      <c r="I37" s="20" t="s">
        <v>184</v>
      </c>
      <c r="J37" s="56">
        <v>0</v>
      </c>
      <c r="K37" s="56">
        <v>1</v>
      </c>
      <c r="L37" s="56">
        <v>1</v>
      </c>
      <c r="M37" s="56">
        <v>1</v>
      </c>
      <c r="N37" s="56">
        <v>1</v>
      </c>
      <c r="O37" s="56">
        <v>1</v>
      </c>
      <c r="P37" s="56">
        <v>1</v>
      </c>
      <c r="Q37" s="56">
        <v>1</v>
      </c>
      <c r="R37" s="56">
        <v>1</v>
      </c>
      <c r="S37" s="56">
        <v>1</v>
      </c>
      <c r="T37" s="56">
        <v>1</v>
      </c>
      <c r="U37" s="56">
        <v>1</v>
      </c>
      <c r="V37" s="55">
        <f t="shared" si="0"/>
        <v>100</v>
      </c>
      <c r="W37" s="86">
        <f>2800000*4</f>
        <v>11200000</v>
      </c>
      <c r="X37" s="86">
        <f>2800000*4</f>
        <v>11200000</v>
      </c>
      <c r="Y37" s="55">
        <f t="shared" si="1"/>
        <v>100</v>
      </c>
      <c r="Z37" s="15" t="s">
        <v>206</v>
      </c>
      <c r="AA37" s="63">
        <v>1</v>
      </c>
      <c r="AB37" s="63">
        <v>1</v>
      </c>
      <c r="AC37" s="64">
        <f t="shared" si="18"/>
        <v>100</v>
      </c>
      <c r="AD37" s="85">
        <f>2885000*4</f>
        <v>11540000</v>
      </c>
      <c r="AE37" s="85">
        <f>AD37/2</f>
        <v>5770000</v>
      </c>
      <c r="AF37" s="13">
        <f t="shared" si="3"/>
        <v>50</v>
      </c>
      <c r="AG37" s="9" t="s">
        <v>256</v>
      </c>
      <c r="AH37" s="72">
        <v>1</v>
      </c>
      <c r="AI37" s="56">
        <v>1</v>
      </c>
      <c r="AJ37" s="70">
        <f t="shared" si="4"/>
        <v>100</v>
      </c>
      <c r="AK37" s="85">
        <v>12813864</v>
      </c>
      <c r="AL37" s="85">
        <v>12813864</v>
      </c>
      <c r="AM37" s="74">
        <f t="shared" si="8"/>
        <v>100</v>
      </c>
      <c r="AN37" s="9" t="s">
        <v>285</v>
      </c>
      <c r="AO37" s="56">
        <v>1</v>
      </c>
      <c r="AP37" s="56">
        <v>1</v>
      </c>
      <c r="AQ37" s="70">
        <f t="shared" si="21"/>
        <v>100</v>
      </c>
      <c r="AR37" s="86"/>
      <c r="AS37" s="86"/>
      <c r="AT37" s="71">
        <v>0</v>
      </c>
      <c r="AU37" s="19" t="s">
        <v>382</v>
      </c>
      <c r="AV37" s="202">
        <v>1</v>
      </c>
      <c r="AW37" s="202">
        <v>0</v>
      </c>
      <c r="AX37" s="70">
        <f t="shared" si="22"/>
        <v>0</v>
      </c>
      <c r="AY37" s="216">
        <v>20023089</v>
      </c>
      <c r="AZ37" s="216">
        <v>6000000</v>
      </c>
      <c r="BA37" s="71">
        <v>0</v>
      </c>
      <c r="BB37" s="222" t="s">
        <v>466</v>
      </c>
      <c r="BC37" s="60">
        <v>1</v>
      </c>
      <c r="BD37" s="59">
        <f>(U37+AB37+AI37+AP37+AW37)/5</f>
        <v>0.8</v>
      </c>
      <c r="BE37" s="70">
        <f t="shared" ref="BE37:BE49" si="24">BD37/BC37*100</f>
        <v>80</v>
      </c>
      <c r="BF37" s="194" t="s">
        <v>481</v>
      </c>
      <c r="BG37" s="135"/>
      <c r="BH37" s="1" t="s">
        <v>415</v>
      </c>
    </row>
    <row r="38" spans="1:60" ht="409.6" customHeight="1">
      <c r="A38" s="243"/>
      <c r="B38" s="232"/>
      <c r="C38" s="232"/>
      <c r="D38" s="233"/>
      <c r="E38" s="10" t="s">
        <v>151</v>
      </c>
      <c r="F38" s="19" t="s">
        <v>118</v>
      </c>
      <c r="G38" s="20" t="s">
        <v>86</v>
      </c>
      <c r="H38" s="20" t="s">
        <v>84</v>
      </c>
      <c r="I38" s="20" t="s">
        <v>152</v>
      </c>
      <c r="J38" s="56">
        <v>0</v>
      </c>
      <c r="K38" s="56">
        <v>1</v>
      </c>
      <c r="L38" s="56">
        <v>1</v>
      </c>
      <c r="M38" s="56">
        <v>1</v>
      </c>
      <c r="N38" s="56">
        <v>1</v>
      </c>
      <c r="O38" s="56">
        <v>1</v>
      </c>
      <c r="P38" s="56">
        <v>1</v>
      </c>
      <c r="Q38" s="56">
        <v>1</v>
      </c>
      <c r="R38" s="56">
        <v>1</v>
      </c>
      <c r="S38" s="56">
        <v>1</v>
      </c>
      <c r="T38" s="56">
        <v>1</v>
      </c>
      <c r="U38" s="56">
        <v>1</v>
      </c>
      <c r="V38" s="55">
        <f t="shared" si="0"/>
        <v>100</v>
      </c>
      <c r="W38" s="85">
        <v>127403334</v>
      </c>
      <c r="X38" s="85">
        <v>110470000</v>
      </c>
      <c r="Y38" s="55">
        <f t="shared" si="1"/>
        <v>86.708876865027733</v>
      </c>
      <c r="Z38" s="15" t="s">
        <v>241</v>
      </c>
      <c r="AA38" s="63">
        <v>1</v>
      </c>
      <c r="AB38" s="63">
        <v>1</v>
      </c>
      <c r="AC38" s="64">
        <f t="shared" si="18"/>
        <v>100</v>
      </c>
      <c r="AD38" s="85">
        <v>11540000</v>
      </c>
      <c r="AE38" s="85">
        <v>11540000</v>
      </c>
      <c r="AF38" s="13">
        <f t="shared" si="3"/>
        <v>100</v>
      </c>
      <c r="AG38" s="9" t="s">
        <v>255</v>
      </c>
      <c r="AH38" s="72">
        <v>1</v>
      </c>
      <c r="AI38" s="56">
        <v>1</v>
      </c>
      <c r="AJ38" s="70">
        <f t="shared" si="4"/>
        <v>100</v>
      </c>
      <c r="AK38" s="85">
        <v>17310000</v>
      </c>
      <c r="AL38" s="85">
        <v>17310000</v>
      </c>
      <c r="AM38" s="70">
        <f t="shared" si="8"/>
        <v>100</v>
      </c>
      <c r="AN38" s="9" t="s">
        <v>342</v>
      </c>
      <c r="AO38" s="56">
        <v>1</v>
      </c>
      <c r="AP38" s="56">
        <v>1</v>
      </c>
      <c r="AQ38" s="70">
        <f t="shared" si="21"/>
        <v>100</v>
      </c>
      <c r="AR38" s="86">
        <v>29653333</v>
      </c>
      <c r="AS38" s="86">
        <v>29653333</v>
      </c>
      <c r="AT38" s="71">
        <f>AS38/AR38*100</f>
        <v>100</v>
      </c>
      <c r="AU38" s="19" t="s">
        <v>383</v>
      </c>
      <c r="AV38" s="202">
        <v>1</v>
      </c>
      <c r="AW38" s="202">
        <v>1</v>
      </c>
      <c r="AX38" s="70">
        <f t="shared" si="22"/>
        <v>100</v>
      </c>
      <c r="AY38" s="216">
        <v>60000000</v>
      </c>
      <c r="AZ38" s="221">
        <v>58650000</v>
      </c>
      <c r="BA38" s="71">
        <f>AZ38/AY38*100</f>
        <v>97.75</v>
      </c>
      <c r="BB38" s="222" t="s">
        <v>431</v>
      </c>
      <c r="BC38" s="60">
        <v>1</v>
      </c>
      <c r="BD38" s="59">
        <f>(U38+AB38+AI38+AP38+AW38)/5</f>
        <v>1</v>
      </c>
      <c r="BE38" s="70">
        <f t="shared" si="24"/>
        <v>100</v>
      </c>
      <c r="BF38" s="222" t="s">
        <v>469</v>
      </c>
      <c r="BG38" s="135"/>
    </row>
    <row r="39" spans="1:60" ht="129.94999999999999" customHeight="1">
      <c r="A39" s="243"/>
      <c r="B39" s="232"/>
      <c r="C39" s="232"/>
      <c r="D39" s="233"/>
      <c r="E39" s="10" t="s">
        <v>81</v>
      </c>
      <c r="F39" s="19" t="s">
        <v>82</v>
      </c>
      <c r="G39" s="20" t="s">
        <v>86</v>
      </c>
      <c r="H39" s="20" t="s">
        <v>84</v>
      </c>
      <c r="I39" s="20" t="s">
        <v>65</v>
      </c>
      <c r="J39" s="56">
        <v>0</v>
      </c>
      <c r="K39" s="56">
        <v>0</v>
      </c>
      <c r="L39" s="56">
        <v>0</v>
      </c>
      <c r="M39" s="56">
        <v>1</v>
      </c>
      <c r="N39" s="56">
        <v>1</v>
      </c>
      <c r="O39" s="56">
        <v>1</v>
      </c>
      <c r="P39" s="56">
        <v>1</v>
      </c>
      <c r="Q39" s="56">
        <v>1</v>
      </c>
      <c r="R39" s="56">
        <v>1</v>
      </c>
      <c r="S39" s="56">
        <v>1</v>
      </c>
      <c r="T39" s="57">
        <v>1</v>
      </c>
      <c r="U39" s="57">
        <v>1</v>
      </c>
      <c r="V39" s="57">
        <f>(U39/T39)*100</f>
        <v>100</v>
      </c>
      <c r="W39" s="86">
        <v>9333333</v>
      </c>
      <c r="X39" s="86">
        <v>9333333</v>
      </c>
      <c r="Y39" s="55">
        <f t="shared" si="1"/>
        <v>100</v>
      </c>
      <c r="Z39" s="15" t="s">
        <v>207</v>
      </c>
      <c r="AA39" s="57">
        <v>1</v>
      </c>
      <c r="AB39" s="57">
        <v>0</v>
      </c>
      <c r="AC39" s="55">
        <f>(AB39/AA39)*100</f>
        <v>0</v>
      </c>
      <c r="AD39" s="85">
        <v>0</v>
      </c>
      <c r="AE39" s="85">
        <v>0</v>
      </c>
      <c r="AF39" s="13" t="e">
        <f t="shared" si="3"/>
        <v>#DIV/0!</v>
      </c>
      <c r="AG39" s="16" t="s">
        <v>254</v>
      </c>
      <c r="AH39" s="72">
        <v>0</v>
      </c>
      <c r="AI39" s="56">
        <v>0</v>
      </c>
      <c r="AJ39" s="75" t="s">
        <v>313</v>
      </c>
      <c r="AK39" s="85">
        <v>0</v>
      </c>
      <c r="AL39" s="85">
        <v>0</v>
      </c>
      <c r="AM39" s="71">
        <v>0</v>
      </c>
      <c r="AN39" s="9" t="s">
        <v>291</v>
      </c>
      <c r="AO39" s="56">
        <v>1</v>
      </c>
      <c r="AP39" s="56">
        <v>0</v>
      </c>
      <c r="AQ39" s="70">
        <f t="shared" si="21"/>
        <v>0</v>
      </c>
      <c r="AR39" s="86">
        <v>0</v>
      </c>
      <c r="AS39" s="86">
        <v>0</v>
      </c>
      <c r="AT39" s="71">
        <v>0</v>
      </c>
      <c r="AU39" s="19" t="s">
        <v>362</v>
      </c>
      <c r="AV39" s="202">
        <v>1</v>
      </c>
      <c r="AW39" s="202">
        <v>0</v>
      </c>
      <c r="AX39" s="70">
        <f t="shared" si="22"/>
        <v>0</v>
      </c>
      <c r="AY39" s="216">
        <v>0</v>
      </c>
      <c r="AZ39" s="216">
        <v>0</v>
      </c>
      <c r="BA39" s="71">
        <v>0</v>
      </c>
      <c r="BB39" s="222" t="s">
        <v>408</v>
      </c>
      <c r="BC39" s="60">
        <v>1</v>
      </c>
      <c r="BD39" s="59">
        <f>(U39+AB39+AI39+AP39+AW39)/5</f>
        <v>0.2</v>
      </c>
      <c r="BE39" s="70">
        <f t="shared" si="24"/>
        <v>20</v>
      </c>
      <c r="BF39" s="222" t="s">
        <v>470</v>
      </c>
      <c r="BG39" s="135"/>
    </row>
    <row r="40" spans="1:60" ht="378.6" customHeight="1">
      <c r="A40" s="243"/>
      <c r="B40" s="232" t="s">
        <v>69</v>
      </c>
      <c r="C40" s="232" t="s">
        <v>22</v>
      </c>
      <c r="D40" s="232" t="s">
        <v>63</v>
      </c>
      <c r="E40" s="10" t="s">
        <v>122</v>
      </c>
      <c r="F40" s="19" t="s">
        <v>123</v>
      </c>
      <c r="G40" s="20" t="s">
        <v>86</v>
      </c>
      <c r="H40" s="20" t="s">
        <v>84</v>
      </c>
      <c r="I40" s="20" t="s">
        <v>153</v>
      </c>
      <c r="J40" s="56">
        <v>0</v>
      </c>
      <c r="K40" s="56">
        <v>1</v>
      </c>
      <c r="L40" s="56">
        <v>1</v>
      </c>
      <c r="M40" s="56">
        <v>1</v>
      </c>
      <c r="N40" s="56">
        <v>1</v>
      </c>
      <c r="O40" s="56">
        <v>1</v>
      </c>
      <c r="P40" s="56">
        <v>1</v>
      </c>
      <c r="Q40" s="56">
        <v>1</v>
      </c>
      <c r="R40" s="56">
        <v>1</v>
      </c>
      <c r="S40" s="56">
        <v>1</v>
      </c>
      <c r="T40" s="56">
        <v>1</v>
      </c>
      <c r="U40" s="56">
        <v>0.4</v>
      </c>
      <c r="V40" s="55">
        <v>40</v>
      </c>
      <c r="W40" s="85">
        <v>3000000</v>
      </c>
      <c r="X40" s="85">
        <v>3000000</v>
      </c>
      <c r="Y40" s="55">
        <f t="shared" si="1"/>
        <v>100</v>
      </c>
      <c r="Z40" s="15" t="s">
        <v>208</v>
      </c>
      <c r="AA40" s="63">
        <v>1</v>
      </c>
      <c r="AB40" s="63">
        <v>0.8</v>
      </c>
      <c r="AC40" s="64">
        <f>(AB40/AA40)*100</f>
        <v>80</v>
      </c>
      <c r="AD40" s="85">
        <f>2885000/4</f>
        <v>721250</v>
      </c>
      <c r="AE40" s="85">
        <f>2885000/4</f>
        <v>721250</v>
      </c>
      <c r="AF40" s="13">
        <f t="shared" si="3"/>
        <v>100</v>
      </c>
      <c r="AG40" s="9" t="s">
        <v>253</v>
      </c>
      <c r="AH40" s="72">
        <v>1</v>
      </c>
      <c r="AI40" s="56">
        <v>0</v>
      </c>
      <c r="AJ40" s="70">
        <f t="shared" si="4"/>
        <v>0</v>
      </c>
      <c r="AK40" s="85">
        <v>2500000</v>
      </c>
      <c r="AL40" s="85">
        <v>2500000</v>
      </c>
      <c r="AM40" s="71">
        <f t="shared" si="8"/>
        <v>100</v>
      </c>
      <c r="AN40" s="9" t="s">
        <v>292</v>
      </c>
      <c r="AO40" s="60">
        <v>1</v>
      </c>
      <c r="AP40" s="60">
        <v>1</v>
      </c>
      <c r="AQ40" s="70">
        <f t="shared" si="21"/>
        <v>100</v>
      </c>
      <c r="AR40" s="86">
        <v>0</v>
      </c>
      <c r="AS40" s="86">
        <v>0</v>
      </c>
      <c r="AT40" s="71">
        <v>0</v>
      </c>
      <c r="AU40" s="19" t="s">
        <v>384</v>
      </c>
      <c r="AV40" s="202">
        <v>1</v>
      </c>
      <c r="AW40" s="202">
        <v>1</v>
      </c>
      <c r="AX40" s="70">
        <f t="shared" si="22"/>
        <v>100</v>
      </c>
      <c r="AY40" s="216">
        <v>0</v>
      </c>
      <c r="AZ40" s="216">
        <v>0</v>
      </c>
      <c r="BA40" s="71">
        <v>0</v>
      </c>
      <c r="BB40" s="222" t="s">
        <v>482</v>
      </c>
      <c r="BC40" s="60">
        <v>1</v>
      </c>
      <c r="BD40" s="59">
        <f>(U40+AB40+AI40+AP40+AW40)/5</f>
        <v>0.64</v>
      </c>
      <c r="BE40" s="70">
        <f t="shared" si="24"/>
        <v>64</v>
      </c>
      <c r="BF40" s="222" t="s">
        <v>398</v>
      </c>
      <c r="BG40" s="135"/>
    </row>
    <row r="41" spans="1:60" ht="219.75" customHeight="1">
      <c r="A41" s="243"/>
      <c r="B41" s="232"/>
      <c r="C41" s="232"/>
      <c r="D41" s="232"/>
      <c r="E41" s="10" t="s">
        <v>181</v>
      </c>
      <c r="F41" s="4" t="s">
        <v>154</v>
      </c>
      <c r="G41" s="20" t="s">
        <v>85</v>
      </c>
      <c r="H41" s="20" t="s">
        <v>84</v>
      </c>
      <c r="I41" s="7" t="s">
        <v>174</v>
      </c>
      <c r="J41" s="61">
        <v>0</v>
      </c>
      <c r="K41" s="56">
        <v>0</v>
      </c>
      <c r="L41" s="56">
        <v>1</v>
      </c>
      <c r="M41" s="56">
        <v>1</v>
      </c>
      <c r="N41" s="56">
        <v>1</v>
      </c>
      <c r="O41" s="56">
        <v>1</v>
      </c>
      <c r="P41" s="56">
        <v>1</v>
      </c>
      <c r="Q41" s="56">
        <v>1</v>
      </c>
      <c r="R41" s="56">
        <v>1</v>
      </c>
      <c r="S41" s="56">
        <v>1</v>
      </c>
      <c r="T41" s="56">
        <v>1</v>
      </c>
      <c r="U41" s="56">
        <v>0.3</v>
      </c>
      <c r="V41" s="55">
        <f t="shared" si="0"/>
        <v>30</v>
      </c>
      <c r="W41" s="85">
        <v>0</v>
      </c>
      <c r="X41" s="85">
        <v>0</v>
      </c>
      <c r="Y41" s="55" t="e">
        <f t="shared" si="1"/>
        <v>#DIV/0!</v>
      </c>
      <c r="Z41" s="15" t="s">
        <v>242</v>
      </c>
      <c r="AA41" s="63">
        <v>1</v>
      </c>
      <c r="AB41" s="63">
        <v>0</v>
      </c>
      <c r="AC41" s="64">
        <f>(AB41/AA41)*100</f>
        <v>0</v>
      </c>
      <c r="AD41" s="86">
        <v>4050000</v>
      </c>
      <c r="AE41" s="86">
        <v>4050000</v>
      </c>
      <c r="AF41" s="13">
        <f t="shared" si="3"/>
        <v>100</v>
      </c>
      <c r="AG41" s="9" t="s">
        <v>252</v>
      </c>
      <c r="AH41" s="72">
        <v>1</v>
      </c>
      <c r="AI41" s="56">
        <v>1</v>
      </c>
      <c r="AJ41" s="70">
        <f t="shared" si="4"/>
        <v>100</v>
      </c>
      <c r="AK41" s="85">
        <v>2885000</v>
      </c>
      <c r="AL41" s="85">
        <v>2885000</v>
      </c>
      <c r="AM41" s="71">
        <f t="shared" si="8"/>
        <v>100</v>
      </c>
      <c r="AN41" s="14" t="s">
        <v>343</v>
      </c>
      <c r="AO41" s="60">
        <v>1</v>
      </c>
      <c r="AP41" s="60">
        <v>1</v>
      </c>
      <c r="AQ41" s="70">
        <v>100</v>
      </c>
      <c r="AR41" s="86">
        <v>9600000</v>
      </c>
      <c r="AS41" s="86">
        <v>9600000</v>
      </c>
      <c r="AT41" s="71">
        <f>AS41/AR41*100</f>
        <v>100</v>
      </c>
      <c r="AU41" s="19" t="s">
        <v>374</v>
      </c>
      <c r="AV41" s="202">
        <v>1</v>
      </c>
      <c r="AW41" s="202">
        <v>1</v>
      </c>
      <c r="AX41" s="70">
        <f t="shared" si="22"/>
        <v>100</v>
      </c>
      <c r="AY41" s="220">
        <v>14800000</v>
      </c>
      <c r="AZ41" s="220">
        <v>7400000</v>
      </c>
      <c r="BA41" s="71">
        <f>AZ41/AY41*100</f>
        <v>50</v>
      </c>
      <c r="BB41" s="222" t="s">
        <v>471</v>
      </c>
      <c r="BC41" s="60">
        <v>1</v>
      </c>
      <c r="BD41" s="95">
        <f>(AI41+AP41+AW41)/3</f>
        <v>1</v>
      </c>
      <c r="BE41" s="70">
        <f t="shared" si="24"/>
        <v>100</v>
      </c>
      <c r="BF41" s="222" t="s">
        <v>399</v>
      </c>
      <c r="BG41" s="135"/>
    </row>
    <row r="42" spans="1:60" ht="409.5">
      <c r="A42" s="243"/>
      <c r="B42" s="232"/>
      <c r="C42" s="232"/>
      <c r="D42" s="232"/>
      <c r="E42" s="10" t="s">
        <v>101</v>
      </c>
      <c r="F42" s="19" t="s">
        <v>119</v>
      </c>
      <c r="G42" s="20" t="s">
        <v>86</v>
      </c>
      <c r="H42" s="20" t="s">
        <v>84</v>
      </c>
      <c r="I42" s="20" t="s">
        <v>155</v>
      </c>
      <c r="J42" s="56">
        <v>0</v>
      </c>
      <c r="K42" s="56">
        <v>0</v>
      </c>
      <c r="L42" s="56">
        <v>0</v>
      </c>
      <c r="M42" s="56">
        <v>1</v>
      </c>
      <c r="N42" s="56">
        <v>1</v>
      </c>
      <c r="O42" s="56">
        <v>1</v>
      </c>
      <c r="P42" s="56">
        <v>1</v>
      </c>
      <c r="Q42" s="56">
        <v>1</v>
      </c>
      <c r="R42" s="56">
        <v>1</v>
      </c>
      <c r="S42" s="56">
        <v>1</v>
      </c>
      <c r="T42" s="56">
        <v>1</v>
      </c>
      <c r="U42" s="56">
        <v>0</v>
      </c>
      <c r="V42" s="55">
        <f t="shared" si="0"/>
        <v>0</v>
      </c>
      <c r="W42" s="85">
        <v>0</v>
      </c>
      <c r="X42" s="85">
        <v>0</v>
      </c>
      <c r="Y42" s="55" t="e">
        <f t="shared" si="1"/>
        <v>#DIV/0!</v>
      </c>
      <c r="Z42" s="15" t="s">
        <v>209</v>
      </c>
      <c r="AA42" s="57">
        <v>1</v>
      </c>
      <c r="AB42" s="57">
        <v>0</v>
      </c>
      <c r="AC42" s="55">
        <f t="shared" ref="AC42:AC47" si="25">(AB42/AA42)*100</f>
        <v>0</v>
      </c>
      <c r="AD42" s="85">
        <v>0</v>
      </c>
      <c r="AE42" s="85">
        <v>0</v>
      </c>
      <c r="AF42" s="13" t="e">
        <f t="shared" si="3"/>
        <v>#DIV/0!</v>
      </c>
      <c r="AG42" s="9" t="s">
        <v>243</v>
      </c>
      <c r="AH42" s="72">
        <v>0</v>
      </c>
      <c r="AI42" s="56">
        <v>0</v>
      </c>
      <c r="AJ42" s="75" t="s">
        <v>313</v>
      </c>
      <c r="AK42" s="85">
        <v>0</v>
      </c>
      <c r="AL42" s="85">
        <v>0</v>
      </c>
      <c r="AM42" s="71">
        <v>0</v>
      </c>
      <c r="AN42" s="9" t="s">
        <v>344</v>
      </c>
      <c r="AO42" s="56">
        <v>1</v>
      </c>
      <c r="AP42" s="60">
        <v>0.75</v>
      </c>
      <c r="AQ42" s="70">
        <f>(AP42/AO42)*100</f>
        <v>75</v>
      </c>
      <c r="AR42" s="86">
        <v>64000000</v>
      </c>
      <c r="AS42" s="86">
        <v>64000000</v>
      </c>
      <c r="AT42" s="71">
        <f>AS42/AR42*100</f>
        <v>100</v>
      </c>
      <c r="AU42" s="19" t="s">
        <v>371</v>
      </c>
      <c r="AV42" s="207">
        <v>1</v>
      </c>
      <c r="AW42" s="204">
        <v>0.5</v>
      </c>
      <c r="AX42" s="70">
        <f t="shared" ref="AX42:AX47" si="26">(AW42/AV42)*100</f>
        <v>50</v>
      </c>
      <c r="AY42" s="218">
        <v>135000000</v>
      </c>
      <c r="AZ42" s="215"/>
      <c r="BA42" s="127">
        <f>AZ42/AY42*100</f>
        <v>0</v>
      </c>
      <c r="BB42" s="222" t="s">
        <v>483</v>
      </c>
      <c r="BC42" s="60">
        <v>1</v>
      </c>
      <c r="BD42" s="95">
        <f>(AI42+AP42+AW42)/2</f>
        <v>0.625</v>
      </c>
      <c r="BE42" s="70">
        <f t="shared" si="24"/>
        <v>62.5</v>
      </c>
      <c r="BF42" s="222" t="s">
        <v>318</v>
      </c>
      <c r="BG42" s="136"/>
    </row>
    <row r="43" spans="1:60" ht="170.1" customHeight="1">
      <c r="A43" s="240" t="s">
        <v>21</v>
      </c>
      <c r="B43" s="232" t="s">
        <v>16</v>
      </c>
      <c r="C43" s="19" t="s">
        <v>75</v>
      </c>
      <c r="D43" s="19" t="s">
        <v>66</v>
      </c>
      <c r="E43" s="10" t="s">
        <v>102</v>
      </c>
      <c r="F43" s="19" t="s">
        <v>120</v>
      </c>
      <c r="G43" s="20" t="s">
        <v>86</v>
      </c>
      <c r="H43" s="20" t="s">
        <v>84</v>
      </c>
      <c r="I43" s="20" t="s">
        <v>175</v>
      </c>
      <c r="J43" s="56">
        <v>0</v>
      </c>
      <c r="K43" s="56">
        <v>1</v>
      </c>
      <c r="L43" s="56">
        <v>1</v>
      </c>
      <c r="M43" s="56">
        <v>1</v>
      </c>
      <c r="N43" s="56">
        <v>1</v>
      </c>
      <c r="O43" s="56">
        <v>1</v>
      </c>
      <c r="P43" s="56">
        <v>1</v>
      </c>
      <c r="Q43" s="56">
        <v>1</v>
      </c>
      <c r="R43" s="56">
        <v>1</v>
      </c>
      <c r="S43" s="56">
        <v>1</v>
      </c>
      <c r="T43" s="56">
        <v>1</v>
      </c>
      <c r="U43" s="56">
        <v>0</v>
      </c>
      <c r="V43" s="55">
        <f t="shared" si="0"/>
        <v>0</v>
      </c>
      <c r="W43" s="85">
        <v>0</v>
      </c>
      <c r="X43" s="85">
        <v>0</v>
      </c>
      <c r="Y43" s="55" t="e">
        <f t="shared" si="1"/>
        <v>#DIV/0!</v>
      </c>
      <c r="Z43" s="15" t="s">
        <v>210</v>
      </c>
      <c r="AA43" s="57">
        <v>1</v>
      </c>
      <c r="AB43" s="57">
        <v>0.7</v>
      </c>
      <c r="AC43" s="55">
        <f t="shared" si="25"/>
        <v>70</v>
      </c>
      <c r="AD43" s="85">
        <f>2885000+2185000</f>
        <v>5070000</v>
      </c>
      <c r="AE43" s="85">
        <f>2885000+2185000</f>
        <v>5070000</v>
      </c>
      <c r="AF43" s="13">
        <f t="shared" si="3"/>
        <v>100</v>
      </c>
      <c r="AG43" s="9" t="s">
        <v>244</v>
      </c>
      <c r="AH43" s="72">
        <v>1</v>
      </c>
      <c r="AI43" s="56">
        <v>0</v>
      </c>
      <c r="AJ43" s="70">
        <f t="shared" si="4"/>
        <v>0</v>
      </c>
      <c r="AK43" s="85">
        <v>1373000</v>
      </c>
      <c r="AL43" s="85">
        <v>1373000</v>
      </c>
      <c r="AM43" s="74">
        <f t="shared" si="8"/>
        <v>100</v>
      </c>
      <c r="AN43" s="9" t="s">
        <v>310</v>
      </c>
      <c r="AO43" s="56">
        <v>1</v>
      </c>
      <c r="AP43" s="60">
        <v>1</v>
      </c>
      <c r="AQ43" s="70">
        <f>(AP43/AO43)*100</f>
        <v>100</v>
      </c>
      <c r="AR43" s="86">
        <v>1000000</v>
      </c>
      <c r="AS43" s="86">
        <v>1000000</v>
      </c>
      <c r="AT43" s="74">
        <f t="shared" si="7"/>
        <v>100</v>
      </c>
      <c r="AU43" s="19" t="s">
        <v>389</v>
      </c>
      <c r="AV43" s="202">
        <v>1</v>
      </c>
      <c r="AW43" s="202">
        <v>1</v>
      </c>
      <c r="AX43" s="70">
        <f t="shared" si="26"/>
        <v>100</v>
      </c>
      <c r="AY43" s="216">
        <v>0</v>
      </c>
      <c r="AZ43" s="216">
        <v>0</v>
      </c>
      <c r="BA43" s="74" t="e">
        <f t="shared" ref="BA43" si="27">AZ43/AY43*100</f>
        <v>#DIV/0!</v>
      </c>
      <c r="BB43" s="222" t="s">
        <v>485</v>
      </c>
      <c r="BC43" s="60">
        <v>1</v>
      </c>
      <c r="BD43" s="59">
        <f>(U43+AB43+AI43+AP43+AW43)/4</f>
        <v>0.67500000000000004</v>
      </c>
      <c r="BE43" s="70">
        <f t="shared" si="24"/>
        <v>67.5</v>
      </c>
      <c r="BF43" s="222" t="s">
        <v>484</v>
      </c>
      <c r="BG43" s="131"/>
    </row>
    <row r="44" spans="1:60" ht="216.6" customHeight="1">
      <c r="A44" s="240"/>
      <c r="B44" s="232"/>
      <c r="C44" s="232" t="s">
        <v>33</v>
      </c>
      <c r="D44" s="235" t="s">
        <v>176</v>
      </c>
      <c r="E44" s="10" t="s">
        <v>156</v>
      </c>
      <c r="F44" s="4" t="s">
        <v>159</v>
      </c>
      <c r="G44" s="20" t="s">
        <v>86</v>
      </c>
      <c r="H44" s="20" t="s">
        <v>84</v>
      </c>
      <c r="I44" s="20" t="s">
        <v>157</v>
      </c>
      <c r="J44" s="56">
        <v>2</v>
      </c>
      <c r="K44" s="56">
        <v>2</v>
      </c>
      <c r="L44" s="56">
        <v>2</v>
      </c>
      <c r="M44" s="56">
        <v>2</v>
      </c>
      <c r="N44" s="56">
        <v>2</v>
      </c>
      <c r="O44" s="56">
        <v>2</v>
      </c>
      <c r="P44" s="56">
        <v>2</v>
      </c>
      <c r="Q44" s="56">
        <v>2</v>
      </c>
      <c r="R44" s="56">
        <v>2</v>
      </c>
      <c r="S44" s="56">
        <v>2</v>
      </c>
      <c r="T44" s="56">
        <v>1</v>
      </c>
      <c r="U44" s="56">
        <v>1</v>
      </c>
      <c r="V44" s="55">
        <f t="shared" si="0"/>
        <v>100</v>
      </c>
      <c r="W44" s="85">
        <v>0</v>
      </c>
      <c r="X44" s="85">
        <v>0</v>
      </c>
      <c r="Y44" s="55" t="e">
        <f t="shared" si="1"/>
        <v>#DIV/0!</v>
      </c>
      <c r="Z44" s="15" t="s">
        <v>211</v>
      </c>
      <c r="AA44" s="57">
        <v>2</v>
      </c>
      <c r="AB44" s="57">
        <v>2</v>
      </c>
      <c r="AC44" s="55">
        <f t="shared" si="25"/>
        <v>100</v>
      </c>
      <c r="AD44" s="85">
        <v>0</v>
      </c>
      <c r="AE44" s="85">
        <v>0</v>
      </c>
      <c r="AF44" s="13" t="e">
        <f t="shared" si="3"/>
        <v>#DIV/0!</v>
      </c>
      <c r="AG44" s="9" t="s">
        <v>245</v>
      </c>
      <c r="AH44" s="72">
        <v>2</v>
      </c>
      <c r="AI44" s="56">
        <v>2</v>
      </c>
      <c r="AJ44" s="70">
        <f t="shared" si="4"/>
        <v>100</v>
      </c>
      <c r="AK44" s="85">
        <v>1E-3</v>
      </c>
      <c r="AL44" s="85">
        <v>1E-3</v>
      </c>
      <c r="AM44" s="71">
        <f t="shared" si="8"/>
        <v>100</v>
      </c>
      <c r="AN44" s="14" t="s">
        <v>286</v>
      </c>
      <c r="AO44" s="60">
        <v>2</v>
      </c>
      <c r="AP44" s="60">
        <v>2</v>
      </c>
      <c r="AQ44" s="70">
        <f>(AP44/AO44)*100</f>
        <v>100</v>
      </c>
      <c r="AR44" s="94">
        <v>0</v>
      </c>
      <c r="AS44" s="94">
        <v>0</v>
      </c>
      <c r="AT44" s="71">
        <v>0</v>
      </c>
      <c r="AU44" s="19" t="s">
        <v>388</v>
      </c>
      <c r="AV44" s="202">
        <v>2</v>
      </c>
      <c r="AW44" s="202">
        <v>1</v>
      </c>
      <c r="AX44" s="70">
        <f t="shared" si="26"/>
        <v>50</v>
      </c>
      <c r="AY44" s="216">
        <v>0</v>
      </c>
      <c r="AZ44" s="216">
        <v>0</v>
      </c>
      <c r="BA44" s="71">
        <v>0</v>
      </c>
      <c r="BB44" s="222" t="s">
        <v>446</v>
      </c>
      <c r="BC44" s="60">
        <v>2</v>
      </c>
      <c r="BD44" s="59">
        <f>(U44+AB44+AI44+AP44+AW44)/5</f>
        <v>1.6</v>
      </c>
      <c r="BE44" s="70">
        <f t="shared" si="24"/>
        <v>80</v>
      </c>
      <c r="BF44" s="222" t="s">
        <v>472</v>
      </c>
      <c r="BG44" s="132"/>
      <c r="BH44" s="1" t="s">
        <v>416</v>
      </c>
    </row>
    <row r="45" spans="1:60" ht="185.1" customHeight="1">
      <c r="A45" s="240"/>
      <c r="B45" s="232"/>
      <c r="C45" s="232"/>
      <c r="D45" s="235"/>
      <c r="E45" s="19" t="s">
        <v>158</v>
      </c>
      <c r="F45" s="19" t="s">
        <v>182</v>
      </c>
      <c r="G45" s="20" t="s">
        <v>86</v>
      </c>
      <c r="H45" s="20" t="s">
        <v>84</v>
      </c>
      <c r="I45" s="20" t="s">
        <v>160</v>
      </c>
      <c r="J45" s="56">
        <v>0</v>
      </c>
      <c r="K45" s="56">
        <v>0</v>
      </c>
      <c r="L45" s="56">
        <v>0</v>
      </c>
      <c r="M45" s="56">
        <v>0</v>
      </c>
      <c r="N45" s="56">
        <v>1</v>
      </c>
      <c r="O45" s="56">
        <v>1</v>
      </c>
      <c r="P45" s="56">
        <v>1</v>
      </c>
      <c r="Q45" s="56">
        <v>1</v>
      </c>
      <c r="R45" s="56">
        <v>1</v>
      </c>
      <c r="S45" s="56">
        <v>1</v>
      </c>
      <c r="T45" s="56">
        <v>1</v>
      </c>
      <c r="U45" s="56">
        <v>0</v>
      </c>
      <c r="V45" s="55">
        <f t="shared" si="0"/>
        <v>0</v>
      </c>
      <c r="W45" s="85">
        <v>0</v>
      </c>
      <c r="X45" s="85">
        <v>0</v>
      </c>
      <c r="Y45" s="55" t="e">
        <f t="shared" si="1"/>
        <v>#DIV/0!</v>
      </c>
      <c r="Z45" s="15" t="s">
        <v>210</v>
      </c>
      <c r="AA45" s="57">
        <v>1</v>
      </c>
      <c r="AB45" s="57">
        <v>0</v>
      </c>
      <c r="AC45" s="55">
        <f t="shared" si="25"/>
        <v>0</v>
      </c>
      <c r="AD45" s="85">
        <v>0</v>
      </c>
      <c r="AE45" s="85">
        <v>0</v>
      </c>
      <c r="AF45" s="13" t="e">
        <f t="shared" si="3"/>
        <v>#DIV/0!</v>
      </c>
      <c r="AG45" s="9" t="s">
        <v>246</v>
      </c>
      <c r="AH45" s="72">
        <v>0</v>
      </c>
      <c r="AI45" s="56">
        <v>0</v>
      </c>
      <c r="AJ45" s="75" t="s">
        <v>313</v>
      </c>
      <c r="AK45" s="85">
        <v>168000000</v>
      </c>
      <c r="AL45" s="85">
        <v>168000000</v>
      </c>
      <c r="AM45" s="71">
        <f t="shared" si="8"/>
        <v>100</v>
      </c>
      <c r="AN45" s="9" t="s">
        <v>307</v>
      </c>
      <c r="AO45" s="56">
        <v>0</v>
      </c>
      <c r="AP45" s="56">
        <v>0</v>
      </c>
      <c r="AQ45" s="75" t="s">
        <v>313</v>
      </c>
      <c r="AR45" s="86"/>
      <c r="AS45" s="86"/>
      <c r="AT45" s="75" t="s">
        <v>313</v>
      </c>
      <c r="AU45" s="19" t="s">
        <v>319</v>
      </c>
      <c r="AV45" s="202">
        <v>1</v>
      </c>
      <c r="AW45" s="202"/>
      <c r="AX45" s="70">
        <f t="shared" si="26"/>
        <v>0</v>
      </c>
      <c r="AY45" s="216">
        <v>0</v>
      </c>
      <c r="AZ45" s="216">
        <v>0</v>
      </c>
      <c r="BA45" s="71">
        <v>0</v>
      </c>
      <c r="BB45" s="222" t="s">
        <v>432</v>
      </c>
      <c r="BC45" s="60">
        <v>1</v>
      </c>
      <c r="BD45" s="59">
        <f>(AW45)/6</f>
        <v>0</v>
      </c>
      <c r="BE45" s="70">
        <f t="shared" si="24"/>
        <v>0</v>
      </c>
      <c r="BF45" s="222" t="s">
        <v>473</v>
      </c>
      <c r="BG45" s="132"/>
    </row>
    <row r="46" spans="1:60" ht="294" customHeight="1">
      <c r="A46" s="240"/>
      <c r="B46" s="232" t="s">
        <v>18</v>
      </c>
      <c r="C46" s="232" t="s">
        <v>17</v>
      </c>
      <c r="D46" s="235" t="s">
        <v>79</v>
      </c>
      <c r="E46" s="19" t="s">
        <v>103</v>
      </c>
      <c r="F46" s="19" t="s">
        <v>96</v>
      </c>
      <c r="G46" s="20" t="s">
        <v>86</v>
      </c>
      <c r="H46" s="20" t="s">
        <v>84</v>
      </c>
      <c r="I46" s="20" t="s">
        <v>161</v>
      </c>
      <c r="J46" s="56">
        <v>0</v>
      </c>
      <c r="K46" s="56">
        <v>0</v>
      </c>
      <c r="L46" s="56">
        <v>0</v>
      </c>
      <c r="M46" s="56">
        <v>0</v>
      </c>
      <c r="N46" s="56">
        <v>1</v>
      </c>
      <c r="O46" s="56">
        <v>1</v>
      </c>
      <c r="P46" s="56">
        <v>1</v>
      </c>
      <c r="Q46" s="56">
        <v>1</v>
      </c>
      <c r="R46" s="56">
        <v>1</v>
      </c>
      <c r="S46" s="56">
        <v>1</v>
      </c>
      <c r="T46" s="57">
        <v>1</v>
      </c>
      <c r="U46" s="57">
        <v>0.7</v>
      </c>
      <c r="V46" s="57">
        <f t="shared" si="0"/>
        <v>70</v>
      </c>
      <c r="W46" s="86">
        <v>6000000</v>
      </c>
      <c r="X46" s="86">
        <v>6000000</v>
      </c>
      <c r="Y46" s="55">
        <f t="shared" si="1"/>
        <v>100</v>
      </c>
      <c r="Z46" s="15" t="s">
        <v>212</v>
      </c>
      <c r="AA46" s="57">
        <v>1</v>
      </c>
      <c r="AB46" s="57">
        <v>1</v>
      </c>
      <c r="AC46" s="55">
        <f t="shared" si="25"/>
        <v>100</v>
      </c>
      <c r="AD46" s="85">
        <v>0</v>
      </c>
      <c r="AE46" s="85">
        <v>0</v>
      </c>
      <c r="AF46" s="13" t="e">
        <f t="shared" si="3"/>
        <v>#DIV/0!</v>
      </c>
      <c r="AG46" s="9" t="s">
        <v>247</v>
      </c>
      <c r="AH46" s="72">
        <v>0</v>
      </c>
      <c r="AI46" s="56">
        <v>0</v>
      </c>
      <c r="AJ46" s="75" t="s">
        <v>313</v>
      </c>
      <c r="AK46" s="85">
        <v>0</v>
      </c>
      <c r="AL46" s="85">
        <v>0</v>
      </c>
      <c r="AM46" s="71">
        <v>0</v>
      </c>
      <c r="AN46" s="9" t="s">
        <v>345</v>
      </c>
      <c r="AO46" s="56">
        <v>0</v>
      </c>
      <c r="AP46" s="56">
        <v>0</v>
      </c>
      <c r="AQ46" s="75" t="s">
        <v>313</v>
      </c>
      <c r="AR46" s="86"/>
      <c r="AS46" s="86"/>
      <c r="AT46" s="75" t="s">
        <v>313</v>
      </c>
      <c r="AU46" s="19" t="s">
        <v>363</v>
      </c>
      <c r="AV46" s="202">
        <v>1</v>
      </c>
      <c r="AW46" s="202">
        <v>0</v>
      </c>
      <c r="AX46" s="70">
        <f t="shared" si="26"/>
        <v>0</v>
      </c>
      <c r="AY46" s="216">
        <v>0</v>
      </c>
      <c r="AZ46" s="216">
        <v>0</v>
      </c>
      <c r="BA46" s="71">
        <v>0</v>
      </c>
      <c r="BB46" s="222" t="s">
        <v>433</v>
      </c>
      <c r="BC46" s="60">
        <v>1</v>
      </c>
      <c r="BD46" s="59">
        <f>(U46+AB46+AI46+AP46+AW46)/6</f>
        <v>0.28333333333333333</v>
      </c>
      <c r="BE46" s="70">
        <f t="shared" si="24"/>
        <v>28.333333333333332</v>
      </c>
      <c r="BF46" s="222" t="s">
        <v>346</v>
      </c>
      <c r="BG46" s="132"/>
    </row>
    <row r="47" spans="1:60" ht="195.75" customHeight="1">
      <c r="A47" s="240"/>
      <c r="B47" s="232"/>
      <c r="C47" s="232"/>
      <c r="D47" s="235"/>
      <c r="E47" s="19" t="s">
        <v>104</v>
      </c>
      <c r="F47" s="19" t="s">
        <v>121</v>
      </c>
      <c r="G47" s="20" t="s">
        <v>86</v>
      </c>
      <c r="H47" s="20" t="s">
        <v>84</v>
      </c>
      <c r="I47" s="20" t="s">
        <v>162</v>
      </c>
      <c r="J47" s="56">
        <v>4</v>
      </c>
      <c r="K47" s="56">
        <v>4</v>
      </c>
      <c r="L47" s="56">
        <v>4</v>
      </c>
      <c r="M47" s="56">
        <v>4</v>
      </c>
      <c r="N47" s="56">
        <v>4</v>
      </c>
      <c r="O47" s="56">
        <v>4</v>
      </c>
      <c r="P47" s="56">
        <v>4</v>
      </c>
      <c r="Q47" s="56">
        <v>4</v>
      </c>
      <c r="R47" s="56">
        <v>4</v>
      </c>
      <c r="S47" s="56">
        <v>4</v>
      </c>
      <c r="T47" s="57">
        <v>2</v>
      </c>
      <c r="U47" s="57">
        <v>1</v>
      </c>
      <c r="V47" s="57">
        <f t="shared" si="0"/>
        <v>50</v>
      </c>
      <c r="W47" s="86">
        <v>3000000</v>
      </c>
      <c r="X47" s="86">
        <v>3000000</v>
      </c>
      <c r="Y47" s="55">
        <f t="shared" si="1"/>
        <v>100</v>
      </c>
      <c r="Z47" s="15" t="s">
        <v>213</v>
      </c>
      <c r="AA47" s="57">
        <v>4</v>
      </c>
      <c r="AB47" s="57">
        <v>4</v>
      </c>
      <c r="AC47" s="55">
        <f t="shared" si="25"/>
        <v>100</v>
      </c>
      <c r="AD47" s="85">
        <v>0</v>
      </c>
      <c r="AE47" s="85">
        <v>0</v>
      </c>
      <c r="AF47" s="13" t="e">
        <f t="shared" si="3"/>
        <v>#DIV/0!</v>
      </c>
      <c r="AG47" s="9" t="s">
        <v>248</v>
      </c>
      <c r="AH47" s="72">
        <v>4</v>
      </c>
      <c r="AI47" s="56">
        <v>4</v>
      </c>
      <c r="AJ47" s="70">
        <f t="shared" si="4"/>
        <v>100</v>
      </c>
      <c r="AK47" s="85">
        <v>3462000</v>
      </c>
      <c r="AL47" s="85">
        <v>3462000</v>
      </c>
      <c r="AM47" s="70">
        <f t="shared" si="8"/>
        <v>100</v>
      </c>
      <c r="AN47" s="14" t="s">
        <v>287</v>
      </c>
      <c r="AO47" s="60">
        <v>4</v>
      </c>
      <c r="AP47" s="60">
        <v>4</v>
      </c>
      <c r="AQ47" s="70">
        <f>(AP47/AO47)*100</f>
        <v>100</v>
      </c>
      <c r="AR47" s="94">
        <v>1000000</v>
      </c>
      <c r="AS47" s="94">
        <v>1000000</v>
      </c>
      <c r="AT47" s="74">
        <f t="shared" si="7"/>
        <v>100</v>
      </c>
      <c r="AU47" s="19" t="s">
        <v>387</v>
      </c>
      <c r="AV47" s="202">
        <v>4</v>
      </c>
      <c r="AW47" s="202">
        <v>2</v>
      </c>
      <c r="AX47" s="70">
        <f t="shared" si="26"/>
        <v>50</v>
      </c>
      <c r="AY47" s="216">
        <v>0</v>
      </c>
      <c r="AZ47" s="216">
        <v>0</v>
      </c>
      <c r="BA47" s="74" t="e">
        <f t="shared" ref="BA47:BA49" si="28">AZ47/AY47*100</f>
        <v>#DIV/0!</v>
      </c>
      <c r="BB47" s="222" t="s">
        <v>474</v>
      </c>
      <c r="BC47" s="60">
        <v>4</v>
      </c>
      <c r="BD47" s="95">
        <f>(U47+AB47+AI47+AP47+AW47)/5</f>
        <v>3</v>
      </c>
      <c r="BE47" s="70">
        <f t="shared" si="24"/>
        <v>75</v>
      </c>
      <c r="BF47" s="194" t="s">
        <v>447</v>
      </c>
      <c r="BG47" s="132"/>
    </row>
    <row r="48" spans="1:60" ht="184.5" customHeight="1">
      <c r="A48" s="240"/>
      <c r="B48" s="232" t="s">
        <v>20</v>
      </c>
      <c r="C48" s="19" t="s">
        <v>76</v>
      </c>
      <c r="D48" s="232" t="s">
        <v>64</v>
      </c>
      <c r="E48" s="19" t="s">
        <v>163</v>
      </c>
      <c r="F48" s="19" t="s">
        <v>177</v>
      </c>
      <c r="G48" s="20" t="s">
        <v>85</v>
      </c>
      <c r="H48" s="7" t="s">
        <v>84</v>
      </c>
      <c r="I48" s="20" t="s">
        <v>164</v>
      </c>
      <c r="J48" s="56">
        <v>0</v>
      </c>
      <c r="K48" s="56">
        <v>0</v>
      </c>
      <c r="L48" s="56">
        <v>0</v>
      </c>
      <c r="M48" s="56">
        <v>0</v>
      </c>
      <c r="N48" s="56">
        <v>6</v>
      </c>
      <c r="O48" s="56">
        <v>6</v>
      </c>
      <c r="P48" s="56">
        <v>0</v>
      </c>
      <c r="Q48" s="56">
        <v>0</v>
      </c>
      <c r="R48" s="56">
        <v>0</v>
      </c>
      <c r="S48" s="56">
        <v>0</v>
      </c>
      <c r="T48" s="56">
        <v>0</v>
      </c>
      <c r="U48" s="56">
        <v>0</v>
      </c>
      <c r="V48" s="55">
        <v>0</v>
      </c>
      <c r="W48" s="85">
        <v>0</v>
      </c>
      <c r="X48" s="85">
        <v>0</v>
      </c>
      <c r="Y48" s="55" t="e">
        <f t="shared" si="1"/>
        <v>#DIV/0!</v>
      </c>
      <c r="Z48" s="15" t="s">
        <v>214</v>
      </c>
      <c r="AA48" s="57">
        <v>0</v>
      </c>
      <c r="AB48" s="57">
        <v>0</v>
      </c>
      <c r="AC48" s="55">
        <v>0</v>
      </c>
      <c r="AD48" s="85">
        <v>0</v>
      </c>
      <c r="AE48" s="85">
        <v>0</v>
      </c>
      <c r="AF48" s="13" t="e">
        <f t="shared" si="3"/>
        <v>#DIV/0!</v>
      </c>
      <c r="AG48" s="9" t="s">
        <v>249</v>
      </c>
      <c r="AH48" s="72">
        <v>0</v>
      </c>
      <c r="AI48" s="56">
        <v>0</v>
      </c>
      <c r="AJ48" s="75" t="s">
        <v>313</v>
      </c>
      <c r="AK48" s="85">
        <v>0</v>
      </c>
      <c r="AL48" s="85">
        <v>0</v>
      </c>
      <c r="AM48" s="71">
        <v>0</v>
      </c>
      <c r="AN48" s="9" t="s">
        <v>291</v>
      </c>
      <c r="AO48" s="56">
        <v>0</v>
      </c>
      <c r="AP48" s="56">
        <v>0</v>
      </c>
      <c r="AQ48" s="75" t="s">
        <v>313</v>
      </c>
      <c r="AR48" s="86"/>
      <c r="AS48" s="86"/>
      <c r="AT48" s="75" t="s">
        <v>313</v>
      </c>
      <c r="AU48" s="19" t="s">
        <v>347</v>
      </c>
      <c r="AV48" s="202">
        <v>6</v>
      </c>
      <c r="AW48" s="202">
        <v>0</v>
      </c>
      <c r="AX48" s="70">
        <f t="shared" ref="AX48:AX49" si="29">(AW48/AV48)*100</f>
        <v>0</v>
      </c>
      <c r="AY48" s="216">
        <v>0</v>
      </c>
      <c r="AZ48" s="216">
        <v>0</v>
      </c>
      <c r="BA48" s="74" t="e">
        <f t="shared" si="28"/>
        <v>#DIV/0!</v>
      </c>
      <c r="BB48" s="222" t="s">
        <v>434</v>
      </c>
      <c r="BC48" s="60">
        <v>12</v>
      </c>
      <c r="BD48" s="95">
        <f>AW48</f>
        <v>0</v>
      </c>
      <c r="BE48" s="70">
        <f t="shared" si="24"/>
        <v>0</v>
      </c>
      <c r="BF48" s="222" t="s">
        <v>475</v>
      </c>
      <c r="BG48" s="132"/>
    </row>
    <row r="49" spans="1:59" ht="177" customHeight="1">
      <c r="A49" s="240"/>
      <c r="B49" s="232"/>
      <c r="C49" s="19" t="s">
        <v>19</v>
      </c>
      <c r="D49" s="232"/>
      <c r="E49" s="4" t="s">
        <v>178</v>
      </c>
      <c r="F49" s="4" t="s">
        <v>183</v>
      </c>
      <c r="G49" s="7" t="s">
        <v>86</v>
      </c>
      <c r="H49" s="20" t="s">
        <v>84</v>
      </c>
      <c r="I49" s="20" t="s">
        <v>165</v>
      </c>
      <c r="J49" s="56">
        <v>0</v>
      </c>
      <c r="K49" s="56">
        <v>0</v>
      </c>
      <c r="L49" s="56">
        <v>0</v>
      </c>
      <c r="M49" s="56">
        <v>0</v>
      </c>
      <c r="N49" s="56">
        <v>5</v>
      </c>
      <c r="O49" s="56">
        <v>5</v>
      </c>
      <c r="P49" s="56">
        <v>5</v>
      </c>
      <c r="Q49" s="56">
        <v>5</v>
      </c>
      <c r="R49" s="56">
        <v>5</v>
      </c>
      <c r="S49" s="56">
        <v>5</v>
      </c>
      <c r="T49" s="56">
        <v>1</v>
      </c>
      <c r="U49" s="56">
        <v>0.1</v>
      </c>
      <c r="V49" s="55">
        <f t="shared" si="0"/>
        <v>10</v>
      </c>
      <c r="W49" s="86">
        <v>4400000</v>
      </c>
      <c r="X49" s="86">
        <v>4400000</v>
      </c>
      <c r="Y49" s="55">
        <f t="shared" si="1"/>
        <v>100</v>
      </c>
      <c r="Z49" s="15" t="s">
        <v>216</v>
      </c>
      <c r="AA49" s="57">
        <v>1</v>
      </c>
      <c r="AB49" s="57">
        <v>1</v>
      </c>
      <c r="AC49" s="55">
        <v>0</v>
      </c>
      <c r="AD49" s="85">
        <v>0</v>
      </c>
      <c r="AE49" s="85">
        <v>0</v>
      </c>
      <c r="AF49" s="13" t="e">
        <f t="shared" si="3"/>
        <v>#DIV/0!</v>
      </c>
      <c r="AG49" s="9" t="s">
        <v>250</v>
      </c>
      <c r="AH49" s="72">
        <v>0</v>
      </c>
      <c r="AI49" s="56">
        <v>0</v>
      </c>
      <c r="AJ49" s="75" t="s">
        <v>313</v>
      </c>
      <c r="AK49" s="85">
        <v>0</v>
      </c>
      <c r="AL49" s="85">
        <v>0</v>
      </c>
      <c r="AM49" s="71">
        <v>0</v>
      </c>
      <c r="AN49" s="9" t="s">
        <v>291</v>
      </c>
      <c r="AO49" s="56">
        <v>0</v>
      </c>
      <c r="AP49" s="56">
        <v>0</v>
      </c>
      <c r="AQ49" s="75" t="s">
        <v>313</v>
      </c>
      <c r="AR49" s="86"/>
      <c r="AS49" s="86"/>
      <c r="AT49" s="75" t="s">
        <v>313</v>
      </c>
      <c r="AU49" s="19" t="s">
        <v>320</v>
      </c>
      <c r="AV49" s="202">
        <v>5</v>
      </c>
      <c r="AW49" s="202">
        <v>0</v>
      </c>
      <c r="AX49" s="70">
        <f t="shared" si="29"/>
        <v>0</v>
      </c>
      <c r="AY49" s="216"/>
      <c r="AZ49" s="216"/>
      <c r="BA49" s="74" t="e">
        <f t="shared" si="28"/>
        <v>#DIV/0!</v>
      </c>
      <c r="BB49" s="222" t="s">
        <v>435</v>
      </c>
      <c r="BC49" s="60">
        <v>5</v>
      </c>
      <c r="BD49" s="95">
        <f>U49+AB49+AI49+AP49+AW49</f>
        <v>1.1000000000000001</v>
      </c>
      <c r="BE49" s="70">
        <f t="shared" si="24"/>
        <v>22.000000000000004</v>
      </c>
      <c r="BF49" s="222" t="s">
        <v>435</v>
      </c>
      <c r="BG49" s="132"/>
    </row>
    <row r="50" spans="1:59" ht="193.5" customHeight="1">
      <c r="A50" s="240"/>
      <c r="B50" s="232"/>
      <c r="C50" s="19" t="s">
        <v>105</v>
      </c>
      <c r="D50" s="19" t="s">
        <v>106</v>
      </c>
      <c r="E50" s="19" t="s">
        <v>107</v>
      </c>
      <c r="F50" s="19" t="s">
        <v>95</v>
      </c>
      <c r="G50" s="20" t="s">
        <v>86</v>
      </c>
      <c r="H50" s="20" t="s">
        <v>84</v>
      </c>
      <c r="I50" s="20" t="s">
        <v>166</v>
      </c>
      <c r="J50" s="56">
        <v>0</v>
      </c>
      <c r="K50" s="56">
        <v>1</v>
      </c>
      <c r="L50" s="56">
        <v>1</v>
      </c>
      <c r="M50" s="56">
        <v>1</v>
      </c>
      <c r="N50" s="56">
        <v>1</v>
      </c>
      <c r="O50" s="56">
        <v>1</v>
      </c>
      <c r="P50" s="56">
        <v>1</v>
      </c>
      <c r="Q50" s="56">
        <v>1</v>
      </c>
      <c r="R50" s="56">
        <v>1</v>
      </c>
      <c r="S50" s="56">
        <v>1</v>
      </c>
      <c r="T50" s="57">
        <v>24</v>
      </c>
      <c r="U50" s="57">
        <v>19</v>
      </c>
      <c r="V50" s="62">
        <f>(U50/T50*100)</f>
        <v>79.166666666666657</v>
      </c>
      <c r="W50" s="86">
        <v>6000000</v>
      </c>
      <c r="X50" s="86">
        <v>6000000</v>
      </c>
      <c r="Y50" s="55">
        <f t="shared" si="1"/>
        <v>100</v>
      </c>
      <c r="Z50" s="15" t="s">
        <v>215</v>
      </c>
      <c r="AA50" s="63">
        <v>1</v>
      </c>
      <c r="AB50" s="63">
        <v>1</v>
      </c>
      <c r="AC50" s="67">
        <f>(AB50/AA50*100)</f>
        <v>100</v>
      </c>
      <c r="AD50" s="86">
        <v>3600000</v>
      </c>
      <c r="AE50" s="86">
        <v>3600000</v>
      </c>
      <c r="AF50" s="13">
        <f t="shared" si="3"/>
        <v>100</v>
      </c>
      <c r="AG50" s="9" t="s">
        <v>251</v>
      </c>
      <c r="AH50" s="72">
        <v>1</v>
      </c>
      <c r="AI50" s="56">
        <v>1</v>
      </c>
      <c r="AJ50" s="70">
        <f t="shared" si="4"/>
        <v>100</v>
      </c>
      <c r="AK50" s="85">
        <v>3462000</v>
      </c>
      <c r="AL50" s="85">
        <v>3462000</v>
      </c>
      <c r="AM50" s="70">
        <f t="shared" si="8"/>
        <v>100</v>
      </c>
      <c r="AN50" s="14" t="s">
        <v>348</v>
      </c>
      <c r="AO50" s="60">
        <v>1</v>
      </c>
      <c r="AP50" s="60">
        <v>1</v>
      </c>
      <c r="AQ50" s="70">
        <f>(AP50/AO50)*100</f>
        <v>100</v>
      </c>
      <c r="AR50" s="94">
        <v>1000000</v>
      </c>
      <c r="AS50" s="94">
        <v>1000000</v>
      </c>
      <c r="AT50" s="74">
        <f t="shared" si="7"/>
        <v>100</v>
      </c>
      <c r="AU50" s="19" t="s">
        <v>348</v>
      </c>
      <c r="AV50" s="202">
        <v>1</v>
      </c>
      <c r="AW50" s="202">
        <v>1</v>
      </c>
      <c r="AX50" s="70">
        <f>(AW50/AV50)*100</f>
        <v>100</v>
      </c>
      <c r="AY50" s="216"/>
      <c r="AZ50" s="216"/>
      <c r="BA50" s="74" t="e">
        <f t="shared" ref="BA50" si="30">AZ50/AY50*100</f>
        <v>#DIV/0!</v>
      </c>
      <c r="BB50" s="222" t="s">
        <v>477</v>
      </c>
      <c r="BC50" s="60">
        <v>1</v>
      </c>
      <c r="BD50" s="95">
        <f>(U50+AB50+AI50+AP50+AW50)/5</f>
        <v>4.5999999999999996</v>
      </c>
      <c r="BE50" s="70">
        <v>100</v>
      </c>
      <c r="BF50" s="222" t="s">
        <v>476</v>
      </c>
      <c r="BG50" s="133"/>
    </row>
    <row r="51" spans="1:59" ht="129.94999999999999" customHeight="1">
      <c r="BF51" s="129"/>
    </row>
    <row r="52" spans="1:59" ht="129.94999999999999" customHeight="1">
      <c r="BF52" s="129"/>
    </row>
    <row r="53" spans="1:59" ht="129.94999999999999" customHeight="1">
      <c r="BF53" s="129"/>
    </row>
    <row r="54" spans="1:59" ht="129.94999999999999" customHeight="1">
      <c r="BF54" s="129"/>
    </row>
    <row r="55" spans="1:59" ht="129.94999999999999" customHeight="1">
      <c r="BF55" s="129"/>
    </row>
    <row r="56" spans="1:59" ht="129.94999999999999" customHeight="1">
      <c r="BF56" s="129"/>
    </row>
    <row r="57" spans="1:59" ht="129.94999999999999" customHeight="1">
      <c r="BF57" s="129"/>
    </row>
    <row r="58" spans="1:59" ht="129.94999999999999" customHeight="1">
      <c r="BF58" s="129"/>
    </row>
    <row r="59" spans="1:59" ht="129.94999999999999" customHeight="1">
      <c r="BF59" s="129"/>
    </row>
    <row r="60" spans="1:59" ht="129.94999999999999" customHeight="1">
      <c r="BF60" s="129"/>
    </row>
    <row r="61" spans="1:59" ht="129.94999999999999" customHeight="1">
      <c r="BF61" s="129"/>
    </row>
    <row r="62" spans="1:59" ht="129.94999999999999" customHeight="1">
      <c r="BF62" s="129"/>
    </row>
    <row r="63" spans="1:59" ht="129.94999999999999" customHeight="1">
      <c r="BF63" s="129"/>
    </row>
    <row r="64" spans="1:59" ht="129.94999999999999" customHeight="1">
      <c r="BF64" s="129"/>
    </row>
    <row r="65" spans="58:58" ht="129.94999999999999" customHeight="1">
      <c r="BF65" s="129"/>
    </row>
    <row r="66" spans="58:58" ht="129.94999999999999" customHeight="1">
      <c r="BF66" s="129"/>
    </row>
    <row r="67" spans="58:58" ht="129.94999999999999" customHeight="1">
      <c r="BF67" s="129"/>
    </row>
    <row r="68" spans="58:58" ht="129.94999999999999" customHeight="1">
      <c r="BF68" s="129"/>
    </row>
    <row r="69" spans="58:58" ht="129.94999999999999" customHeight="1">
      <c r="BF69" s="129"/>
    </row>
    <row r="70" spans="58:58" ht="129.94999999999999" customHeight="1">
      <c r="BF70" s="129"/>
    </row>
    <row r="71" spans="58:58" ht="129.94999999999999" customHeight="1">
      <c r="BF71" s="129"/>
    </row>
    <row r="72" spans="58:58" ht="129.94999999999999" customHeight="1">
      <c r="BF72" s="129"/>
    </row>
    <row r="73" spans="58:58" ht="129.94999999999999" customHeight="1">
      <c r="BF73" s="129"/>
    </row>
    <row r="74" spans="58:58" ht="129.94999999999999" customHeight="1">
      <c r="BF74" s="129"/>
    </row>
    <row r="75" spans="58:58" ht="129.94999999999999" customHeight="1">
      <c r="BF75" s="129"/>
    </row>
    <row r="76" spans="58:58" ht="129.94999999999999" customHeight="1">
      <c r="BF76" s="129"/>
    </row>
    <row r="77" spans="58:58" ht="129.94999999999999" customHeight="1">
      <c r="BF77" s="129"/>
    </row>
    <row r="78" spans="58:58" ht="129.94999999999999" customHeight="1">
      <c r="BF78" s="129"/>
    </row>
    <row r="79" spans="58:58" ht="129.94999999999999" customHeight="1">
      <c r="BF79" s="129"/>
    </row>
    <row r="80" spans="58:58" ht="129.94999999999999" customHeight="1">
      <c r="BF80" s="129"/>
    </row>
    <row r="81" spans="58:58" ht="129.94999999999999" customHeight="1">
      <c r="BF81" s="129"/>
    </row>
    <row r="82" spans="58:58" ht="129.94999999999999" customHeight="1">
      <c r="BF82" s="129"/>
    </row>
    <row r="83" spans="58:58" ht="129.94999999999999" customHeight="1">
      <c r="BF83" s="129"/>
    </row>
    <row r="84" spans="58:58" ht="129.94999999999999" customHeight="1">
      <c r="BF84" s="129"/>
    </row>
    <row r="85" spans="58:58" ht="129.94999999999999" customHeight="1">
      <c r="BF85" s="129"/>
    </row>
    <row r="86" spans="58:58" ht="129.94999999999999" customHeight="1">
      <c r="BF86" s="129"/>
    </row>
    <row r="87" spans="58:58" ht="129.94999999999999" customHeight="1">
      <c r="BF87" s="129"/>
    </row>
    <row r="88" spans="58:58" ht="129.94999999999999" customHeight="1">
      <c r="BF88" s="129"/>
    </row>
    <row r="89" spans="58:58" ht="129.94999999999999" customHeight="1">
      <c r="BF89" s="129"/>
    </row>
    <row r="90" spans="58:58" ht="129.94999999999999" customHeight="1">
      <c r="BF90" s="129"/>
    </row>
    <row r="91" spans="58:58" ht="129.94999999999999" customHeight="1">
      <c r="BF91" s="129"/>
    </row>
    <row r="92" spans="58:58" ht="129.94999999999999" customHeight="1">
      <c r="BF92" s="129"/>
    </row>
    <row r="93" spans="58:58" ht="129.94999999999999" customHeight="1">
      <c r="BF93" s="129"/>
    </row>
    <row r="94" spans="58:58" ht="129.94999999999999" customHeight="1">
      <c r="BF94" s="129"/>
    </row>
    <row r="95" spans="58:58" ht="129.94999999999999" customHeight="1">
      <c r="BF95" s="129"/>
    </row>
    <row r="96" spans="58:58" ht="129.94999999999999" customHeight="1">
      <c r="BF96" s="129"/>
    </row>
    <row r="97" spans="58:58" ht="129.94999999999999" customHeight="1">
      <c r="BF97" s="129"/>
    </row>
    <row r="98" spans="58:58" ht="129.94999999999999" customHeight="1">
      <c r="BF98" s="129"/>
    </row>
    <row r="99" spans="58:58" ht="129.94999999999999" customHeight="1">
      <c r="BF99" s="129"/>
    </row>
    <row r="100" spans="58:58" ht="129.94999999999999" customHeight="1">
      <c r="BF100" s="129"/>
    </row>
    <row r="101" spans="58:58" ht="129.94999999999999" customHeight="1">
      <c r="BF101" s="129"/>
    </row>
    <row r="102" spans="58:58" ht="129.94999999999999" customHeight="1">
      <c r="BF102" s="129"/>
    </row>
    <row r="103" spans="58:58" ht="129.94999999999999" customHeight="1">
      <c r="BF103" s="129"/>
    </row>
    <row r="104" spans="58:58" ht="129.94999999999999" customHeight="1">
      <c r="BF104" s="129"/>
    </row>
    <row r="105" spans="58:58" ht="129.94999999999999" customHeight="1">
      <c r="BF105" s="129"/>
    </row>
    <row r="106" spans="58:58" ht="129.94999999999999" customHeight="1">
      <c r="BF106" s="129"/>
    </row>
    <row r="107" spans="58:58" ht="129.94999999999999" customHeight="1">
      <c r="BF107" s="129"/>
    </row>
    <row r="108" spans="58:58" ht="129.94999999999999" customHeight="1">
      <c r="BF108" s="129"/>
    </row>
    <row r="109" spans="58:58" ht="129.94999999999999" customHeight="1">
      <c r="BF109" s="129"/>
    </row>
    <row r="110" spans="58:58" ht="129.94999999999999" customHeight="1">
      <c r="BF110" s="129"/>
    </row>
    <row r="111" spans="58:58" ht="129.94999999999999" customHeight="1">
      <c r="BF111" s="129"/>
    </row>
    <row r="112" spans="58:58" ht="129.94999999999999" customHeight="1">
      <c r="BF112" s="129"/>
    </row>
    <row r="113" spans="58:58" ht="129.94999999999999" customHeight="1">
      <c r="BF113" s="129"/>
    </row>
    <row r="114" spans="58:58" ht="129.94999999999999" customHeight="1">
      <c r="BF114" s="129"/>
    </row>
    <row r="115" spans="58:58" ht="129.94999999999999" customHeight="1">
      <c r="BF115" s="129"/>
    </row>
    <row r="116" spans="58:58" ht="129.94999999999999" customHeight="1">
      <c r="BF116" s="129"/>
    </row>
    <row r="117" spans="58:58" ht="129.94999999999999" customHeight="1">
      <c r="BF117" s="129"/>
    </row>
    <row r="118" spans="58:58" ht="129.94999999999999" customHeight="1">
      <c r="BF118" s="129"/>
    </row>
    <row r="119" spans="58:58" ht="129.94999999999999" customHeight="1">
      <c r="BF119" s="129"/>
    </row>
    <row r="120" spans="58:58" ht="129.94999999999999" customHeight="1">
      <c r="BF120" s="129"/>
    </row>
    <row r="121" spans="58:58" ht="129.94999999999999" customHeight="1">
      <c r="BF121" s="129"/>
    </row>
    <row r="122" spans="58:58" ht="129.94999999999999" customHeight="1">
      <c r="BF122" s="129"/>
    </row>
    <row r="123" spans="58:58" ht="129.94999999999999" customHeight="1">
      <c r="BF123" s="129"/>
    </row>
    <row r="124" spans="58:58" ht="129.94999999999999" customHeight="1">
      <c r="BF124" s="129"/>
    </row>
    <row r="125" spans="58:58" ht="129.94999999999999" customHeight="1">
      <c r="BF125" s="129"/>
    </row>
    <row r="126" spans="58:58" ht="129.94999999999999" customHeight="1">
      <c r="BF126" s="129"/>
    </row>
    <row r="127" spans="58:58" ht="129.94999999999999" customHeight="1">
      <c r="BF127" s="129"/>
    </row>
    <row r="128" spans="58:58" ht="129.94999999999999" customHeight="1">
      <c r="BF128" s="129"/>
    </row>
    <row r="129" spans="58:58" ht="129.94999999999999" customHeight="1">
      <c r="BF129" s="129"/>
    </row>
    <row r="130" spans="58:58" ht="129.94999999999999" customHeight="1">
      <c r="BF130" s="129"/>
    </row>
    <row r="131" spans="58:58" ht="129.94999999999999" customHeight="1">
      <c r="BF131" s="129"/>
    </row>
    <row r="132" spans="58:58" ht="129.94999999999999" customHeight="1">
      <c r="BF132" s="129"/>
    </row>
    <row r="133" spans="58:58" ht="129.94999999999999" customHeight="1">
      <c r="BF133" s="129"/>
    </row>
    <row r="134" spans="58:58" ht="129.94999999999999" customHeight="1">
      <c r="BF134" s="129"/>
    </row>
    <row r="135" spans="58:58" ht="129.94999999999999" customHeight="1">
      <c r="BF135" s="129"/>
    </row>
    <row r="136" spans="58:58" ht="129.94999999999999" customHeight="1">
      <c r="BF136" s="129"/>
    </row>
    <row r="137" spans="58:58" ht="129.94999999999999" customHeight="1">
      <c r="BF137" s="129"/>
    </row>
    <row r="138" spans="58:58" ht="129.94999999999999" customHeight="1">
      <c r="BF138" s="129"/>
    </row>
    <row r="139" spans="58:58" ht="129.94999999999999" customHeight="1">
      <c r="BF139" s="129"/>
    </row>
    <row r="140" spans="58:58" ht="129.94999999999999" customHeight="1">
      <c r="BF140" s="129"/>
    </row>
    <row r="141" spans="58:58" ht="129.94999999999999" customHeight="1">
      <c r="BF141" s="129"/>
    </row>
    <row r="142" spans="58:58" ht="129.94999999999999" customHeight="1">
      <c r="BF142" s="129"/>
    </row>
    <row r="143" spans="58:58" ht="129.94999999999999" customHeight="1">
      <c r="BF143" s="129"/>
    </row>
    <row r="144" spans="58:58" ht="129.94999999999999" customHeight="1">
      <c r="BF144" s="129"/>
    </row>
    <row r="145" spans="58:58" ht="129.94999999999999" customHeight="1">
      <c r="BF145" s="129"/>
    </row>
    <row r="146" spans="58:58" ht="129.94999999999999" customHeight="1">
      <c r="BF146" s="129"/>
    </row>
    <row r="147" spans="58:58" ht="129.94999999999999" customHeight="1">
      <c r="BF147" s="129"/>
    </row>
    <row r="148" spans="58:58" ht="129.94999999999999" customHeight="1">
      <c r="BF148" s="129"/>
    </row>
    <row r="149" spans="58:58" ht="129.94999999999999" customHeight="1">
      <c r="BF149" s="129"/>
    </row>
    <row r="150" spans="58:58" ht="129.94999999999999" customHeight="1">
      <c r="BF150" s="129"/>
    </row>
    <row r="151" spans="58:58" ht="129.94999999999999" customHeight="1">
      <c r="BF151" s="129"/>
    </row>
    <row r="152" spans="58:58" ht="129.94999999999999" customHeight="1">
      <c r="BF152" s="129"/>
    </row>
    <row r="153" spans="58:58" ht="129.94999999999999" customHeight="1">
      <c r="BF153" s="129"/>
    </row>
    <row r="154" spans="58:58" ht="129.94999999999999" customHeight="1">
      <c r="BF154" s="129"/>
    </row>
    <row r="155" spans="58:58" ht="129.94999999999999" customHeight="1">
      <c r="BF155" s="129"/>
    </row>
    <row r="156" spans="58:58" ht="129.94999999999999" customHeight="1">
      <c r="BF156" s="129"/>
    </row>
    <row r="157" spans="58:58" ht="129.94999999999999" customHeight="1">
      <c r="BF157" s="129"/>
    </row>
    <row r="158" spans="58:58" ht="129.94999999999999" customHeight="1">
      <c r="BF158" s="129"/>
    </row>
    <row r="159" spans="58:58" ht="129.94999999999999" customHeight="1">
      <c r="BF159" s="129"/>
    </row>
    <row r="160" spans="58:58" ht="129.94999999999999" customHeight="1">
      <c r="BF160" s="129"/>
    </row>
    <row r="161" spans="58:58" ht="129.94999999999999" customHeight="1">
      <c r="BF161" s="129"/>
    </row>
    <row r="162" spans="58:58" ht="129.94999999999999" customHeight="1">
      <c r="BF162" s="129"/>
    </row>
    <row r="163" spans="58:58" ht="129.94999999999999" customHeight="1">
      <c r="BF163" s="129"/>
    </row>
    <row r="164" spans="58:58" ht="129.94999999999999" customHeight="1">
      <c r="BF164" s="129"/>
    </row>
    <row r="165" spans="58:58" ht="129.94999999999999" customHeight="1">
      <c r="BF165" s="129"/>
    </row>
    <row r="166" spans="58:58" ht="129.94999999999999" customHeight="1">
      <c r="BF166" s="129"/>
    </row>
    <row r="167" spans="58:58" ht="129.94999999999999" customHeight="1">
      <c r="BF167" s="129"/>
    </row>
    <row r="168" spans="58:58" ht="129.94999999999999" customHeight="1">
      <c r="BF168" s="129"/>
    </row>
    <row r="169" spans="58:58" ht="129.94999999999999" customHeight="1">
      <c r="BF169" s="129"/>
    </row>
    <row r="170" spans="58:58" ht="129.94999999999999" customHeight="1">
      <c r="BF170" s="129"/>
    </row>
    <row r="171" spans="58:58" ht="129.94999999999999" customHeight="1">
      <c r="BF171" s="129"/>
    </row>
    <row r="172" spans="58:58" ht="129.94999999999999" customHeight="1">
      <c r="BF172" s="129"/>
    </row>
    <row r="173" spans="58:58" ht="129.94999999999999" customHeight="1">
      <c r="BF173" s="129"/>
    </row>
    <row r="174" spans="58:58" ht="129.94999999999999" customHeight="1">
      <c r="BF174" s="129"/>
    </row>
    <row r="175" spans="58:58" ht="129.94999999999999" customHeight="1">
      <c r="BF175" s="129"/>
    </row>
    <row r="176" spans="58:58" ht="129.94999999999999" customHeight="1">
      <c r="BF176" s="129"/>
    </row>
    <row r="177" spans="58:58" ht="129.94999999999999" customHeight="1">
      <c r="BF177" s="129"/>
    </row>
    <row r="178" spans="58:58" ht="129.94999999999999" customHeight="1">
      <c r="BF178" s="129"/>
    </row>
    <row r="179" spans="58:58" ht="129.94999999999999" customHeight="1">
      <c r="BF179" s="129"/>
    </row>
    <row r="180" spans="58:58" ht="129.94999999999999" customHeight="1">
      <c r="BF180" s="129"/>
    </row>
    <row r="181" spans="58:58" ht="129.94999999999999" customHeight="1">
      <c r="BF181" s="129"/>
    </row>
    <row r="182" spans="58:58" ht="129.94999999999999" customHeight="1">
      <c r="BF182" s="129"/>
    </row>
    <row r="183" spans="58:58" ht="129.94999999999999" customHeight="1">
      <c r="BF183" s="129"/>
    </row>
    <row r="184" spans="58:58" ht="129.94999999999999" customHeight="1">
      <c r="BF184" s="129"/>
    </row>
    <row r="185" spans="58:58" ht="129.94999999999999" customHeight="1">
      <c r="BF185" s="129"/>
    </row>
    <row r="186" spans="58:58" ht="129.94999999999999" customHeight="1">
      <c r="BF186" s="129"/>
    </row>
    <row r="187" spans="58:58" ht="129.94999999999999" customHeight="1">
      <c r="BF187" s="129"/>
    </row>
    <row r="188" spans="58:58" ht="129.94999999999999" customHeight="1">
      <c r="BF188" s="129"/>
    </row>
    <row r="189" spans="58:58" ht="129.94999999999999" customHeight="1">
      <c r="BF189" s="129"/>
    </row>
    <row r="190" spans="58:58" ht="129.94999999999999" customHeight="1">
      <c r="BF190" s="129"/>
    </row>
    <row r="191" spans="58:58" ht="129.94999999999999" customHeight="1">
      <c r="BF191" s="129"/>
    </row>
    <row r="192" spans="58:58" ht="129.94999999999999" customHeight="1">
      <c r="BF192" s="129"/>
    </row>
    <row r="193" spans="58:58" ht="129.94999999999999" customHeight="1">
      <c r="BF193" s="129"/>
    </row>
    <row r="194" spans="58:58" ht="129.94999999999999" customHeight="1">
      <c r="BF194" s="129"/>
    </row>
    <row r="195" spans="58:58" ht="129.94999999999999" customHeight="1">
      <c r="BF195" s="129"/>
    </row>
    <row r="196" spans="58:58" ht="129.94999999999999" customHeight="1">
      <c r="BF196" s="129"/>
    </row>
    <row r="197" spans="58:58" ht="129.94999999999999" customHeight="1">
      <c r="BF197" s="129"/>
    </row>
    <row r="198" spans="58:58" ht="129.94999999999999" customHeight="1">
      <c r="BF198" s="129"/>
    </row>
    <row r="199" spans="58:58" ht="129.94999999999999" customHeight="1">
      <c r="BF199" s="129"/>
    </row>
    <row r="200" spans="58:58" ht="129.94999999999999" customHeight="1">
      <c r="BF200" s="129"/>
    </row>
    <row r="201" spans="58:58" ht="129.94999999999999" customHeight="1">
      <c r="BF201" s="129"/>
    </row>
    <row r="202" spans="58:58" ht="129.94999999999999" customHeight="1">
      <c r="BF202" s="129"/>
    </row>
    <row r="203" spans="58:58" ht="129.94999999999999" customHeight="1">
      <c r="BF203" s="129"/>
    </row>
    <row r="204" spans="58:58" ht="129.94999999999999" customHeight="1">
      <c r="BF204" s="129"/>
    </row>
    <row r="205" spans="58:58" ht="129.94999999999999" customHeight="1">
      <c r="BF205" s="129"/>
    </row>
    <row r="206" spans="58:58" ht="129.94999999999999" customHeight="1">
      <c r="BF206" s="129"/>
    </row>
    <row r="207" spans="58:58" ht="129.94999999999999" customHeight="1">
      <c r="BF207" s="129"/>
    </row>
    <row r="208" spans="58:58" ht="129.94999999999999" customHeight="1">
      <c r="BF208" s="129"/>
    </row>
    <row r="209" spans="58:58" ht="129.94999999999999" customHeight="1">
      <c r="BF209" s="129"/>
    </row>
    <row r="210" spans="58:58" ht="129.94999999999999" customHeight="1">
      <c r="BF210" s="129"/>
    </row>
    <row r="211" spans="58:58" ht="129.94999999999999" customHeight="1">
      <c r="BF211" s="129"/>
    </row>
    <row r="212" spans="58:58" ht="129.94999999999999" customHeight="1">
      <c r="BF212" s="129"/>
    </row>
    <row r="213" spans="58:58" ht="129.94999999999999" customHeight="1">
      <c r="BF213" s="129"/>
    </row>
    <row r="214" spans="58:58" ht="129.94999999999999" customHeight="1">
      <c r="BF214" s="129"/>
    </row>
    <row r="215" spans="58:58" ht="129.94999999999999" customHeight="1">
      <c r="BF215" s="129"/>
    </row>
    <row r="216" spans="58:58" ht="129.94999999999999" customHeight="1">
      <c r="BF216" s="129"/>
    </row>
    <row r="217" spans="58:58" ht="129.94999999999999" customHeight="1">
      <c r="BF217" s="129"/>
    </row>
    <row r="218" spans="58:58" ht="129.94999999999999" customHeight="1">
      <c r="BF218" s="129"/>
    </row>
    <row r="219" spans="58:58" ht="129.94999999999999" customHeight="1">
      <c r="BF219" s="129"/>
    </row>
    <row r="220" spans="58:58" ht="129.94999999999999" customHeight="1">
      <c r="BF220" s="129"/>
    </row>
    <row r="221" spans="58:58" ht="129.94999999999999" customHeight="1">
      <c r="BF221" s="129"/>
    </row>
    <row r="222" spans="58:58" ht="129.94999999999999" customHeight="1">
      <c r="BF222" s="129"/>
    </row>
    <row r="223" spans="58:58" ht="129.94999999999999" customHeight="1">
      <c r="BF223" s="129"/>
    </row>
    <row r="224" spans="58:58" ht="129.94999999999999" customHeight="1">
      <c r="BF224" s="129"/>
    </row>
    <row r="225" spans="58:58" ht="129.94999999999999" customHeight="1">
      <c r="BF225" s="129"/>
    </row>
    <row r="226" spans="58:58" ht="129.94999999999999" customHeight="1">
      <c r="BF226" s="129"/>
    </row>
    <row r="227" spans="58:58" ht="129.94999999999999" customHeight="1">
      <c r="BF227" s="129"/>
    </row>
    <row r="228" spans="58:58" ht="129.94999999999999" customHeight="1">
      <c r="BF228" s="129"/>
    </row>
    <row r="229" spans="58:58" ht="129.94999999999999" customHeight="1">
      <c r="BF229" s="129"/>
    </row>
    <row r="230" spans="58:58" ht="129.94999999999999" customHeight="1">
      <c r="BF230" s="129"/>
    </row>
  </sheetData>
  <autoFilter ref="A9:BI50"/>
  <mergeCells count="60">
    <mergeCell ref="BG8:BG9"/>
    <mergeCell ref="C8:C9"/>
    <mergeCell ref="B8:B9"/>
    <mergeCell ref="T8:Z8"/>
    <mergeCell ref="BC8:BF8"/>
    <mergeCell ref="AO8:AU8"/>
    <mergeCell ref="AV8:BB8"/>
    <mergeCell ref="A8:A9"/>
    <mergeCell ref="J8:S8"/>
    <mergeCell ref="AH8:AN8"/>
    <mergeCell ref="E8:E9"/>
    <mergeCell ref="I8:I9"/>
    <mergeCell ref="H8:H9"/>
    <mergeCell ref="G8:G9"/>
    <mergeCell ref="AA8:AG8"/>
    <mergeCell ref="F8:F9"/>
    <mergeCell ref="D8:D9"/>
    <mergeCell ref="A43:A50"/>
    <mergeCell ref="B48:B50"/>
    <mergeCell ref="A10:A27"/>
    <mergeCell ref="B10:B18"/>
    <mergeCell ref="A28:A42"/>
    <mergeCell ref="B19:B27"/>
    <mergeCell ref="B31:B39"/>
    <mergeCell ref="B43:B45"/>
    <mergeCell ref="B46:B47"/>
    <mergeCell ref="B28:B30"/>
    <mergeCell ref="B40:B42"/>
    <mergeCell ref="A2:I2"/>
    <mergeCell ref="B4:I4"/>
    <mergeCell ref="B5:I5"/>
    <mergeCell ref="B6:I6"/>
    <mergeCell ref="B7:I7"/>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C19:C21"/>
    <mergeCell ref="C23:C24"/>
    <mergeCell ref="D31:D32"/>
    <mergeCell ref="C17:C18"/>
    <mergeCell ref="D48:D49"/>
    <mergeCell ref="D40:D42"/>
    <mergeCell ref="D19:D21"/>
    <mergeCell ref="D23:D24"/>
    <mergeCell ref="C31:C32"/>
    <mergeCell ref="D37:D39"/>
    <mergeCell ref="C25:C27"/>
  </mergeCells>
  <conditionalFormatting sqref="V10:V50">
    <cfRule type="cellIs" dxfId="75" priority="131" operator="between">
      <formula>80</formula>
      <formula>100</formula>
    </cfRule>
    <cfRule type="cellIs" dxfId="74" priority="132" operator="between">
      <formula>70</formula>
      <formula>79</formula>
    </cfRule>
    <cfRule type="cellIs" dxfId="73" priority="133" operator="between">
      <formula>60</formula>
      <formula>69</formula>
    </cfRule>
    <cfRule type="cellIs" dxfId="72" priority="134" operator="between">
      <formula>40</formula>
      <formula>59</formula>
    </cfRule>
    <cfRule type="cellIs" dxfId="71" priority="135" operator="between">
      <formula>0</formula>
      <formula>39</formula>
    </cfRule>
  </conditionalFormatting>
  <conditionalFormatting sqref="Y10:Y50">
    <cfRule type="cellIs" dxfId="70" priority="126" operator="between">
      <formula>80</formula>
      <formula>100</formula>
    </cfRule>
    <cfRule type="cellIs" dxfId="69" priority="127" operator="between">
      <formula>70</formula>
      <formula>79</formula>
    </cfRule>
    <cfRule type="cellIs" dxfId="68" priority="128" operator="between">
      <formula>60</formula>
      <formula>69</formula>
    </cfRule>
    <cfRule type="cellIs" dxfId="67" priority="129" operator="between">
      <formula>40</formula>
      <formula>59</formula>
    </cfRule>
    <cfRule type="cellIs" dxfId="66" priority="130" operator="between">
      <formula>0</formula>
      <formula>39</formula>
    </cfRule>
  </conditionalFormatting>
  <conditionalFormatting sqref="AC10:AC50">
    <cfRule type="cellIs" dxfId="65" priority="261" operator="between">
      <formula>80</formula>
      <formula>100</formula>
    </cfRule>
    <cfRule type="cellIs" dxfId="64" priority="262" operator="between">
      <formula>70</formula>
      <formula>79</formula>
    </cfRule>
    <cfRule type="cellIs" dxfId="63" priority="263" operator="between">
      <formula>60</formula>
      <formula>69</formula>
    </cfRule>
    <cfRule type="cellIs" dxfId="62" priority="264" operator="between">
      <formula>40</formula>
      <formula>59</formula>
    </cfRule>
    <cfRule type="cellIs" dxfId="61" priority="265" operator="between">
      <formula>0</formula>
      <formula>39</formula>
    </cfRule>
  </conditionalFormatting>
  <conditionalFormatting sqref="AF10:AF50">
    <cfRule type="cellIs" dxfId="60" priority="256" operator="between">
      <formula>80</formula>
      <formula>100</formula>
    </cfRule>
    <cfRule type="cellIs" dxfId="59" priority="257" operator="between">
      <formula>70</formula>
      <formula>79</formula>
    </cfRule>
    <cfRule type="cellIs" dxfId="58" priority="258" operator="between">
      <formula>60</formula>
      <formula>69</formula>
    </cfRule>
    <cfRule type="cellIs" dxfId="57" priority="259" operator="between">
      <formula>40</formula>
      <formula>59</formula>
    </cfRule>
    <cfRule type="cellIs" dxfId="56" priority="260" operator="between">
      <formula>0</formula>
      <formula>39</formula>
    </cfRule>
  </conditionalFormatting>
  <conditionalFormatting sqref="AJ10:AJ50">
    <cfRule type="cellIs" dxfId="55" priority="166" operator="between">
      <formula>80</formula>
      <formula>100</formula>
    </cfRule>
    <cfRule type="cellIs" dxfId="54" priority="167" operator="between">
      <formula>70</formula>
      <formula>79</formula>
    </cfRule>
    <cfRule type="cellIs" dxfId="53" priority="168" operator="between">
      <formula>60</formula>
      <formula>69</formula>
    </cfRule>
    <cfRule type="cellIs" dxfId="52" priority="169" operator="between">
      <formula>40</formula>
      <formula>59</formula>
    </cfRule>
    <cfRule type="cellIs" dxfId="51" priority="170" operator="between">
      <formula>0</formula>
      <formula>39</formula>
    </cfRule>
  </conditionalFormatting>
  <conditionalFormatting sqref="AM10:AM50">
    <cfRule type="cellIs" dxfId="50" priority="161" operator="between">
      <formula>80</formula>
      <formula>100</formula>
    </cfRule>
    <cfRule type="cellIs" dxfId="49" priority="162" operator="between">
      <formula>70</formula>
      <formula>79</formula>
    </cfRule>
    <cfRule type="cellIs" dxfId="48" priority="163" operator="between">
      <formula>60</formula>
      <formula>69</formula>
    </cfRule>
    <cfRule type="cellIs" dxfId="47" priority="164" operator="between">
      <formula>40</formula>
      <formula>59</formula>
    </cfRule>
    <cfRule type="cellIs" dxfId="46" priority="165" operator="between">
      <formula>0</formula>
      <formula>39</formula>
    </cfRule>
  </conditionalFormatting>
  <conditionalFormatting sqref="AQ10:AQ50">
    <cfRule type="cellIs" dxfId="45" priority="71" operator="between">
      <formula>80</formula>
      <formula>100</formula>
    </cfRule>
    <cfRule type="cellIs" dxfId="44" priority="72" operator="between">
      <formula>70</formula>
      <formula>79</formula>
    </cfRule>
    <cfRule type="cellIs" dxfId="43" priority="73" operator="between">
      <formula>60</formula>
      <formula>69</formula>
    </cfRule>
    <cfRule type="cellIs" dxfId="42" priority="74" operator="between">
      <formula>40</formula>
      <formula>59</formula>
    </cfRule>
    <cfRule type="cellIs" dxfId="41" priority="75" operator="between">
      <formula>0</formula>
      <formula>39</formula>
    </cfRule>
  </conditionalFormatting>
  <conditionalFormatting sqref="AT10:AT50">
    <cfRule type="cellIs" dxfId="40" priority="16" operator="between">
      <formula>80</formula>
      <formula>100</formula>
    </cfRule>
    <cfRule type="cellIs" dxfId="39" priority="17" operator="between">
      <formula>70</formula>
      <formula>79</formula>
    </cfRule>
    <cfRule type="cellIs" dxfId="38" priority="18" operator="between">
      <formula>60</formula>
      <formula>69</formula>
    </cfRule>
    <cfRule type="cellIs" dxfId="37" priority="19" operator="between">
      <formula>40</formula>
      <formula>59</formula>
    </cfRule>
    <cfRule type="cellIs" dxfId="36" priority="20" operator="between">
      <formula>0</formula>
      <formula>39</formula>
    </cfRule>
  </conditionalFormatting>
  <conditionalFormatting sqref="AU37">
    <cfRule type="cellIs" dxfId="35" priority="141" operator="between">
      <formula>80</formula>
      <formula>100</formula>
    </cfRule>
    <cfRule type="cellIs" dxfId="34" priority="142" operator="between">
      <formula>70</formula>
      <formula>79</formula>
    </cfRule>
    <cfRule type="cellIs" dxfId="33" priority="143" operator="between">
      <formula>60</formula>
      <formula>69</formula>
    </cfRule>
    <cfRule type="cellIs" dxfId="32" priority="144" operator="between">
      <formula>40</formula>
      <formula>59</formula>
    </cfRule>
    <cfRule type="cellIs" dxfId="31" priority="145" operator="between">
      <formula>0</formula>
      <formula>39</formula>
    </cfRule>
  </conditionalFormatting>
  <conditionalFormatting sqref="AU39">
    <cfRule type="cellIs" dxfId="30" priority="136" operator="between">
      <formula>80</formula>
      <formula>100</formula>
    </cfRule>
    <cfRule type="cellIs" dxfId="29" priority="137" operator="between">
      <formula>70</formula>
      <formula>79</formula>
    </cfRule>
    <cfRule type="cellIs" dxfId="28" priority="138" operator="between">
      <formula>60</formula>
      <formula>69</formula>
    </cfRule>
    <cfRule type="cellIs" dxfId="27" priority="139" operator="between">
      <formula>40</formula>
      <formula>59</formula>
    </cfRule>
    <cfRule type="cellIs" dxfId="26" priority="140" operator="between">
      <formula>0</formula>
      <formula>39</formula>
    </cfRule>
  </conditionalFormatting>
  <conditionalFormatting sqref="AX10:AX50">
    <cfRule type="cellIs" dxfId="25" priority="11" operator="between">
      <formula>80</formula>
      <formula>100</formula>
    </cfRule>
    <cfRule type="cellIs" dxfId="24" priority="12" operator="between">
      <formula>70</formula>
      <formula>79</formula>
    </cfRule>
    <cfRule type="cellIs" dxfId="23" priority="13" operator="between">
      <formula>60</formula>
      <formula>69</formula>
    </cfRule>
    <cfRule type="cellIs" dxfId="22" priority="14" operator="between">
      <formula>40</formula>
      <formula>59</formula>
    </cfRule>
    <cfRule type="cellIs" dxfId="21" priority="15" operator="between">
      <formula>0</formula>
      <formula>39</formula>
    </cfRule>
  </conditionalFormatting>
  <conditionalFormatting sqref="BA10:BA50">
    <cfRule type="cellIs" dxfId="20" priority="6" operator="between">
      <formula>80</formula>
      <formula>100</formula>
    </cfRule>
    <cfRule type="cellIs" dxfId="19" priority="7" operator="between">
      <formula>70</formula>
      <formula>79</formula>
    </cfRule>
    <cfRule type="cellIs" dxfId="18" priority="8" operator="between">
      <formula>60</formula>
      <formula>69</formula>
    </cfRule>
    <cfRule type="cellIs" dxfId="17" priority="9" operator="between">
      <formula>40</formula>
      <formula>59</formula>
    </cfRule>
    <cfRule type="cellIs" dxfId="16" priority="10" operator="between">
      <formula>0</formula>
      <formula>39</formula>
    </cfRule>
  </conditionalFormatting>
  <conditionalFormatting sqref="BE19:BE22">
    <cfRule type="cellIs" dxfId="15" priority="106" operator="between">
      <formula>80</formula>
      <formula>100</formula>
    </cfRule>
  </conditionalFormatting>
  <conditionalFormatting sqref="BE30:BE31">
    <cfRule type="cellIs" dxfId="14" priority="91" operator="between">
      <formula>80</formula>
      <formula>100</formula>
    </cfRule>
    <cfRule type="cellIs" dxfId="13" priority="92" operator="between">
      <formula>70</formula>
      <formula>79</formula>
    </cfRule>
    <cfRule type="cellIs" dxfId="12" priority="93" operator="between">
      <formula>60</formula>
      <formula>69</formula>
    </cfRule>
    <cfRule type="cellIs" dxfId="11" priority="94" operator="between">
      <formula>40</formula>
      <formula>59</formula>
    </cfRule>
    <cfRule type="cellIs" dxfId="10" priority="95" operator="between">
      <formula>0</formula>
      <formula>39</formula>
    </cfRule>
  </conditionalFormatting>
  <conditionalFormatting sqref="BE10:BF10 BE11 BE12:BF13 BE22:BF23 BE24 BE25:BF27 BE28 BE29:BF29 BE32:BF32 BE33 BE34:BF40 BE41:BE43 BE44:BF44 BE45:BE46 BE47:BF47 BE48:BE50 BE17:BF17 BE16 BE18:BE22 BE15:BF15 BE14">
    <cfRule type="cellIs" dxfId="9" priority="157" operator="between">
      <formula>70</formula>
      <formula>79</formula>
    </cfRule>
    <cfRule type="cellIs" dxfId="8" priority="158" operator="between">
      <formula>60</formula>
      <formula>69</formula>
    </cfRule>
    <cfRule type="cellIs" dxfId="7" priority="159" operator="between">
      <formula>40</formula>
      <formula>59</formula>
    </cfRule>
    <cfRule type="cellIs" dxfId="6" priority="160" operator="between">
      <formula>0</formula>
      <formula>39</formula>
    </cfRule>
  </conditionalFormatting>
  <conditionalFormatting sqref="BE10:BF10 BE11 BE12:BF13 BE22:BF23 BE24 BE25:BF27 BE28 BE29:BF29 BE32:BF32 BE33 BE34:BF40 BE41:BE43 BE44:BF44 BE45:BE46 BE47:BF47 BE48:BE50 BE17:BF17 BE16 BE18 BE15:BF15 BE14">
    <cfRule type="cellIs" dxfId="5" priority="156" operator="between">
      <formula>80</formula>
      <formula>100</formula>
    </cfRule>
  </conditionalFormatting>
  <conditionalFormatting sqref="BB15">
    <cfRule type="cellIs" dxfId="4" priority="2" operator="between">
      <formula>70</formula>
      <formula>79</formula>
    </cfRule>
    <cfRule type="cellIs" dxfId="3" priority="3" operator="between">
      <formula>60</formula>
      <formula>69</formula>
    </cfRule>
    <cfRule type="cellIs" dxfId="2" priority="4" operator="between">
      <formula>40</formula>
      <formula>59</formula>
    </cfRule>
    <cfRule type="cellIs" dxfId="1" priority="5" operator="between">
      <formula>0</formula>
      <formula>39</formula>
    </cfRule>
  </conditionalFormatting>
  <conditionalFormatting sqref="BB15">
    <cfRule type="cellIs" dxfId="0" priority="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zoomScale="70" zoomScaleNormal="70" workbookViewId="0">
      <selection activeCell="I9" sqref="B2:I9"/>
    </sheetView>
  </sheetViews>
  <sheetFormatPr baseColWidth="10" defaultColWidth="10.7109375" defaultRowHeight="15"/>
  <cols>
    <col min="2" max="2" width="16.42578125" style="24" customWidth="1"/>
    <col min="3" max="3" width="15" style="24" customWidth="1"/>
    <col min="4" max="8" width="9" customWidth="1"/>
    <col min="9" max="9" width="11.140625" style="25" customWidth="1"/>
    <col min="29" max="30" width="29.7109375" customWidth="1"/>
  </cols>
  <sheetData>
    <row r="1" spans="2:30" ht="15.75" thickBot="1"/>
    <row r="2" spans="2:30" ht="55.9" customHeight="1" thickBot="1">
      <c r="B2" s="261" t="s">
        <v>294</v>
      </c>
      <c r="C2" s="262"/>
      <c r="D2" s="262"/>
      <c r="E2" s="262"/>
      <c r="F2" s="262"/>
      <c r="G2" s="262"/>
      <c r="H2" s="262"/>
      <c r="I2" s="263"/>
    </row>
    <row r="3" spans="2:30" s="26" customFormat="1" ht="21.95" customHeight="1" thickBot="1">
      <c r="B3" s="264" t="s">
        <v>295</v>
      </c>
      <c r="C3" s="264" t="s">
        <v>296</v>
      </c>
      <c r="D3" s="268" t="s">
        <v>406</v>
      </c>
      <c r="E3" s="268"/>
      <c r="F3" s="268"/>
      <c r="G3" s="268"/>
      <c r="H3" s="268"/>
      <c r="I3" s="269"/>
    </row>
    <row r="4" spans="2:30" s="26" customFormat="1" ht="23.45" customHeight="1" thickBot="1">
      <c r="B4" s="265"/>
      <c r="C4" s="265"/>
      <c r="D4" s="27" t="s">
        <v>297</v>
      </c>
      <c r="E4" s="27" t="s">
        <v>298</v>
      </c>
      <c r="F4" s="27" t="s">
        <v>299</v>
      </c>
      <c r="G4" s="27" t="s">
        <v>300</v>
      </c>
      <c r="H4" s="27" t="s">
        <v>301</v>
      </c>
      <c r="I4" s="28" t="s">
        <v>302</v>
      </c>
    </row>
    <row r="5" spans="2:30" ht="78.599999999999994" customHeight="1">
      <c r="B5" s="31" t="s">
        <v>303</v>
      </c>
      <c r="C5" s="98">
        <v>18</v>
      </c>
      <c r="D5" s="99">
        <v>4</v>
      </c>
      <c r="E5" s="100">
        <v>2</v>
      </c>
      <c r="F5" s="101">
        <v>0</v>
      </c>
      <c r="G5" s="102">
        <v>0</v>
      </c>
      <c r="H5" s="103">
        <v>12</v>
      </c>
      <c r="I5" s="104">
        <f>SUM(D5:H5)</f>
        <v>18</v>
      </c>
    </row>
    <row r="6" spans="2:30" ht="78" customHeight="1">
      <c r="B6" s="29" t="s">
        <v>304</v>
      </c>
      <c r="C6" s="105">
        <v>15</v>
      </c>
      <c r="D6" s="106">
        <v>4</v>
      </c>
      <c r="E6" s="107">
        <v>2</v>
      </c>
      <c r="F6" s="108">
        <v>0</v>
      </c>
      <c r="G6" s="109">
        <v>0</v>
      </c>
      <c r="H6" s="110">
        <v>9</v>
      </c>
      <c r="I6" s="111">
        <f>SUM(D6:H6)</f>
        <v>15</v>
      </c>
    </row>
    <row r="7" spans="2:30" ht="78" customHeight="1" thickBot="1">
      <c r="B7" s="32" t="s">
        <v>305</v>
      </c>
      <c r="C7" s="112">
        <v>8</v>
      </c>
      <c r="D7" s="113">
        <v>4</v>
      </c>
      <c r="E7" s="114">
        <v>2</v>
      </c>
      <c r="F7" s="115">
        <v>0</v>
      </c>
      <c r="G7" s="116">
        <v>0</v>
      </c>
      <c r="H7" s="117">
        <v>2</v>
      </c>
      <c r="I7" s="118">
        <f>SUM(D7:H7)</f>
        <v>8</v>
      </c>
    </row>
    <row r="8" spans="2:30">
      <c r="B8" s="266" t="s">
        <v>306</v>
      </c>
      <c r="C8" s="267"/>
      <c r="D8" s="33">
        <f t="shared" ref="D8:I8" si="0">SUM(D5:D7)</f>
        <v>12</v>
      </c>
      <c r="E8" s="34">
        <f t="shared" si="0"/>
        <v>6</v>
      </c>
      <c r="F8" s="35">
        <f t="shared" si="0"/>
        <v>0</v>
      </c>
      <c r="G8" s="36">
        <f t="shared" si="0"/>
        <v>0</v>
      </c>
      <c r="H8" s="37">
        <f t="shared" si="0"/>
        <v>23</v>
      </c>
      <c r="I8" s="38">
        <f t="shared" si="0"/>
        <v>41</v>
      </c>
    </row>
    <row r="9" spans="2:30" ht="15.75" thickBot="1">
      <c r="B9" s="259" t="s">
        <v>314</v>
      </c>
      <c r="C9" s="260"/>
      <c r="D9" s="39">
        <f>D8/$I$8*100</f>
        <v>29.268292682926827</v>
      </c>
      <c r="E9" s="40">
        <f t="shared" ref="E9:I9" si="1">E8/$I$8*100</f>
        <v>14.634146341463413</v>
      </c>
      <c r="F9" s="41">
        <f t="shared" si="1"/>
        <v>0</v>
      </c>
      <c r="G9" s="42">
        <f t="shared" si="1"/>
        <v>0</v>
      </c>
      <c r="H9" s="43">
        <f t="shared" si="1"/>
        <v>56.09756097560976</v>
      </c>
      <c r="I9" s="44">
        <f t="shared" si="1"/>
        <v>100</v>
      </c>
    </row>
    <row r="10" spans="2:30" ht="15.75" customHeight="1">
      <c r="B10" s="30"/>
      <c r="C10" s="30"/>
      <c r="D10" s="30"/>
      <c r="E10" s="30"/>
      <c r="F10" s="30"/>
      <c r="G10" s="30"/>
      <c r="H10" s="30"/>
      <c r="I10" s="30"/>
    </row>
    <row r="11" spans="2:30" ht="15.75" customHeight="1" thickBot="1">
      <c r="B11" s="30"/>
      <c r="C11" s="30"/>
      <c r="D11" s="30"/>
      <c r="E11" s="30"/>
      <c r="F11" s="30"/>
      <c r="G11" s="30"/>
      <c r="H11" s="30"/>
      <c r="I11" s="30"/>
    </row>
    <row r="12" spans="2:30" ht="15" customHeight="1" thickBot="1">
      <c r="B12" s="30"/>
      <c r="C12" s="30"/>
      <c r="D12" s="30"/>
      <c r="E12" s="30"/>
      <c r="F12" s="30"/>
      <c r="G12" s="30"/>
      <c r="H12" s="30"/>
      <c r="I12" s="30"/>
      <c r="AC12" s="119" t="s">
        <v>350</v>
      </c>
      <c r="AD12" s="120" t="s">
        <v>351</v>
      </c>
    </row>
    <row r="13" spans="2:30" ht="15.75" customHeight="1" thickBot="1">
      <c r="B13" s="30"/>
      <c r="C13" s="30"/>
      <c r="D13" s="30"/>
      <c r="E13" s="30"/>
      <c r="F13" s="30"/>
      <c r="G13" s="30"/>
      <c r="H13" s="30"/>
      <c r="I13" s="30"/>
      <c r="AC13" s="121" t="s">
        <v>352</v>
      </c>
      <c r="AD13" s="122" t="s">
        <v>353</v>
      </c>
    </row>
    <row r="14" spans="2:30" ht="15.75" customHeight="1" thickBot="1">
      <c r="B14" s="30"/>
      <c r="C14" s="30"/>
      <c r="D14" s="30"/>
      <c r="E14" s="30"/>
      <c r="F14" s="30"/>
      <c r="G14" s="30"/>
      <c r="H14" s="30"/>
      <c r="I14" s="30"/>
      <c r="AC14" s="121" t="s">
        <v>354</v>
      </c>
      <c r="AD14" s="123" t="s">
        <v>355</v>
      </c>
    </row>
    <row r="15" spans="2:30" ht="15.75" thickBot="1">
      <c r="AC15" s="121" t="s">
        <v>356</v>
      </c>
      <c r="AD15" s="124" t="s">
        <v>357</v>
      </c>
    </row>
    <row r="16" spans="2:30" ht="15.75" thickBot="1">
      <c r="AC16" s="121" t="s">
        <v>358</v>
      </c>
      <c r="AD16" s="125" t="s">
        <v>359</v>
      </c>
    </row>
    <row r="17" spans="29:30" ht="15.75" thickBot="1">
      <c r="AC17" s="121" t="s">
        <v>360</v>
      </c>
      <c r="AD17" s="126" t="s">
        <v>361</v>
      </c>
    </row>
  </sheetData>
  <mergeCells count="6">
    <mergeCell ref="B9:C9"/>
    <mergeCell ref="B2:I2"/>
    <mergeCell ref="B3:B4"/>
    <mergeCell ref="C3:C4"/>
    <mergeCell ref="B8:C8"/>
    <mergeCell ref="D3:I3"/>
  </mergeCells>
  <pageMargins left="0.7" right="0.7" top="0.75" bottom="0.75" header="0.3" footer="0.3"/>
  <pageSetup orientation="portrait" r:id="rId1"/>
  <ignoredErrors>
    <ignoredError sqref="I5:I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2024-11-08T16:29:03Z</dcterms:modified>
</cp:coreProperties>
</file>