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19425" windowHeight="10305"/>
  </bookViews>
  <sheets>
    <sheet name="Matriz_estratégica" sheetId="2" r:id="rId1"/>
    <sheet name="ANALISIS" sheetId="3" r:id="rId2"/>
  </sheets>
  <definedNames>
    <definedName name="_xlnm._FilterDatabase" localSheetId="0" hidden="1">Matriz_estratégica!$A$9:$BG$50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6" i="2" l="1"/>
  <c r="BD22" i="2"/>
  <c r="BE22" i="2" s="1"/>
  <c r="BD21" i="2"/>
  <c r="BE21" i="2" s="1"/>
  <c r="BD20" i="2"/>
  <c r="BE20" i="2" s="1"/>
  <c r="BD19" i="2"/>
  <c r="BE19" i="2" s="1"/>
  <c r="BD18" i="2"/>
  <c r="BE18" i="2" s="1"/>
  <c r="BD17" i="2"/>
  <c r="BD15" i="2"/>
  <c r="BD14" i="2"/>
  <c r="BD13" i="2"/>
  <c r="BD12" i="2"/>
  <c r="BD11" i="2"/>
  <c r="BD10" i="2"/>
  <c r="BD43" i="2"/>
  <c r="BE43" i="2" s="1"/>
  <c r="BD42" i="2"/>
  <c r="BE42" i="2" s="1"/>
  <c r="AX41" i="2"/>
  <c r="BD41" i="2"/>
  <c r="BE41" i="2" s="1"/>
  <c r="BD49" i="2"/>
  <c r="BE49" i="2" s="1"/>
  <c r="BD46" i="2"/>
  <c r="BE46" i="2" s="1"/>
  <c r="BD45" i="2"/>
  <c r="BE45" i="2" s="1"/>
  <c r="BD30" i="2"/>
  <c r="BE30" i="2" s="1"/>
  <c r="BD50" i="2" l="1"/>
  <c r="BD48" i="2"/>
  <c r="BE48" i="2" s="1"/>
  <c r="BA48" i="2"/>
  <c r="BA49" i="2"/>
  <c r="AX48" i="2"/>
  <c r="AX49" i="2"/>
  <c r="AX46" i="2"/>
  <c r="AX45" i="2"/>
  <c r="BA30" i="2"/>
  <c r="AX30" i="2"/>
  <c r="BA19" i="2"/>
  <c r="AX19" i="2"/>
  <c r="BD28" i="2"/>
  <c r="BE28" i="2" s="1"/>
  <c r="BD23" i="2"/>
  <c r="BE23" i="2" s="1"/>
  <c r="BD24" i="2"/>
  <c r="BE24" i="2" s="1"/>
  <c r="BD47" i="2"/>
  <c r="BE47" i="2" s="1"/>
  <c r="BD44" i="2"/>
  <c r="BE44" i="2" s="1"/>
  <c r="BD40" i="2"/>
  <c r="BE40" i="2" s="1"/>
  <c r="BD39" i="2"/>
  <c r="BE39" i="2" s="1"/>
  <c r="BD38" i="2"/>
  <c r="BE38" i="2" s="1"/>
  <c r="BD37" i="2"/>
  <c r="BE37" i="2" s="1"/>
  <c r="BD36" i="2"/>
  <c r="BD34" i="2"/>
  <c r="BE34" i="2" s="1"/>
  <c r="BD33" i="2"/>
  <c r="BE33" i="2" s="1"/>
  <c r="BD31" i="2"/>
  <c r="BE31" i="2" s="1"/>
  <c r="BD29" i="2"/>
  <c r="BE29" i="2" s="1"/>
  <c r="BD26" i="2"/>
  <c r="BC26" i="2"/>
  <c r="BD16" i="2"/>
  <c r="BE10" i="2"/>
  <c r="BA21" i="2" l="1"/>
  <c r="BA22" i="2"/>
  <c r="BA23" i="2"/>
  <c r="BA24" i="2"/>
  <c r="BA25" i="2"/>
  <c r="BA26" i="2"/>
  <c r="BA27" i="2"/>
  <c r="AX10" i="2"/>
  <c r="BA10" i="2"/>
  <c r="AX11" i="2"/>
  <c r="BA11" i="2"/>
  <c r="AX12" i="2"/>
  <c r="BA12" i="2"/>
  <c r="AX13" i="2"/>
  <c r="BA14" i="2"/>
  <c r="AX15" i="2"/>
  <c r="BA15" i="2"/>
  <c r="BA16" i="2"/>
  <c r="AX17" i="2"/>
  <c r="AX18" i="2"/>
  <c r="BA18" i="2"/>
  <c r="AX20" i="2"/>
  <c r="BA20" i="2"/>
  <c r="AX21" i="2"/>
  <c r="AX22" i="2"/>
  <c r="AX23" i="2"/>
  <c r="AX24" i="2"/>
  <c r="AX25" i="2"/>
  <c r="AX26" i="2"/>
  <c r="AX27" i="2"/>
  <c r="AX28" i="2"/>
  <c r="BA28" i="2"/>
  <c r="AX29" i="2"/>
  <c r="BA29" i="2"/>
  <c r="AX31" i="2"/>
  <c r="BA31" i="2"/>
  <c r="AX32" i="2"/>
  <c r="BA32" i="2"/>
  <c r="AX33" i="2"/>
  <c r="AX34" i="2"/>
  <c r="AX35" i="2"/>
  <c r="BA35" i="2"/>
  <c r="AX36" i="2"/>
  <c r="AX37" i="2"/>
  <c r="AX38" i="2"/>
  <c r="BA38" i="2"/>
  <c r="AX39" i="2"/>
  <c r="AX40" i="2"/>
  <c r="BA41" i="2"/>
  <c r="AX42" i="2"/>
  <c r="BA42" i="2"/>
  <c r="AX43" i="2"/>
  <c r="BA43" i="2"/>
  <c r="AX44" i="2"/>
  <c r="AX47" i="2"/>
  <c r="BA47" i="2"/>
  <c r="AX50" i="2"/>
  <c r="BA50" i="2"/>
  <c r="AQ13" i="2"/>
  <c r="AT29" i="2"/>
  <c r="AQ18" i="2" l="1"/>
  <c r="AT16" i="2" l="1"/>
  <c r="AT42" i="2" l="1"/>
  <c r="BD25" i="2" l="1"/>
  <c r="BE25" i="2" s="1"/>
  <c r="AT35" i="2" l="1"/>
  <c r="AT25" i="2" l="1"/>
  <c r="BD27" i="2" l="1"/>
  <c r="BE11" i="2"/>
  <c r="AQ27" i="2" l="1"/>
  <c r="AT21" i="2"/>
  <c r="AT38" i="2" l="1"/>
  <c r="AT32" i="2" l="1"/>
  <c r="AT41" i="2" l="1"/>
  <c r="AQ50" i="2"/>
  <c r="AQ47" i="2"/>
  <c r="AQ44" i="2"/>
  <c r="AQ43" i="2"/>
  <c r="AQ42" i="2"/>
  <c r="AQ40" i="2"/>
  <c r="AQ39" i="2"/>
  <c r="AQ38" i="2"/>
  <c r="AQ37" i="2"/>
  <c r="AQ36" i="2"/>
  <c r="AQ35" i="2"/>
  <c r="AQ34" i="2"/>
  <c r="AQ33" i="2"/>
  <c r="AQ32" i="2"/>
  <c r="AQ31" i="2"/>
  <c r="AQ29" i="2"/>
  <c r="AQ28" i="2"/>
  <c r="AQ26" i="2"/>
  <c r="AQ25" i="2"/>
  <c r="AQ24" i="2"/>
  <c r="AQ23" i="2"/>
  <c r="AQ22" i="2"/>
  <c r="AQ21" i="2"/>
  <c r="AQ20" i="2"/>
  <c r="AQ17" i="2"/>
  <c r="AQ15" i="2"/>
  <c r="AQ14" i="2"/>
  <c r="AQ12" i="2"/>
  <c r="AQ11" i="2"/>
  <c r="AQ10" i="2"/>
  <c r="AC22" i="2" l="1"/>
  <c r="AC19" i="2"/>
  <c r="AC11" i="2"/>
  <c r="BD35" i="2"/>
  <c r="BE35" i="2" s="1"/>
  <c r="BD32" i="2"/>
  <c r="BE32" i="2" s="1"/>
  <c r="V18" i="2"/>
  <c r="AC20" i="2" l="1"/>
  <c r="Y19" i="2"/>
  <c r="BE13" i="2"/>
  <c r="I5" i="3" l="1"/>
  <c r="AT12" i="2" l="1"/>
  <c r="AT11" i="2" l="1"/>
  <c r="AT14" i="2"/>
  <c r="AT15" i="2"/>
  <c r="AT18" i="2"/>
  <c r="AT20" i="2"/>
  <c r="AT26" i="2"/>
  <c r="AT27" i="2"/>
  <c r="AT28" i="2"/>
  <c r="AT31" i="2"/>
  <c r="AT43" i="2"/>
  <c r="AT47" i="2"/>
  <c r="AT50" i="2"/>
  <c r="AT10" i="2"/>
  <c r="I7" i="3" l="1"/>
  <c r="I6" i="3"/>
  <c r="AJ15" i="2" l="1"/>
  <c r="H8" i="3" l="1"/>
  <c r="G8" i="3"/>
  <c r="F8" i="3"/>
  <c r="E8" i="3"/>
  <c r="D8" i="3"/>
  <c r="AM15" i="2"/>
  <c r="I8" i="3" l="1"/>
  <c r="D9" i="3" l="1"/>
  <c r="F9" i="3"/>
  <c r="G9" i="3"/>
  <c r="I9" i="3"/>
  <c r="H9" i="3"/>
  <c r="E9" i="3"/>
  <c r="BE14" i="2"/>
  <c r="BE15" i="2"/>
  <c r="BE1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7" i="2"/>
  <c r="Y28" i="2"/>
  <c r="Y29" i="2"/>
  <c r="Y30" i="2"/>
  <c r="Y31" i="2"/>
  <c r="Y32" i="2"/>
  <c r="Y33" i="2"/>
  <c r="Y34" i="2"/>
  <c r="Y35" i="2"/>
  <c r="Y36" i="2"/>
  <c r="Y38" i="2"/>
  <c r="Y39" i="2"/>
  <c r="Y40" i="2"/>
  <c r="Y41" i="2"/>
  <c r="Y42" i="2"/>
  <c r="Y43" i="2"/>
  <c r="Y44" i="2"/>
  <c r="Y45" i="2"/>
  <c r="Y46" i="2"/>
  <c r="Y47" i="2"/>
  <c r="Y48" i="2"/>
  <c r="Y50" i="2"/>
  <c r="V11" i="2"/>
  <c r="Y10" i="2"/>
  <c r="V12" i="2"/>
  <c r="V14"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F40" i="2" s="1"/>
  <c r="AD37" i="2"/>
  <c r="AE37" i="2" s="1"/>
  <c r="AF37" i="2" s="1"/>
  <c r="AE36" i="2"/>
  <c r="AD36" i="2"/>
  <c r="AF36" i="2" s="1"/>
  <c r="AF33" i="2"/>
  <c r="AE32" i="2"/>
  <c r="AD32" i="2"/>
  <c r="AE31" i="2"/>
  <c r="AD31" i="2"/>
  <c r="AF31" i="2" s="1"/>
  <c r="AF19" i="2"/>
  <c r="AE18" i="2"/>
  <c r="AD18" i="2"/>
  <c r="AE17" i="2"/>
  <c r="AD17" i="2"/>
  <c r="AE11" i="2"/>
  <c r="AD11" i="2"/>
  <c r="AF11" i="2" s="1"/>
  <c r="AF12" i="2"/>
  <c r="AF13" i="2"/>
  <c r="AF14" i="2"/>
  <c r="AF16" i="2"/>
  <c r="AF20" i="2"/>
  <c r="AF21" i="2"/>
  <c r="AF22" i="2"/>
  <c r="AF23" i="2"/>
  <c r="AF24" i="2"/>
  <c r="AF25" i="2"/>
  <c r="AF26" i="2"/>
  <c r="AF27" i="2"/>
  <c r="AF28" i="2"/>
  <c r="AF29" i="2"/>
  <c r="AF30" i="2"/>
  <c r="AF34" i="2"/>
  <c r="AF35"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18" i="2" l="1"/>
  <c r="AF43" i="2"/>
  <c r="AF17" i="2"/>
  <c r="AF32" i="2"/>
  <c r="H16" i="2"/>
  <c r="H14" i="2"/>
  <c r="Y49" i="2"/>
</calcChain>
</file>

<file path=xl/comments1.xml><?xml version="1.0" encoding="utf-8"?>
<comments xmlns="http://schemas.openxmlformats.org/spreadsheetml/2006/main">
  <authors>
    <author>Autor</author>
  </authors>
  <commentList>
    <comment ref="I15" authorId="0">
      <text>
        <r>
          <rPr>
            <b/>
            <sz val="9"/>
            <color indexed="81"/>
            <rFont val="Tahoma"/>
            <family val="2"/>
          </rPr>
          <t>Autor:</t>
        </r>
        <r>
          <rPr>
            <sz val="9"/>
            <color indexed="81"/>
            <rFont val="Tahoma"/>
            <family val="2"/>
          </rPr>
          <t xml:space="preserve">
Mirar el CPIIAF</t>
        </r>
      </text>
    </comment>
    <comment ref="AQ26" authorId="0">
      <text>
        <r>
          <rPr>
            <b/>
            <sz val="9"/>
            <color indexed="81"/>
            <rFont val="Tahoma"/>
            <family val="2"/>
          </rPr>
          <t>Autor:</t>
        </r>
        <r>
          <rPr>
            <sz val="9"/>
            <color indexed="81"/>
            <rFont val="Tahoma"/>
            <family val="2"/>
          </rPr>
          <t xml:space="preserve">
41,45</t>
        </r>
      </text>
    </comment>
    <comment ref="AX26" authorId="0">
      <text>
        <r>
          <rPr>
            <b/>
            <sz val="9"/>
            <color indexed="81"/>
            <rFont val="Tahoma"/>
            <family val="2"/>
          </rPr>
          <t>Autor:</t>
        </r>
        <r>
          <rPr>
            <sz val="9"/>
            <color indexed="81"/>
            <rFont val="Tahoma"/>
            <family val="2"/>
          </rPr>
          <t xml:space="preserve">
41,45</t>
        </r>
      </text>
    </comment>
    <comment ref="BF29" authorId="0">
      <text>
        <r>
          <rPr>
            <b/>
            <sz val="24"/>
            <color indexed="81"/>
            <rFont val="Tahoma"/>
            <family val="2"/>
          </rPr>
          <t>Autor:</t>
        </r>
        <r>
          <rPr>
            <sz val="24"/>
            <color indexed="81"/>
            <rFont val="Tahoma"/>
            <family val="2"/>
          </rPr>
          <t xml:space="preserve">
no es clara la observacion, toda vez que la reunio se realizó hace mas de 1 año</t>
        </r>
      </text>
    </comment>
    <comment ref="BD31" authorId="0">
      <text>
        <r>
          <rPr>
            <b/>
            <sz val="24"/>
            <color indexed="81"/>
            <rFont val="Tahoma"/>
            <family val="2"/>
          </rPr>
          <t>Autor:</t>
        </r>
        <r>
          <rPr>
            <sz val="24"/>
            <color indexed="81"/>
            <rFont val="Tahoma"/>
            <family val="2"/>
          </rPr>
          <t xml:space="preserve">
en III 2023 se da cumplimieto al 100%, garantizar trazabilidad en la informacion</t>
        </r>
      </text>
    </comment>
    <comment ref="AP47" authorId="0">
      <text>
        <r>
          <rPr>
            <b/>
            <sz val="24"/>
            <color indexed="81"/>
            <rFont val="Tahoma"/>
            <family val="2"/>
          </rPr>
          <t>Autor:</t>
        </r>
        <r>
          <rPr>
            <sz val="24"/>
            <color indexed="81"/>
            <rFont val="Tahoma"/>
            <family val="2"/>
          </rPr>
          <t xml:space="preserve">
o 3?</t>
        </r>
      </text>
    </comment>
    <comment ref="AW47" authorId="0">
      <text>
        <r>
          <rPr>
            <b/>
            <sz val="24"/>
            <color indexed="81"/>
            <rFont val="Tahoma"/>
            <family val="2"/>
          </rPr>
          <t>Autor:</t>
        </r>
        <r>
          <rPr>
            <sz val="24"/>
            <color indexed="81"/>
            <rFont val="Tahoma"/>
            <family val="2"/>
          </rPr>
          <t xml:space="preserve">
o 3?</t>
        </r>
      </text>
    </comment>
  </commentList>
</comments>
</file>

<file path=xl/sharedStrings.xml><?xml version="1.0" encoding="utf-8"?>
<sst xmlns="http://schemas.openxmlformats.org/spreadsheetml/2006/main" count="599" uniqueCount="468">
  <si>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</si>
  <si>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</si>
  <si>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</si>
  <si>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</si>
  <si>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</si>
  <si>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</si>
  <si>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</si>
  <si>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</si>
  <si>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</si>
  <si>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</si>
  <si>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</si>
  <si>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</si>
  <si>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</si>
  <si>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</si>
  <si>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</si>
  <si>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</si>
  <si>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</si>
  <si>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</si>
  <si>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</si>
  <si>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</si>
  <si>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</si>
  <si>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</si>
  <si>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</si>
  <si>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</si>
  <si>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</si>
  <si>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</si>
  <si>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</si>
  <si>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</si>
  <si>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</si>
  <si>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</si>
  <si>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</si>
  <si>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</si>
  <si>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</si>
  <si>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</si>
  <si>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</si>
  <si>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</si>
  <si>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</si>
  <si>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</si>
  <si>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</si>
  <si>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</si>
  <si>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</si>
  <si>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</si>
  <si>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</si>
  <si>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</si>
  <si>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</si>
  <si>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</si>
  <si>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</si>
  <si>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</si>
  <si>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</si>
  <si>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</si>
  <si>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</si>
  <si>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</si>
  <si>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</si>
  <si>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</si>
  <si>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</si>
  <si>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</si>
  <si>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</si>
  <si>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</si>
  <si>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</si>
  <si>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</si>
  <si>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</si>
  <si>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</si>
  <si>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</si>
  <si>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</si>
  <si>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</si>
  <si>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</si>
  <si>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</si>
  <si>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</si>
  <si>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</si>
  <si>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</si>
  <si>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</si>
  <si>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</si>
  <si>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</si>
  <si>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</si>
  <si>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</si>
  <si>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</si>
  <si>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</si>
  <si>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</si>
  <si>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</si>
  <si>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</si>
  <si>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</si>
  <si>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</si>
  <si>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</si>
  <si>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</si>
  <si>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</si>
  <si>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</si>
  <si>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</si>
  <si>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</si>
  <si>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</si>
  <si>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</si>
  <si>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</si>
  <si>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</si>
  <si>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</si>
  <si>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</si>
  <si>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</si>
  <si>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</si>
  <si>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</si>
  <si>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</si>
  <si>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</si>
  <si>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</si>
  <si>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</si>
  <si>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</si>
  <si>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</si>
  <si>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</si>
  <si>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</si>
  <si>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</si>
  <si>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</si>
  <si>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</si>
  <si>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</si>
  <si>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</si>
  <si>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</si>
  <si>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</si>
  <si>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</si>
  <si>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</si>
  <si>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</si>
  <si>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</si>
  <si>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</si>
  <si>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</si>
  <si>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</si>
  <si>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</si>
  <si>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</si>
  <si>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</si>
  <si>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</si>
  <si>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</si>
  <si>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</si>
  <si>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</si>
  <si>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</si>
  <si>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</si>
  <si>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</si>
  <si>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</si>
  <si>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</si>
  <si>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</si>
  <si>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</si>
  <si>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</si>
  <si>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</si>
  <si>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</si>
  <si>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</si>
  <si>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</si>
  <si>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</si>
  <si>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</si>
  <si>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</si>
  <si>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</si>
  <si>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</si>
  <si>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</si>
  <si>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</si>
  <si>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</si>
  <si>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</si>
  <si>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</si>
  <si>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</si>
  <si>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</si>
  <si>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</si>
  <si>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</si>
  <si>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</si>
  <si>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</si>
  <si>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</si>
  <si>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</si>
  <si>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</si>
  <si>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</si>
  <si>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</si>
  <si>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</si>
  <si>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</si>
  <si>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</si>
  <si>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</si>
  <si>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</si>
  <si>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</si>
  <si>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</si>
  <si>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</si>
  <si>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</si>
  <si>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</si>
  <si>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</si>
  <si>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</si>
  <si>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</si>
  <si>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</si>
  <si>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</si>
  <si>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</si>
  <si>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</si>
  <si>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</si>
  <si>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</si>
  <si>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</si>
  <si>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</si>
  <si>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</si>
  <si>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</si>
  <si>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</si>
  <si>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</si>
  <si>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</si>
  <si>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</si>
  <si>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</si>
  <si>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</si>
  <si>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</si>
  <si>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</si>
  <si>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</si>
  <si>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</si>
  <si>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</si>
  <si>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</si>
  <si>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</si>
  <si>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</si>
  <si>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</si>
  <si>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</si>
  <si>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</si>
  <si>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</si>
  <si>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</si>
  <si>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</si>
  <si>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</si>
  <si>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</si>
  <si>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</si>
  <si>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</si>
  <si>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</si>
  <si>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</si>
  <si>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</si>
  <si>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</si>
  <si>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</si>
  <si>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</si>
  <si>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</si>
  <si>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</si>
  <si>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</si>
  <si>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</si>
  <si>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</si>
  <si>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</si>
  <si>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</si>
  <si>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</si>
  <si>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</si>
  <si>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</si>
  <si>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</si>
  <si>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</si>
  <si>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</si>
  <si>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</si>
  <si>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</si>
  <si>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</si>
  <si>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</si>
  <si>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</si>
  <si>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</si>
  <si>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</si>
  <si>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</si>
  <si>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</si>
  <si>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</si>
  <si>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</si>
  <si>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</si>
  <si>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</si>
  <si>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</si>
  <si>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</si>
  <si>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</si>
  <si>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</si>
  <si>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</si>
  <si>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</si>
  <si>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</si>
  <si>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</si>
  <si>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</si>
  <si>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</si>
  <si>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</si>
  <si>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</si>
  <si>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</si>
  <si>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</si>
  <si>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</si>
  <si>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</si>
  <si>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</si>
  <si>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</si>
  <si>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</si>
  <si>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</si>
  <si>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</si>
  <si>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</si>
  <si>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</si>
  <si>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</si>
  <si>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</si>
  <si>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</si>
  <si>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</si>
  <si>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</si>
  <si>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</si>
  <si>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</si>
  <si>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</si>
  <si>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</si>
  <si>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</si>
  <si>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</si>
  <si>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</si>
  <si>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</si>
  <si>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</si>
  <si>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</si>
  <si>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</si>
  <si>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</si>
  <si>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</si>
  <si>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</si>
  <si>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</si>
  <si>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</si>
  <si>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</si>
  <si>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</si>
  <si>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</si>
  <si>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</si>
  <si>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</si>
  <si>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</si>
  <si>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</si>
  <si>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</si>
  <si>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</si>
  <si>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</si>
  <si>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</si>
  <si>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</si>
  <si>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</si>
  <si>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</si>
  <si>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</si>
  <si>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</si>
  <si>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</si>
  <si>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</si>
  <si>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</si>
  <si>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</si>
  <si>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</si>
  <si>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</si>
  <si>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</si>
  <si>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</si>
  <si>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</si>
  <si>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</si>
  <si>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</si>
  <si>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</si>
  <si>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</si>
  <si>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</si>
  <si>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La Secretaría de Familia a través de la dirección de adulto mayor y discapacidad ejecuta la estrategia de Rehabilitación Basada en Comunidad, reglamentada en el Decreto 703 de 2015</t>
  </si>
  <si>
    <t>N/A</t>
  </si>
  <si>
    <t xml:space="preserve">PORCENTAJE DE METAS </t>
  </si>
  <si>
    <t>La secretaría de Turismo, industria y comercio realizó concertaciones con el ministerio de trabajo y demas actores del sistema, para la ejecucion del indicador en el año 2023.</t>
  </si>
  <si>
    <t xml:space="preserve">Se fortalecieron cinco (5) hogares en sus capacidades de interlocución y participación activa en el municipio de Córdoba. </t>
  </si>
  <si>
    <t xml:space="preserve">Esta meta se encuentra programada para iniciar su ejecución en la próxima vigencia.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</si>
  <si>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</si>
  <si>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iniciar su ejecución en la presente vigencia </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</si>
  <si>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</si>
  <si>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</si>
  <si>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</si>
  <si>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</si>
  <si>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</si>
  <si>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</si>
  <si>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</si>
  <si>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</si>
  <si>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</si>
  <si>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</si>
  <si>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</si>
  <si>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</si>
  <si>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</si>
  <si>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</si>
  <si>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</si>
  <si>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</si>
  <si>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La secretaría de Agricultura ha fortalecido 7 unidades de emprendimiento de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</si>
  <si>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</si>
  <si>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</si>
  <si>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</si>
  <si>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</si>
  <si>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</si>
  <si>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</si>
  <si>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</si>
  <si>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</si>
  <si>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</si>
  <si>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</si>
  <si>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</si>
  <si>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</si>
  <si>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o</t>
  </si>
  <si>
    <t>CUMPLIMIENTO</t>
  </si>
  <si>
    <t>SEMAFORIZACIÓN</t>
  </si>
  <si>
    <t>Verde Oscuro (80% 100%)</t>
  </si>
  <si>
    <t>Sobresaliente</t>
  </si>
  <si>
    <t>Verde Claro (70% 79%)</t>
  </si>
  <si>
    <t>Satisfactorio</t>
  </si>
  <si>
    <t>Amarillo (60% 69%)</t>
  </si>
  <si>
    <t>Medio</t>
  </si>
  <si>
    <t>Naranja (40% 59%)</t>
  </si>
  <si>
    <t>Bajo</t>
  </si>
  <si>
    <t>Rojo (0% 39%)</t>
  </si>
  <si>
    <t>Critico</t>
  </si>
  <si>
    <t>Los actores responsables, no reportaron acciones en cumplimiento de esta meta.</t>
  </si>
  <si>
    <t>Esta meta no se encuentra programa para iniciar su ejecución en la presente vigencia</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</si>
  <si>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</si>
  <si>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Según el Plan Decenal la meta no se encuentra programada para la presente vigencia</t>
  </si>
  <si>
    <t xml:space="preserve">Según el Plan Decenal la meta se encuentra programada para iniciar su ejecucion en la vigencia 2024 </t>
  </si>
  <si>
    <t>Para este trimestre de la vigencia 2023, no se han realizado actividades que den avance al indicador</t>
  </si>
  <si>
    <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family val="2"/>
      </rPr>
      <t xml:space="preserve">Armenia: </t>
    </r>
    <r>
      <rPr>
        <sz val="12"/>
        <color theme="1"/>
        <rFont val="Arial"/>
        <family val="2"/>
      </rPr>
      <t xml:space="preserve">Se Fortalecieron 9 mercados campesinos
</t>
    </r>
    <r>
      <rPr>
        <b/>
        <sz val="12"/>
        <color theme="1"/>
        <rFont val="Arial"/>
        <family val="2"/>
      </rPr>
      <t>Córdoba:</t>
    </r>
    <r>
      <rPr>
        <sz val="12"/>
        <color theme="1"/>
        <rFont val="Arial"/>
        <family val="2"/>
      </rPr>
      <t xml:space="preserve"> Se Fortalecieron 9 mercados campesinos
</t>
    </r>
    <r>
      <rPr>
        <b/>
        <sz val="12"/>
        <color theme="1"/>
        <rFont val="Arial"/>
        <family val="2"/>
      </rPr>
      <t xml:space="preserve">La Tebaida: </t>
    </r>
    <r>
      <rPr>
        <sz val="12"/>
        <color theme="1"/>
        <rFont val="Arial"/>
        <family val="2"/>
      </rPr>
      <t xml:space="preserve">Se fortalecieron 6 mercados campesinos
</t>
    </r>
    <r>
      <rPr>
        <b/>
        <sz val="12"/>
        <color theme="1"/>
        <rFont val="Arial"/>
        <family val="2"/>
      </rPr>
      <t xml:space="preserve">Montenegro: </t>
    </r>
    <r>
      <rPr>
        <sz val="12"/>
        <color theme="1"/>
        <rFont val="Arial"/>
        <family val="2"/>
      </rPr>
      <t xml:space="preserve"> se realizaron 5 mercados campesinos en el segundo trimestre.
</t>
    </r>
    <r>
      <rPr>
        <b/>
        <sz val="12"/>
        <color theme="1"/>
        <rFont val="Arial"/>
        <family val="2"/>
      </rPr>
      <t>Pijao:</t>
    </r>
    <r>
      <rPr>
        <sz val="12"/>
        <color theme="1"/>
        <rFont val="Arial"/>
        <family val="2"/>
      </rPr>
      <t xml:space="preserve"> Se realizaron 3 mercados campesinos en el segundo trimestre
</t>
    </r>
    <r>
      <rPr>
        <b/>
        <sz val="12"/>
        <color theme="1"/>
        <rFont val="Arial"/>
        <family val="2"/>
      </rPr>
      <t xml:space="preserve">Quimbaya: </t>
    </r>
    <r>
      <rPr>
        <sz val="12"/>
        <color theme="1"/>
        <rFont val="Arial"/>
        <family val="2"/>
      </rPr>
      <t xml:space="preserve">El municipio realizó fortalecimiento a la asociación mercado campesino existente.
</t>
    </r>
    <r>
      <rPr>
        <b/>
        <sz val="12"/>
        <color theme="1"/>
        <rFont val="Arial"/>
        <family val="2"/>
      </rPr>
      <t>Desde la Secretaría de Agricultura:</t>
    </r>
    <r>
      <rPr>
        <sz val="12"/>
        <color theme="1"/>
        <rFont val="Arial"/>
        <family val="2"/>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</si>
  <si>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t>Seguimiento 2023</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</si>
  <si>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</si>
  <si>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family val="2"/>
      </rPr>
      <t xml:space="preserve">Secretaría de Agricultura
</t>
    </r>
    <r>
      <rPr>
        <sz val="12"/>
        <color theme="1"/>
        <rFont val="Arial"/>
        <family val="2"/>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family val="2"/>
      </rPr>
      <t>La Tebaida:</t>
    </r>
    <r>
      <rPr>
        <sz val="12"/>
        <color theme="1"/>
        <rFont val="Arial"/>
        <family val="2"/>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family val="2"/>
      </rPr>
      <t xml:space="preserve">Montenegro: </t>
    </r>
    <r>
      <rPr>
        <sz val="12"/>
        <color theme="1"/>
        <rFont val="Arial"/>
        <family val="2"/>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family val="2"/>
      </rPr>
      <t xml:space="preserve">Quimbaya: </t>
    </r>
    <r>
      <rPr>
        <sz val="12"/>
        <color theme="1"/>
        <rFont val="Arial"/>
        <family val="2"/>
      </rPr>
      <t xml:space="preserve">
Se realizan acciones de fortalecimiento de emprendimientos de jóvenes, mujeres, campesinos y población afrocolombiana a través de capacitaciones y ferias de emprendimiento. 
</t>
    </r>
    <r>
      <rPr>
        <b/>
        <sz val="12"/>
        <color theme="1"/>
        <rFont val="Arial"/>
        <family val="2"/>
      </rPr>
      <t xml:space="preserve">Salento: </t>
    </r>
    <r>
      <rPr>
        <sz val="12"/>
        <color theme="1"/>
        <rFont val="Arial"/>
        <family val="2"/>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family val="2"/>
      </rPr>
      <t>Secretaría de Turismo Industria y Comercio</t>
    </r>
    <r>
      <rPr>
        <sz val="12"/>
        <color theme="1"/>
        <rFont val="Arial"/>
        <family val="2"/>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</si>
  <si>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family val="2"/>
      </rPr>
      <t xml:space="preserve">Secretaría de Planeación, Secretaría de Cultura y Secretaría de Agricultura. </t>
    </r>
    <r>
      <rPr>
        <sz val="12"/>
        <color theme="1"/>
        <rFont val="Arial"/>
        <family val="2"/>
      </rPr>
      <t xml:space="preserve">
Así mismo, desde la </t>
    </r>
    <r>
      <rPr>
        <b/>
        <sz val="12"/>
        <color theme="1"/>
        <rFont val="Arial"/>
        <family val="2"/>
      </rPr>
      <t xml:space="preserve">Secretaría de Cultura </t>
    </r>
    <r>
      <rPr>
        <sz val="12"/>
        <color theme="1"/>
        <rFont val="Arial"/>
        <family val="2"/>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family val="2"/>
      </rPr>
      <t>Secretaría de Familia</t>
    </r>
    <r>
      <rPr>
        <sz val="12"/>
        <color theme="1"/>
        <rFont val="Arial"/>
        <family val="2"/>
      </rPr>
      <t xml:space="preserve">
Se pasará la propuesta a la secretaria de planeación con el fin de solicitar la estrategia de percepción territorial y apropiación familiar del entorno rural para la sostenibilidad del Paisaje Cultural Cafetero.</t>
    </r>
  </si>
  <si>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</si>
  <si>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r>
      <rPr>
        <b/>
        <sz val="12"/>
        <color theme="1"/>
        <rFont val="Arial"/>
        <family val="2"/>
      </rPr>
      <t xml:space="preserve">Secretaría de Familia </t>
    </r>
    <r>
      <rPr>
        <sz val="12"/>
        <color theme="1"/>
        <rFont val="Arial"/>
        <family val="2"/>
      </rPr>
      <t xml:space="preserve">
Se documento la estrategia de fortalecimiento de la sana convivencia familiar y social. Se espera iniciar el proceso de implementación durante la vigencia 2024.
</t>
    </r>
    <r>
      <rPr>
        <b/>
        <sz val="12"/>
        <color theme="1"/>
        <rFont val="Arial"/>
        <family val="2"/>
      </rPr>
      <t>Secretaría del Interior</t>
    </r>
    <r>
      <rPr>
        <sz val="12"/>
        <color theme="1"/>
        <rFont val="Arial"/>
        <family val="2"/>
      </rPr>
      <t xml:space="preserve">
Continuo con la estrategia y realizaron talleres psicosociales en Instituciones Educativas con estudiantes, docentes y rectores, juntas de acción comunal, logrando impactar los 12 municipios
</t>
    </r>
    <r>
      <rPr>
        <b/>
        <sz val="12"/>
        <color theme="1"/>
        <rFont val="Arial"/>
        <family val="2"/>
      </rPr>
      <t>Comfenalco</t>
    </r>
    <r>
      <rPr>
        <sz val="12"/>
        <color theme="1"/>
        <rFont val="Arial"/>
        <family val="2"/>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</si>
  <si>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</si>
  <si>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family val="2"/>
      </rPr>
      <t xml:space="preserve">Quimbaya
</t>
    </r>
    <r>
      <rPr>
        <sz val="12"/>
        <color theme="1"/>
        <rFont val="Arial"/>
        <family val="2"/>
      </rPr>
      <t xml:space="preserve">El municipio cuenta con documento marco para la superación de la pobreza extrema. 
</t>
    </r>
    <r>
      <rPr>
        <b/>
        <sz val="12"/>
        <color theme="1"/>
        <rFont val="Arial"/>
        <family val="2"/>
      </rPr>
      <t xml:space="preserve">La Tebaida
</t>
    </r>
    <r>
      <rPr>
        <sz val="12"/>
        <color theme="1"/>
        <rFont val="Arial"/>
        <family val="2"/>
      </rPr>
      <t>Documento Marco Territorial de Lucha Contra la Pobreza Extrema La Tebaida 2020-2023.</t>
    </r>
  </si>
  <si>
    <r>
      <rPr>
        <b/>
        <sz val="12"/>
        <color theme="1"/>
        <rFont val="Arial"/>
        <family val="2"/>
      </rPr>
      <t xml:space="preserve">Secretaría de Turismo, Industria y Comercio </t>
    </r>
    <r>
      <rPr>
        <sz val="12"/>
        <color theme="1"/>
        <rFont val="Arial"/>
        <family val="2"/>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</si>
  <si>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b/>
        <sz val="12"/>
        <color theme="1"/>
        <rFont val="Arial"/>
        <family val="2"/>
      </rPr>
      <t>Secretaría de Turismo, Industria y Comercio</t>
    </r>
    <r>
      <rPr>
        <sz val="12"/>
        <color theme="1"/>
        <rFont val="Arial"/>
        <family val="2"/>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</si>
  <si>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family val="2"/>
      </rPr>
      <t>La Secretaría de Cultura</t>
    </r>
    <r>
      <rPr>
        <sz val="12"/>
        <color theme="1"/>
        <rFont val="Arial"/>
        <family val="2"/>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family val="2"/>
      </rPr>
      <t>Secretaría de Familia</t>
    </r>
    <r>
      <rPr>
        <sz val="12"/>
        <color theme="1"/>
        <rFont val="Arial"/>
        <family val="2"/>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family val="2"/>
      </rPr>
      <t xml:space="preserve">INDEPORTES:  </t>
    </r>
    <r>
      <rPr>
        <sz val="12"/>
        <color theme="1"/>
        <rFont val="Arial"/>
        <family val="2"/>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family val="2"/>
      </rPr>
      <t>La Tebaida</t>
    </r>
    <r>
      <rPr>
        <sz val="12"/>
        <color theme="1"/>
        <rFont val="Arial"/>
        <family val="2"/>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family val="2"/>
      </rPr>
      <t>Buenavista</t>
    </r>
    <r>
      <rPr>
        <sz val="12"/>
        <color theme="1"/>
        <rFont val="Arial"/>
        <family val="2"/>
      </rPr>
      <t xml:space="preserve">
Conto con 8 escuelas  de formacion deportiva y cultural   durante la vigencia 2023 
</t>
    </r>
    <r>
      <rPr>
        <b/>
        <sz val="12"/>
        <color theme="1"/>
        <rFont val="Arial"/>
        <family val="2"/>
      </rPr>
      <t>Quimbaya</t>
    </r>
    <r>
      <rPr>
        <sz val="12"/>
        <color theme="1"/>
        <rFont val="Arial"/>
        <family val="2"/>
      </rPr>
      <t xml:space="preserve">
El municipio implementa tres proyectos recreativos, culturales y deportivos que incluyen participación de las familias y comunidades
</t>
    </r>
  </si>
  <si>
    <r>
      <rPr>
        <b/>
        <sz val="12"/>
        <rFont val="Arial"/>
        <family val="2"/>
      </rPr>
      <t>INDEPORTES y la Secretaría de Salud departamental</t>
    </r>
    <r>
      <rPr>
        <sz val="12"/>
        <rFont val="Arial"/>
        <family val="2"/>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rFont val="Arial"/>
        <family val="2"/>
      </rPr>
      <t xml:space="preserve">Secretaría de Familia
</t>
    </r>
    <r>
      <rPr>
        <sz val="12"/>
        <rFont val="Arial"/>
        <family val="2"/>
      </rPr>
      <t xml:space="preserve">Se   realizaron  eventos  masivos  articuladamente  con Indeportes para socializar  y  explicar una ruta didáctica la  cual  tiene  como objetivo implementar  y  promocionar  estilos  de  vida  saludable  en  las familias  de  Departamento  del Quindío.
</t>
    </r>
    <r>
      <rPr>
        <b/>
        <sz val="12"/>
        <rFont val="Arial"/>
        <family val="2"/>
      </rPr>
      <t xml:space="preserve">Buenavista
</t>
    </r>
    <r>
      <rPr>
        <sz val="12"/>
        <rFont val="Arial"/>
        <family val="2"/>
      </rPr>
      <t xml:space="preserve">por medio del PIC Se implemento la estrategia 4 por 4 , con el fin de implementar habitos y estilos de vida saludabel en als familias </t>
    </r>
  </si>
  <si>
    <r>
      <rPr>
        <b/>
        <sz val="12"/>
        <color theme="1"/>
        <rFont val="Arial"/>
        <family val="2"/>
      </rPr>
      <t xml:space="preserve">Secretaría de Familia </t>
    </r>
    <r>
      <rPr>
        <sz val="12"/>
        <color theme="1"/>
        <rFont val="Arial"/>
        <family val="2"/>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family val="2"/>
      </rPr>
      <t>Secretaría de Educación</t>
    </r>
    <r>
      <rPr>
        <sz val="12"/>
        <color theme="1"/>
        <rFont val="Arial"/>
        <family val="2"/>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family val="2"/>
      </rPr>
      <t xml:space="preserve">Secretaría de Salud
</t>
    </r>
    <r>
      <rPr>
        <sz val="12"/>
        <color theme="1"/>
        <rFont val="Arial"/>
        <family val="2"/>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family val="2"/>
      </rPr>
      <t>Buenavista</t>
    </r>
    <r>
      <rPr>
        <sz val="12"/>
        <color theme="1"/>
        <rFont val="Arial"/>
        <family val="2"/>
      </rPr>
      <t xml:space="preserve">
Se realizaron talleres en instituciones educativas especialmente en el área rural del municipio de Buenavista
</t>
    </r>
    <r>
      <rPr>
        <b/>
        <sz val="12"/>
        <color theme="1"/>
        <rFont val="Arial"/>
        <family val="2"/>
      </rPr>
      <t>Córdoba</t>
    </r>
    <r>
      <rPr>
        <sz val="12"/>
        <color theme="1"/>
        <rFont val="Arial"/>
        <family val="2"/>
      </rPr>
      <t xml:space="preserve">
El municipio de Córdoba realizó acciones para la prevención del consumo y venta de sustancias psicoactivas en la institución José María Córdoba.
</t>
    </r>
    <r>
      <rPr>
        <b/>
        <sz val="12"/>
        <color theme="1"/>
        <rFont val="Arial"/>
        <family val="2"/>
      </rPr>
      <t>Quimbaya</t>
    </r>
    <r>
      <rPr>
        <sz val="12"/>
        <color theme="1"/>
        <rFont val="Arial"/>
        <family val="2"/>
      </rPr>
      <t xml:space="preserve">
El municipio se articula con la secretaría de familia para la implementación de la estrategia Tú y yo unidos por la vida. 
</t>
    </r>
    <r>
      <rPr>
        <b/>
        <sz val="12"/>
        <color theme="1"/>
        <rFont val="Arial"/>
        <family val="2"/>
      </rPr>
      <t>Universidad San Buenaventura</t>
    </r>
    <r>
      <rPr>
        <sz val="12"/>
        <color theme="1"/>
        <rFont val="Arial"/>
        <family val="2"/>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family val="2"/>
      </rPr>
      <t xml:space="preserve">Universidad EAM
</t>
    </r>
    <r>
      <rPr>
        <sz val="12"/>
        <color theme="1"/>
        <rFont val="Arial"/>
        <family val="2"/>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family val="2"/>
      </rPr>
      <t>Universidad del Quindío.</t>
    </r>
    <r>
      <rPr>
        <sz val="12"/>
        <color theme="1"/>
        <rFont val="Arial"/>
        <family val="2"/>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</si>
  <si>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family val="2"/>
      </rPr>
      <t>Tebaida</t>
    </r>
    <r>
      <rPr>
        <sz val="12"/>
        <color theme="1"/>
        <rFont val="Arial"/>
        <family val="2"/>
      </rPr>
      <t xml:space="preserve"> cuenta con una infraestructura adecuada para la atención en primera infancia de 225 usuarios en el programa Centro de Desarrollo Comunitario Versalles en su Modalidad Familiar.    
</t>
    </r>
    <r>
      <rPr>
        <b/>
        <sz val="12"/>
        <color theme="1"/>
        <rFont val="Arial"/>
        <family val="2"/>
      </rPr>
      <t>Buenavista</t>
    </r>
    <r>
      <rPr>
        <sz val="12"/>
        <color theme="1"/>
        <rFont val="Arial"/>
        <family val="2"/>
      </rPr>
      <t xml:space="preserve">
Se realiza seguimiento a la ruta integral e atenciones  </t>
    </r>
  </si>
  <si>
    <r>
      <t xml:space="preserve"> La Secretaría de Familia, a través de la jefatura de Familia, ha implementado la estrategia Tú y yo nos cuidamos.  
</t>
    </r>
    <r>
      <rPr>
        <b/>
        <sz val="12"/>
        <color theme="1"/>
        <rFont val="Arial"/>
        <family val="2"/>
      </rPr>
      <t>Buenavista</t>
    </r>
    <r>
      <rPr>
        <sz val="12"/>
        <color theme="1"/>
        <rFont val="Arial"/>
        <family val="2"/>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</si>
  <si>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b/>
        <sz val="12"/>
        <color theme="1"/>
        <rFont val="Arial"/>
        <family val="2"/>
      </rPr>
      <t xml:space="preserve">La Secretaría de Familia 
</t>
    </r>
    <r>
      <rPr>
        <sz val="12"/>
        <color theme="1"/>
        <rFont val="Arial"/>
        <family val="2"/>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family val="2"/>
      </rPr>
      <t xml:space="preserve">
La Secretaría de Salud: </t>
    </r>
    <r>
      <rPr>
        <sz val="12"/>
        <color theme="1"/>
        <rFont val="Arial"/>
        <family val="2"/>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family val="2"/>
      </rPr>
      <t>Buenavista</t>
    </r>
    <r>
      <rPr>
        <sz val="12"/>
        <color theme="1"/>
        <rFont val="Arial"/>
        <family val="2"/>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family val="2"/>
      </rPr>
      <t xml:space="preserve">Córdoba
</t>
    </r>
    <r>
      <rPr>
        <sz val="12"/>
        <color theme="1"/>
        <rFont val="Arial"/>
        <family val="2"/>
      </rPr>
      <t>El municipio de Córdoba apoyo la implementación de la estrategia “SI TÚ ESTAS LAS DROGAS NO”</t>
    </r>
  </si>
  <si>
    <r>
      <rPr>
        <b/>
        <sz val="12"/>
        <color theme="1"/>
        <rFont val="Arial"/>
        <family val="2"/>
      </rPr>
      <t xml:space="preserve">Buenavista
</t>
    </r>
    <r>
      <rPr>
        <sz val="12"/>
        <color theme="1"/>
        <rFont val="Arial"/>
        <family val="2"/>
      </rPr>
      <t>Se socializo la ruta de atención en salud mental a diferentes grupos poblaciones incluidas familias del municipio.</t>
    </r>
    <r>
      <rPr>
        <b/>
        <sz val="12"/>
        <color theme="1"/>
        <rFont val="Arial"/>
        <family val="2"/>
      </rPr>
      <t xml:space="preserve">
Córdoba
</t>
    </r>
    <r>
      <rPr>
        <sz val="12"/>
        <color theme="1"/>
        <rFont val="Arial"/>
        <family val="2"/>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</si>
  <si>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t>La Secretaria de Familia, cuenta con la estrategia para la promoción y fortalecimiento de la diversidad familiar étnica quindiana.</t>
  </si>
  <si>
    <t>Para la presente vigencia, esta red se encuentra inmersa en la "Estrategia de acompañamiento para la promoción de la sana convivencia familiar y social y la prevención del embarazo en la adolescencia", la cual comenzara su socialización en la vigencia 2024.</t>
  </si>
  <si>
    <r>
      <t xml:space="preserve">Se realiza el presente informe que corresponde al seguimiento del  proceso de implementación de la Política Pública para la protección, el fortalecimiento y el desarrollo integral de familia Quindiana
</t>
    </r>
    <r>
      <rPr>
        <b/>
        <sz val="12"/>
        <color theme="1"/>
        <rFont val="Arial"/>
        <family val="2"/>
      </rPr>
      <t xml:space="preserve">
Informe cuarto trimestre 2023</t>
    </r>
  </si>
  <si>
    <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Buenavista</t>
    </r>
    <r>
      <rPr>
        <sz val="12"/>
        <color theme="1"/>
        <rFont val="Arial"/>
        <family val="2"/>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</si>
  <si>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t>La estrategia de apropiación de la Política Pública ya fue diseñada y se espera su implementación en la vigencia 2024.</t>
  </si>
  <si>
    <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family val="2"/>
      </rPr>
      <t xml:space="preserve">Quimbaya
</t>
    </r>
    <r>
      <rPr>
        <sz val="12"/>
        <color theme="1"/>
        <rFont val="Arial"/>
        <family val="2"/>
      </rPr>
      <t>En el municipio se implementa la estrategia RBC, así como el programa municipal ENAMORARTE, que brinda atención integral a la población con discapacidad y sus cuidadores</t>
    </r>
    <r>
      <rPr>
        <b/>
        <sz val="12"/>
        <color theme="1"/>
        <rFont val="Arial"/>
        <family val="2"/>
      </rPr>
      <t xml:space="preserve">. </t>
    </r>
  </si>
  <si>
    <r>
      <rPr>
        <b/>
        <sz val="12"/>
        <color theme="1"/>
        <rFont val="Arial"/>
        <family val="2"/>
      </rPr>
      <t>La Secretaría de Familia</t>
    </r>
    <r>
      <rPr>
        <sz val="12"/>
        <color theme="1"/>
        <rFont val="Arial"/>
        <family val="2"/>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family val="2"/>
      </rPr>
      <t>Secretaría de Salud Departamental</t>
    </r>
    <r>
      <rPr>
        <sz val="12"/>
        <color theme="1"/>
        <rFont val="Arial"/>
        <family val="2"/>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</si>
  <si>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t xml:space="preserve">INDEPORTES ha realizado 4 proyectos y programas, cuatro (4) en convenio con el ministerio del deporte:
1. Escuelas deportivas
2. Hábitos y estilos de vida saludables
3. Deporte social comunitario
4. Recreación.  
La secretaría de cultura implementa él programas de concertación y estímulos. 
</t>
  </si>
  <si>
    <r>
      <t xml:space="preserve">Desde la </t>
    </r>
    <r>
      <rPr>
        <b/>
        <sz val="12"/>
        <color theme="1"/>
        <rFont val="Arial"/>
        <family val="2"/>
      </rPr>
      <t xml:space="preserve">Secretaria de Agricultura </t>
    </r>
    <r>
      <rPr>
        <sz val="12"/>
        <color theme="1"/>
        <rFont val="Arial"/>
        <family val="2"/>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family val="2"/>
      </rPr>
      <t>Tebaida</t>
    </r>
    <r>
      <rPr>
        <sz val="12"/>
        <color theme="1"/>
        <rFont val="Arial"/>
        <family val="2"/>
      </rPr>
      <t xml:space="preserve"> ha apoyado 16 familias en los espacios de formación y el municipio de </t>
    </r>
    <r>
      <rPr>
        <u/>
        <sz val="12"/>
        <color theme="1"/>
        <rFont val="Arial"/>
        <family val="2"/>
      </rPr>
      <t>Montenegro</t>
    </r>
    <r>
      <rPr>
        <sz val="12"/>
        <color theme="1"/>
        <rFont val="Arial"/>
        <family val="2"/>
      </rPr>
      <t xml:space="preserve"> ha promovido la autogestión familiar productiva a través del fortalecimiento de 11 personas de los grupos vulnerables. De igual manera, en </t>
    </r>
    <r>
      <rPr>
        <u/>
        <sz val="12"/>
        <color theme="1"/>
        <rFont val="Arial"/>
        <family val="2"/>
      </rPr>
      <t>Salento</t>
    </r>
    <r>
      <rPr>
        <sz val="12"/>
        <color theme="1"/>
        <rFont val="Arial"/>
        <family val="2"/>
      </rPr>
      <t xml:space="preserve"> participaron más de 30 artesanos, parte de ellos pertenecen a la poblacion vulnerable del municipio (victimas, madres cabeza de hogar, desplazados).
</t>
    </r>
    <r>
      <rPr>
        <b/>
        <sz val="12"/>
        <color theme="1"/>
        <rFont val="Arial"/>
        <family val="2"/>
      </rPr>
      <t xml:space="preserve">Secretaría de Turismo
</t>
    </r>
    <r>
      <rPr>
        <sz val="12"/>
        <color theme="1"/>
        <rFont val="Arial"/>
        <family val="2"/>
      </rPr>
      <t xml:space="preserve">Se realizó el acompañamiento a 30 emprendimientos a grupos poblaciones vulnerables
</t>
    </r>
  </si>
  <si>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</si>
  <si>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</si>
  <si>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t xml:space="preserve">Durante las vigencias </t>
    </r>
    <r>
      <rPr>
        <b/>
        <sz val="12"/>
        <rFont val="Calibri"/>
        <family val="2"/>
        <scheme val="minor"/>
      </rPr>
      <t>2020 al 2023</t>
    </r>
    <r>
      <rPr>
        <sz val="12"/>
        <rFont val="Calibri"/>
        <family val="2"/>
        <scheme val="minor"/>
      </rPr>
      <t xml:space="preserve">, el Ministerio del Trabajo realiza capacitaciones a la población en general y a la población vulnerable en temas de trabajo decente y digno. 
En la vigencia </t>
    </r>
    <r>
      <rPr>
        <b/>
        <sz val="12"/>
        <rFont val="Calibri"/>
        <family val="2"/>
        <scheme val="minor"/>
      </rPr>
      <t>2023</t>
    </r>
    <r>
      <rPr>
        <sz val="12"/>
        <rFont val="Calibri"/>
        <family val="2"/>
        <scheme val="minor"/>
      </rPr>
      <t xml:space="preserve"> la Secretaria de Turismo impacta a 61 familias con buenas practicas empresariales y en fortalecimiento de habilidades. </t>
    </r>
  </si>
  <si>
    <t>Durante el 2023 se realizacion 10 sensibilización a los municipios sobre la diversidad y pluralidad familiar, étnica, cultural y territorial como práctica del reconocimiento en el ejercicio de los derechos colectivos e individuales.</t>
  </si>
  <si>
    <r>
      <t xml:space="preserve">* </t>
    </r>
    <r>
      <rPr>
        <b/>
        <sz val="12"/>
        <color theme="1"/>
        <rFont val="Arial"/>
        <family val="2"/>
      </rPr>
      <t>La Alcaldía de Calarcá</t>
    </r>
    <r>
      <rPr>
        <sz val="12"/>
        <color theme="1"/>
        <rFont val="Arial"/>
        <family val="2"/>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r>
      <rPr>
        <b/>
        <sz val="12"/>
        <color theme="1"/>
        <rFont val="Arial"/>
        <family val="2"/>
      </rPr>
      <t xml:space="preserve"> La Alcaldia de Genova</t>
    </r>
    <r>
      <rPr>
        <sz val="12"/>
        <color theme="1"/>
        <rFont val="Arial"/>
        <family val="2"/>
      </rPr>
      <t xml:space="preserve"> cuenta con el Comité de libertad religiosa, en el año 2022 se adopto por la entidad la Politica Pública Religiosa </t>
    </r>
  </si>
  <si>
    <r>
      <rPr>
        <b/>
        <sz val="12"/>
        <color theme="1"/>
        <rFont val="Arial"/>
        <family val="2"/>
      </rPr>
      <t>* La Alcaldía de Calarcá</t>
    </r>
    <r>
      <rPr>
        <sz val="12"/>
        <color theme="1"/>
        <rFont val="Arial"/>
        <family val="2"/>
      </rPr>
      <t xml:space="preserve"> se encuentra surtiendo los aspectos administrativos para iniciar su ejecución.
</t>
    </r>
    <r>
      <rPr>
        <b/>
        <sz val="12"/>
        <color theme="1"/>
        <rFont val="Arial"/>
        <family val="2"/>
      </rPr>
      <t xml:space="preserve">* En la Alcaldía de Génova </t>
    </r>
    <r>
      <rPr>
        <sz val="12"/>
        <color theme="1"/>
        <rFont val="Arial"/>
        <family val="2"/>
      </rPr>
      <t xml:space="preserve"> se encuentra conformado el Comité de Discapacidad y hay personal encargado de dar el debido acompañamiento, para este trimestre no se tiene contrato personal, sin embargo se realizó contrato de suministro de planes exequiales.
</t>
    </r>
    <r>
      <rPr>
        <b/>
        <sz val="12"/>
        <color theme="1"/>
        <rFont val="Arial"/>
        <family val="2"/>
      </rPr>
      <t>* La Alcaldía de Salento</t>
    </r>
    <r>
      <rPr>
        <sz val="12"/>
        <color theme="1"/>
        <rFont val="Arial"/>
        <family val="2"/>
      </rPr>
      <t xml:space="preserve"> realizó seguimientos, visitas domiciliarias y acompañamiento a la población durante todo el trimestre.</t>
    </r>
  </si>
  <si>
    <r>
      <t>*</t>
    </r>
    <r>
      <rPr>
        <b/>
        <sz val="12"/>
        <color theme="1"/>
        <rFont val="Arial"/>
        <family val="2"/>
      </rPr>
      <t xml:space="preserve">La Secretaria de Agricultura </t>
    </r>
    <r>
      <rPr>
        <sz val="12"/>
        <color theme="1"/>
        <rFont val="Arial"/>
        <family val="2"/>
      </rPr>
      <t xml:space="preserve">Realiza compañamiento de los eventos mensuales de comercialización en los doce municipios (mercados campesinos) a través de logistica, asesoría a los productores y asociaciones pertenecientes a estos mercados, se proyecta para el segundo semestre orientar recursos para entrega de elementos para logistica y comercialización de productos agropecuarios.
* </t>
    </r>
    <r>
      <rPr>
        <b/>
        <sz val="12"/>
        <color theme="1"/>
        <rFont val="Arial"/>
        <family val="2"/>
      </rPr>
      <t>La Alcaldia de Calarcá</t>
    </r>
    <r>
      <rPr>
        <sz val="12"/>
        <color theme="1"/>
        <rFont val="Arial"/>
        <family val="2"/>
      </rPr>
      <t>: Durante el primer trimestre del año se han realizado cinco (5) mercados campesinos. Para ello se realizaron las siguientes actividades: convocatoria y  logística para la realización de mercados campesinos (Instalación y desmonte  de  toldos y carpas de exhibición, montaje de sonido, inscripción de los beneficiarios que hacen parte del mercado campesino).
*</t>
    </r>
    <r>
      <rPr>
        <b/>
        <sz val="12"/>
        <color theme="1"/>
        <rFont val="Arial"/>
        <family val="2"/>
      </rPr>
      <t xml:space="preserve"> La Alcaldía de Génova</t>
    </r>
    <r>
      <rPr>
        <sz val="12"/>
        <color theme="1"/>
        <rFont val="Arial"/>
        <family val="2"/>
      </rPr>
      <t xml:space="preserve"> realiza una vez al mes, los mercados campesinos.
* </t>
    </r>
    <r>
      <rPr>
        <b/>
        <sz val="12"/>
        <color theme="1"/>
        <rFont val="Arial"/>
        <family val="2"/>
      </rPr>
      <t>La Alcaldía de Salento</t>
    </r>
    <r>
      <rPr>
        <sz val="12"/>
        <color theme="1"/>
        <rFont val="Arial"/>
        <family val="2"/>
      </rPr>
      <t xml:space="preserve"> En este primer trimestre se han realizado 6 mercados campesinos, los cuales se ha tenido un promedio de venta de $5.138.750 Las acciones a ejecutar y descripción de las mismas:
	Realizar un estudio del mercado existente para identificar sus fortalezas, debilidades, oportunidades y amenazas. Este diagnóstico debe incluir aspectos como infraestructura, logística, acceso a mercados, y capacidades de los productores.
	Establecer una mesa de trabajo que incluya representantes de diferentes instituciones como el Ministerio de Agricultura, ADR, entidades locales de desarrollo económico, representantes de los mercados campesinos, y otras organizaciones relevantes como universidades o ONGs que puedan aportar conocimientos técnicos.
	Implementar programas de formación y asesoría técnica para los agricultores y comerciantes sobre prácticas agrícolas sostenibles, gestión empresarial, manejo de productos, y tecnologías de conservación y procesamiento.
	Evaluar y mejorar la infraestructura física de los mercados para hacerlos más accesibles y operativos. Esto puede incluir desde la mejora de los módulos y las instalaciones de techos y sistemas de refrigeración.
	Desarrollar estrategias de marketing para aumentar la visibilidad de los mercados, incluyendo campañas en medios locales, redes sociales y eventos especiales para atraer a más compradores y turistas.
	Facilitar la conexión entre los productores y los consumidores finales, mejorando los canales de distribución y reduciendo los intermediarios. Esto podría incluir el desarrollo de plataformas en línea para la venta de productos.
	Trabajar con las autoridades locales y nacionales para desarrollar políticas que apoyen los mercados campesinos, como subsidios, incentivos fiscales, e interinstitucionales
	Establecer un sistema de seguimiento para evaluar el impacto de las intervenciones realizadas en cada mercado. Esto ayudará a hacer ajustes necesarios y garantizar la sostenibilidad del os mercados.
	Identificar fuentes de financiamiento tanto locales como internacionales que puedan apoyar la implementación y expansión de las actividades. Esto podría incluir fondos gubernamentales, préstamos de bajo interés, y subvenciones.
	Involucrar activamente a las comunidades locales en cada fase del proyecto para asegurar que las intervenciones sean pertinentes y bien recibidas, lo que aumentará la probabilidad de éxito a largo plazo. Si se realizan todas estas acciones se podrá fortalecer eficazmente los mercados campesinos en el municipio.</t>
    </r>
  </si>
  <si>
    <r>
      <rPr>
        <b/>
        <sz val="12"/>
        <color theme="1"/>
        <rFont val="Arial"/>
        <family val="2"/>
      </rPr>
      <t xml:space="preserve">*La Secretaria de Cultura </t>
    </r>
    <r>
      <rPr>
        <sz val="12"/>
        <color theme="1"/>
        <rFont val="Arial"/>
        <family val="2"/>
      </rPr>
      <t xml:space="preserve">dio  apertura a las convocatorias de concertación resolución 1831/ 21 de marzo y estímulos resolución 1832/ 21 de marzo de 2024 y así realizar un fortalecimiento a todo el sector artístico y cultural del  departamento, generándole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desarrollando  las escuelas de padres, realizadas en la diferentes I.E. del departamento por las promotoras de lectura. 
</t>
    </r>
    <r>
      <rPr>
        <b/>
        <sz val="12"/>
        <color theme="1"/>
        <rFont val="Arial"/>
        <family val="2"/>
      </rPr>
      <t>*La Alcaldía de Calarcá</t>
    </r>
    <r>
      <rPr>
        <sz val="12"/>
        <color theme="1"/>
        <rFont val="Arial"/>
        <family val="2"/>
      </rPr>
      <t xml:space="preserve"> corte al 31 de marzo está en funcionamiento, banda, pre-banda, lectura en primera infancia, lectura y escritura creativa, lectura con personas en condición de discapacidad, dibujo, ilustración, danza urbana. 
* </t>
    </r>
    <r>
      <rPr>
        <b/>
        <sz val="12"/>
        <color theme="1"/>
        <rFont val="Arial"/>
        <family val="2"/>
      </rPr>
      <t>En la Alcaldía de Génova</t>
    </r>
    <r>
      <rPr>
        <sz val="12"/>
        <color theme="1"/>
        <rFont val="Arial"/>
        <family val="2"/>
      </rPr>
      <t xml:space="preserve"> interviene el personal adscrito a la biblioteca municipal - deporte (futbol, baloncesto, patinaje) - promoción de la lectura y escritura-danzas -banda de música - baile y recreación.</t>
    </r>
  </si>
  <si>
    <r>
      <t xml:space="preserve">* </t>
    </r>
    <r>
      <rPr>
        <b/>
        <sz val="12"/>
        <color theme="1"/>
        <rFont val="Arial"/>
        <family val="2"/>
      </rPr>
      <t>La Secretaria de Planeación:</t>
    </r>
    <r>
      <rPr>
        <sz val="12"/>
        <color theme="1"/>
        <rFont val="Arial"/>
        <family val="2"/>
      </rPr>
      <t xml:space="preserve"> El Marco Territorial de Lucha Contra la Pobreza Extrema 2020-2023 ha completado su período de ejecución en el año 2023. En consecuencia, la Secretaría de Planeación se encuentra a la espera de los lineamientos proporcionados por el Departamento Nacional de Prosperidad Social para la elaboración del nuevo documento que regirá durante el actual periodo administrativo.</t>
    </r>
  </si>
  <si>
    <r>
      <rPr>
        <b/>
        <sz val="12"/>
        <color theme="1"/>
        <rFont val="Arial"/>
        <family val="2"/>
      </rPr>
      <t>* La Secretaria de Turismo, Industria y Comercio</t>
    </r>
    <r>
      <rPr>
        <sz val="12"/>
        <color theme="1"/>
        <rFont val="Arial"/>
        <family val="2"/>
      </rPr>
      <t xml:space="preserve"> estructurará en el Marco del Plan de desarrollo 2024-2027  una estrategia  que permita mantener una buena práctica empresarial para la protección de la familia.
*</t>
    </r>
    <r>
      <rPr>
        <b/>
        <sz val="12"/>
        <color theme="1"/>
        <rFont val="Arial"/>
        <family val="2"/>
      </rPr>
      <t>La Alcaldia de Calarcá</t>
    </r>
    <r>
      <rPr>
        <sz val="12"/>
        <color theme="1"/>
        <rFont val="Arial"/>
        <family val="2"/>
      </rPr>
      <t xml:space="preserve"> tiene pendiente su ejecucion. 
*</t>
    </r>
    <r>
      <rPr>
        <b/>
        <sz val="12"/>
        <color theme="1"/>
        <rFont val="Arial"/>
        <family val="2"/>
      </rPr>
      <t xml:space="preserve"> La Alcaldía de Salento</t>
    </r>
    <r>
      <rPr>
        <sz val="12"/>
        <color theme="1"/>
        <rFont val="Arial"/>
        <family val="2"/>
      </rPr>
      <t xml:space="preserve">  realizó capacitación por parte de la casa del consumidor y la superintendencia de industria y comercio.</t>
    </r>
  </si>
  <si>
    <r>
      <rPr>
        <b/>
        <sz val="12"/>
        <color theme="1"/>
        <rFont val="Arial"/>
        <family val="2"/>
      </rPr>
      <t xml:space="preserve">* La Secretaria de Turismo, Industria y Comercio  </t>
    </r>
    <r>
      <rPr>
        <sz val="12"/>
        <color theme="1"/>
        <rFont val="Arial"/>
        <family val="2"/>
      </rPr>
      <t>llevará a cabo la sensibilización del marco normativo de la aplicación de los horarios flexibles con enfoque de género dirigido a los empresarios de la región.</t>
    </r>
    <r>
      <rPr>
        <b/>
        <sz val="12"/>
        <color theme="1"/>
        <rFont val="Arial"/>
        <family val="2"/>
      </rPr>
      <t xml:space="preserve">
*La Alcaldía de Salento</t>
    </r>
    <r>
      <rPr>
        <sz val="12"/>
        <color theme="1"/>
        <rFont val="Arial"/>
        <family val="2"/>
      </rPr>
      <t xml:space="preserve"> a través de materiales educativos (piezas graficas) que destaquen los beneficios de los horarios flexibles desde una perspectiva de género, incluyendo estudios de casos, estadísticas relevantes y testimonios que respalden la implementación de esta práctica, a través de campañas de sensibilización, y los diferentes canales de comunicaciones de la administración Municipal para generar conciencia y fomentar la adopción de horarios flexibles en las empresas de nuestro municipio</t>
    </r>
  </si>
  <si>
    <r>
      <rPr>
        <b/>
        <sz val="12"/>
        <color theme="1"/>
        <rFont val="Arial"/>
        <family val="2"/>
      </rPr>
      <t xml:space="preserve">*La Secretaria de Agricultura </t>
    </r>
    <r>
      <rPr>
        <sz val="12"/>
        <color theme="1"/>
        <rFont val="Arial"/>
        <family val="2"/>
      </rPr>
      <t xml:space="preserve">Para la vigencia 2024, se priorizaron 40 organizaciones rurales, con el objetivo de brindar acompañamiento técnico, organizacional, para el fortalecimiento de las unidades de negocio o emprendimiento establecidos.
</t>
    </r>
    <r>
      <rPr>
        <b/>
        <sz val="12"/>
        <color theme="1"/>
        <rFont val="Arial"/>
        <family val="2"/>
      </rPr>
      <t>* La Secretaria de Turismo, Industria y Comercio</t>
    </r>
    <r>
      <rPr>
        <sz val="12"/>
        <color theme="1"/>
        <rFont val="Arial"/>
        <family val="2"/>
      </rPr>
      <t xml:space="preserve"> programará eventos y/o actividades de socialización para dar a conocer la ruta de emprendimiento del CINNE (Centro de Innovación y Emprendimiento Empresarial), Los cuales apuntarán a Gruppos popblacionales vulnerables.</t>
    </r>
    <r>
      <rPr>
        <b/>
        <sz val="12"/>
        <color theme="1"/>
        <rFont val="Arial"/>
        <family val="2"/>
      </rPr>
      <t xml:space="preserve">
* La Alcaldia de Calarcá</t>
    </r>
    <r>
      <rPr>
        <sz val="12"/>
        <color theme="1"/>
        <rFont val="Arial"/>
        <family val="2"/>
      </rPr>
      <t xml:space="preserve"> Se están adelantando acciones para realizar el proceso de contratación de los insumos para realizar el fortalecimiento a las unidades productivas.
*</t>
    </r>
    <r>
      <rPr>
        <b/>
        <sz val="12"/>
        <color theme="1"/>
        <rFont val="Arial"/>
        <family val="2"/>
      </rPr>
      <t xml:space="preserve"> La Alcaldía de Génova</t>
    </r>
    <r>
      <rPr>
        <sz val="12"/>
        <color theme="1"/>
        <rFont val="Arial"/>
        <family val="2"/>
      </rPr>
      <t xml:space="preserve"> a través de  la Secretaria de Agricultura se apoya el proceso de emprendimiento ante productividad.
</t>
    </r>
    <r>
      <rPr>
        <b/>
        <sz val="12"/>
        <color theme="1"/>
        <rFont val="Arial"/>
        <family val="2"/>
      </rPr>
      <t>* En la Alcaldía de Salento</t>
    </r>
    <r>
      <rPr>
        <sz val="12"/>
        <color theme="1"/>
        <rFont val="Arial"/>
        <family val="2"/>
      </rPr>
      <t xml:space="preserve"> 1. Identificación de grupos vulnerables: análisis para identificar los grupos poblacionales vulnerables, como mujeres cabeza de familia, personas con discapacidad, comunidades indígenas o afrodescendientes, entre otros.
2. Creación de programas de capacitación: programas de capacitación específicos orientados a fortalecer las habilidades emprendedoras y de autogestión de estos grupos poblacionales. Incluye temas como planificación empresarial, marketing, gestión financiera y desarrollo de productos, entre otros. Con entidades aliadas como el SENA.
3. Apoyo en la formalización de negocios: desde la secretaria brindar asesoramiento y apoyo para que las unidades de emprendimiento puedan formalizar sus negocios, obteniendo los permisos y registros necesarios para operar legalmente</t>
    </r>
  </si>
  <si>
    <r>
      <rPr>
        <b/>
        <sz val="12"/>
        <color theme="1"/>
        <rFont val="Arial"/>
        <family val="2"/>
      </rPr>
      <t xml:space="preserve">* La Secretaria de Familia a traves de la Direccion de poblaciones </t>
    </r>
    <r>
      <rPr>
        <sz val="12"/>
        <color theme="1"/>
        <rFont val="Arial"/>
        <family val="2"/>
      </rPr>
      <t>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r>
    <r>
      <rPr>
        <b/>
        <sz val="12"/>
        <color theme="1"/>
        <rFont val="Arial"/>
        <family val="2"/>
      </rPr>
      <t xml:space="preserve">
* La Alcaldía de Génova</t>
    </r>
    <r>
      <rPr>
        <sz val="12"/>
        <color theme="1"/>
        <rFont val="Arial"/>
        <family val="2"/>
      </rPr>
      <t xml:space="preserve">  no cuenta con una estrategia, pero si cuenta con el Comité de poblacion migrante, el cual cuenta con su respectivo plan de acccion.</t>
    </r>
  </si>
  <si>
    <r>
      <t>La Política publica de familia, cuenta con el enfoque de género. Así mismo,  los diferentes programas y estrategias que se han venido implementando desde la Jefatura de Familia, cuentan con enfoque diferencial y de interseccionalidad. 
Desde l</t>
    </r>
    <r>
      <rPr>
        <b/>
        <sz val="12"/>
        <color theme="1"/>
        <rFont val="Arial"/>
        <family val="2"/>
      </rPr>
      <t>a Jefatura de  mujer y equidad</t>
    </r>
    <r>
      <rPr>
        <sz val="12"/>
        <color theme="1"/>
        <rFont val="Arial"/>
        <family val="2"/>
      </rPr>
      <t xml:space="preserve"> se implementa en el programa de inclusión y diversiad sexual  en los entornos familiares una estretegia llamada "Tu y yo por un quindío diverso".</t>
    </r>
  </si>
  <si>
    <t xml:space="preserve">Durante la presente vigencia se estructuró el programa    CINNE - Centro de innovación y emprendimiento,  rstá orientado a la asistencia técnica de los nuevos emprendimientos para fortalecer la economía popular y del departamento </t>
  </si>
  <si>
    <r>
      <rPr>
        <b/>
        <sz val="12"/>
        <color theme="1"/>
        <rFont val="Arial"/>
        <family val="2"/>
      </rPr>
      <t>* La Secretaria de Turismo, Industria y Comercio</t>
    </r>
    <r>
      <rPr>
        <sz val="12"/>
        <color theme="1"/>
        <rFont val="Arial"/>
        <family val="2"/>
      </rPr>
      <t xml:space="preserve"> se encargarà de realizar las gestiones pertienentes ante el Ministerio de trabajo que es el encargado de la inspecciòn vigilancia y control que las empresas cumplan con el pago de seguridad social de sus empleados, para que nos apoyen  en la  sensibilizaciòn de estos aspectos que garantizan el binestar de los trabajadores y sus familias y la tranquilidad del empleador. 
*</t>
    </r>
    <r>
      <rPr>
        <b/>
        <sz val="12"/>
        <color theme="1"/>
        <rFont val="Arial"/>
        <family val="2"/>
      </rPr>
      <t xml:space="preserve"> La Alcaldía de Salento</t>
    </r>
    <r>
      <rPr>
        <sz val="12"/>
        <color theme="1"/>
        <rFont val="Arial"/>
        <family val="2"/>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t>
    </r>
  </si>
  <si>
    <r>
      <rPr>
        <b/>
        <sz val="12"/>
        <color theme="1"/>
        <rFont val="Arial"/>
        <family val="2"/>
      </rPr>
      <t xml:space="preserve">* La Secretaria de Cultura </t>
    </r>
    <r>
      <rPr>
        <sz val="12"/>
        <color theme="1"/>
        <rFont val="Arial"/>
        <family val="2"/>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family val="2"/>
      </rPr>
      <t xml:space="preserve">
*La Secretaria de Agricultura</t>
    </r>
    <r>
      <rPr>
        <sz val="12"/>
        <color theme="1"/>
        <rFont val="Arial"/>
        <family val="2"/>
      </rPr>
      <t xml:space="preserve"> Actividad para la instalación y construcción de estufas ecoeficientes en 50 familias de las zonas rurales de los municipios en las áreas definidas en el programa de sostenibilidad del Paisaje Cultural Cafetero.   Mitigando los efectos de los gases generados por la quema de leña, en la salud y el ambiente.
*</t>
    </r>
    <r>
      <rPr>
        <b/>
        <sz val="12"/>
        <color theme="1"/>
        <rFont val="Arial"/>
        <family val="2"/>
      </rPr>
      <t xml:space="preserve"> La Alcaldía de Salento</t>
    </r>
    <r>
      <rPr>
        <sz val="12"/>
        <color theme="1"/>
        <rFont val="Arial"/>
        <family val="2"/>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futuras generaciones.                                                                                                *</t>
    </r>
    <r>
      <rPr>
        <b/>
        <sz val="12"/>
        <color theme="1"/>
        <rFont val="Arial"/>
        <family val="2"/>
      </rPr>
      <t xml:space="preserve">La Secretaría de Turismo, Industria y Comercio </t>
    </r>
    <r>
      <rPr>
        <sz val="12"/>
        <color theme="1"/>
        <rFont val="Arial"/>
        <family val="2"/>
      </rPr>
      <t>expresa no tener responsabilidad idrecta en la meta en el reporte enviado en la matriz de seguimiento. Sin embargo, en asesoría técnica con la Jefatura de Familia, se identifica que si hay una responsabilidad de la Secretaría, en el diseño de la estrategia comunicativa para la sostenibilidad del PCC.</t>
    </r>
  </si>
  <si>
    <t>NA</t>
  </si>
  <si>
    <r>
      <rPr>
        <sz val="12"/>
        <rFont val="Arial"/>
        <family val="2"/>
      </rPr>
      <t>*Dirección de Discapacidad y Adulto Mayor</t>
    </r>
    <r>
      <rPr>
        <sz val="12"/>
        <color theme="1"/>
        <rFont val="Arial"/>
        <family val="2"/>
      </rPr>
      <t xml:space="preserve"> en el primer trimestre 2024  realizó  una intervencion  intergeneracional  al  Municipio de salento.
* </t>
    </r>
    <r>
      <rPr>
        <b/>
        <sz val="12"/>
        <color theme="1"/>
        <rFont val="Arial"/>
        <family val="2"/>
      </rPr>
      <t xml:space="preserve">La Alcaldía de Calarcá </t>
    </r>
    <r>
      <rPr>
        <sz val="12"/>
        <color theme="1"/>
        <rFont val="Arial"/>
        <family val="2"/>
      </rPr>
      <t xml:space="preserve">se encuentra ejecutando el programa. 
</t>
    </r>
    <r>
      <rPr>
        <b/>
        <sz val="12"/>
        <color theme="1"/>
        <rFont val="Arial"/>
        <family val="2"/>
      </rPr>
      <t>* La Alcaldía de Génova</t>
    </r>
    <r>
      <rPr>
        <sz val="12"/>
        <color theme="1"/>
        <rFont val="Arial"/>
        <family val="2"/>
      </rPr>
      <t xml:space="preserve"> no ha desarrollado la estrategia Tú y yo nos cuidamos en el municipio.
*</t>
    </r>
    <r>
      <rPr>
        <b/>
        <sz val="12"/>
        <color theme="1"/>
        <rFont val="Arial"/>
        <family val="2"/>
      </rPr>
      <t xml:space="preserve"> La Alcaldìa de Salento</t>
    </r>
    <r>
      <rPr>
        <sz val="12"/>
        <color theme="1"/>
        <rFont val="Arial"/>
        <family val="2"/>
      </rPr>
      <t xml:space="preserve"> realizó dos sesiones semanales en los grupos articulados como espacio de esparcimiento, juego, deporte, aprendizaje, desahogo y atención.</t>
    </r>
  </si>
  <si>
    <r>
      <rPr>
        <sz val="12"/>
        <rFont val="Arial"/>
        <family val="2"/>
      </rPr>
      <t xml:space="preserve">* </t>
    </r>
    <r>
      <rPr>
        <b/>
        <sz val="12"/>
        <rFont val="Arial"/>
        <family val="2"/>
      </rPr>
      <t xml:space="preserve">Dirección de Desarrollo Humano y Familia </t>
    </r>
    <r>
      <rPr>
        <sz val="12"/>
        <rFont val="Arial"/>
        <family val="2"/>
      </rPr>
      <t>en el transcurso del primer trimestre llevó a acabo un total de 15 foros destinados a la prevencion del riesgo y la promocion sexual y reroductiva con un enfoque diferencial en tres (3) municipios del departamento del Quindio; Pijao, Calarcá y Armenia.</t>
    </r>
    <r>
      <rPr>
        <b/>
        <sz val="12"/>
        <color rgb="FFFF0000"/>
        <rFont val="Arial"/>
        <family val="2"/>
      </rPr>
      <t xml:space="preserve"> </t>
    </r>
    <r>
      <rPr>
        <b/>
        <sz val="12"/>
        <color theme="1"/>
        <rFont val="Arial"/>
        <family val="2"/>
      </rPr>
      <t xml:space="preserve">
* La Alcaldía de Calarcá </t>
    </r>
    <r>
      <rPr>
        <sz val="12"/>
        <color theme="1"/>
        <rFont val="Arial"/>
        <family val="2"/>
      </rPr>
      <t xml:space="preserve">Se encuentra en ejecución la estrategia de participación y educación familiar para la prevención del embarazo en adolescentes en el departamento.
</t>
    </r>
    <r>
      <rPr>
        <b/>
        <sz val="12"/>
        <color theme="1"/>
        <rFont val="Arial"/>
        <family val="2"/>
      </rPr>
      <t>* En el Municipio de Génova</t>
    </r>
    <r>
      <rPr>
        <sz val="12"/>
        <color theme="1"/>
        <rFont val="Arial"/>
        <family val="2"/>
      </rPr>
      <t xml:space="preserve">  de manera anual  hace parte de la estrategia nacional  de derechos sexueales y reproductivos a realizarse en el mes de septiembre. 
</t>
    </r>
    <r>
      <rPr>
        <b/>
        <sz val="12"/>
        <color theme="1"/>
        <rFont val="Arial"/>
        <family val="2"/>
      </rPr>
      <t>* La Alcaldía de Salento</t>
    </r>
    <r>
      <rPr>
        <sz val="12"/>
        <color theme="1"/>
        <rFont val="Arial"/>
        <family val="2"/>
      </rPr>
      <t xml:space="preserve"> realizó comité de salud sexual y reproductiva haciendo seguimiento  el 19 de marzo y gestantes activas hay 6.</t>
    </r>
  </si>
  <si>
    <t xml:space="preserve"> </t>
  </si>
  <si>
    <r>
      <rPr>
        <b/>
        <sz val="12"/>
        <rFont val="Arial"/>
        <family val="2"/>
      </rPr>
      <t>* Dirección de Desarrollo Humano y Familia</t>
    </r>
    <r>
      <rPr>
        <sz val="12"/>
        <rFont val="Arial"/>
        <family val="2"/>
      </rPr>
      <t xml:space="preserve">  En el primer trimestre se realizó  cuatro foros en promocion de salud mental y arraigo por la vida en el municipio de Armenia</t>
    </r>
    <r>
      <rPr>
        <b/>
        <sz val="12"/>
        <color rgb="FFFF0000"/>
        <rFont val="Arial"/>
        <family val="2"/>
      </rPr>
      <t xml:space="preserve">.  </t>
    </r>
    <r>
      <rPr>
        <sz val="12"/>
        <color theme="1"/>
        <rFont val="Arial"/>
        <family val="2"/>
      </rPr>
      <t xml:space="preserve">
*</t>
    </r>
    <r>
      <rPr>
        <b/>
        <sz val="12"/>
        <color theme="1"/>
        <rFont val="Arial"/>
        <family val="2"/>
      </rPr>
      <t xml:space="preserve"> La Alcaldía de Calarcá</t>
    </r>
    <r>
      <rPr>
        <sz val="12"/>
        <color theme="1"/>
        <rFont val="Arial"/>
        <family val="2"/>
      </rPr>
      <t xml:space="preserve"> se encuentra ejecutando la estrategia. 
* </t>
    </r>
    <r>
      <rPr>
        <b/>
        <sz val="12"/>
        <color theme="1"/>
        <rFont val="Arial"/>
        <family val="2"/>
      </rPr>
      <t>La Alcaldía de Salento</t>
    </r>
    <r>
      <rPr>
        <sz val="12"/>
        <color theme="1"/>
        <rFont val="Arial"/>
        <family val="2"/>
      </rPr>
      <t xml:space="preserve"> El día 1 de marzo se realizó campaña de prevención de la autolesión y el suicidio con niños, niñas y jóvenes del área rural del municipio de Salento en la cuál participaron 45 estudiantes de la I.E BOQUÍA. ésto se realizó con el objeto que los NNJA sean replicadores de ésta información con sus familias para fortalecer las capacidades de la misma en prevención del riesgo psicosocial.</t>
    </r>
  </si>
  <si>
    <r>
      <t>*</t>
    </r>
    <r>
      <rPr>
        <b/>
        <sz val="12"/>
        <rFont val="Arial"/>
        <family val="2"/>
      </rPr>
      <t>Indeportes</t>
    </r>
    <r>
      <rPr>
        <sz val="12"/>
        <rFont val="Arial"/>
        <family val="2"/>
      </rPr>
      <t xml:space="preserve">  cuenta con un proyecto en ejecución denominado "Fortalecimiento, hábitos y estilos de vida saludable en el departamento del Quindío", brindando desarrollo familiar y comunitario en el Departamento.
*</t>
    </r>
    <r>
      <rPr>
        <b/>
        <sz val="12"/>
        <rFont val="Arial"/>
        <family val="2"/>
      </rPr>
      <t>La Alcaldia de Calarcá</t>
    </r>
    <r>
      <rPr>
        <sz val="12"/>
        <rFont val="Arial"/>
        <family val="2"/>
      </rPr>
      <t xml:space="preserve"> Se encuentra en ejecución de la ruta Integral de promoción, acceso y practicas de estilos de vida saludable en las familias. 
* </t>
    </r>
    <r>
      <rPr>
        <b/>
        <sz val="12"/>
        <rFont val="Arial"/>
        <family val="2"/>
      </rPr>
      <t>La Alcaldía de Génova</t>
    </r>
    <r>
      <rPr>
        <sz val="12"/>
        <rFont val="Arial"/>
        <family val="2"/>
      </rPr>
      <t xml:space="preserve"> desde el plan local de salud implementa la ruta integral.
</t>
    </r>
    <r>
      <rPr>
        <b/>
        <sz val="12"/>
        <rFont val="Arial"/>
        <family val="2"/>
      </rPr>
      <t>* La Alcaldìa de Salento</t>
    </r>
    <r>
      <rPr>
        <sz val="12"/>
        <rFont val="Arial"/>
        <family val="2"/>
      </rPr>
      <t xml:space="preserve"> desde adulto mayor se ha hecho una mayor estrategia en el fortalecimiento de hábitos y estilos de vida saludable para las personas mayores del municipio entre grupos articulados de municipio y vereda, en compañía de subsecretaría de cultura y deporte se ha fomentado la promoción y concientización de los estilos y hábitos de vida saludable mediante actividades que brinden concientización será la importancia de la actividad física, la alimentación saludable enfocado en  la calidad de vida de las personas mayores</t>
    </r>
  </si>
  <si>
    <r>
      <t xml:space="preserve">La Secretaría de familia  documento la estrategia de fortalecimiento de la sana convivencia familiar y social. Se espera iniciar el proceso de implementación durante la vigencia 2024.
</t>
    </r>
    <r>
      <rPr>
        <b/>
        <sz val="12"/>
        <color theme="1"/>
        <rFont val="Arial"/>
        <family val="2"/>
      </rPr>
      <t xml:space="preserve">
Vigencia 2024
</t>
    </r>
    <r>
      <rPr>
        <sz val="12"/>
        <color theme="1"/>
        <rFont val="Arial"/>
        <family val="2"/>
      </rPr>
      <t xml:space="preserve">La Secretaria de Familia, no ejecutó acciones que apunten al cumplimiento del indicador durante el primer trimestre de esta vigencia. </t>
    </r>
  </si>
  <si>
    <r>
      <rPr>
        <b/>
        <sz val="12"/>
        <rFont val="Arial"/>
        <family val="2"/>
      </rPr>
      <t xml:space="preserve">Vigencia 2020
</t>
    </r>
    <r>
      <rPr>
        <sz val="12"/>
        <rFont val="Arial"/>
        <family val="2"/>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rFont val="Arial"/>
        <family val="2"/>
      </rPr>
      <t xml:space="preserve">Vigencia 22021
</t>
    </r>
    <r>
      <rPr>
        <sz val="12"/>
        <rFont val="Arial"/>
        <family val="2"/>
      </rPr>
      <t xml:space="preserve">Se avanzó en la estructuración de una estrategia de articulación con la Política Pública de Diversidad Sexual e Identidad de Género. </t>
    </r>
    <r>
      <rPr>
        <b/>
        <sz val="12"/>
        <rFont val="Arial"/>
        <family val="2"/>
      </rPr>
      <t xml:space="preserve">
Vigencia 2022
</t>
    </r>
    <r>
      <rPr>
        <sz val="12"/>
        <rFont val="Arial"/>
        <family val="2"/>
      </rPr>
      <t>La jefatura de mujery equidad de genero no reporto información.</t>
    </r>
    <r>
      <rPr>
        <b/>
        <sz val="12"/>
        <rFont val="Arial"/>
        <family val="2"/>
      </rPr>
      <t xml:space="preserve">
Vigencia 2023</t>
    </r>
    <r>
      <rPr>
        <sz val="12"/>
        <rFont val="Arial"/>
        <family val="2"/>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Vigencia 2024
La secretaria de Familia a través de la Jefatura de Mujer y Equidad, cuentan en el programa de inclusión y diversiad sexual  en los entornos familiares una estretegia llamada "Tu y yo por un quindío diverso".</t>
    </r>
  </si>
  <si>
    <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Dirección de Desarrollo Humano y Familia en el transcurso del primer trimestre del año 2024  llevó a acabo un total de 15 foros destinados a la prevencion del riesgo y la promocion sexual y reroductiva con un enfoque diferencial en tres (3) municipios del departamento del Quindio; Pijao, Calarcá y Armenia.                            * Dirección de Desarrollo Humano y Familia en el transcurso del primer trimestre llevó a acabo un total de 15 foros destinados a la prevencion del riesgo y la promocion sexual y reroductiva con un enfoque diferencial en tres (3) municipios del departamento del Quindio; Pijao, Calarcá y Armenia
</t>
    </r>
    <r>
      <rPr>
        <b/>
        <sz val="12"/>
        <color theme="1"/>
        <rFont val="Arial"/>
        <family val="2"/>
      </rPr>
      <t xml:space="preserve">Vigencia 2024
</t>
    </r>
    <r>
      <rPr>
        <sz val="12"/>
        <color theme="1"/>
        <rFont val="Arial"/>
        <family val="2"/>
      </rPr>
      <t xml:space="preserve">La Dirección de Desarrollo Humano y Familia en el transcurso del primer trimestre llevó a acabo un total de 15 foros destinados a la prevencion del riesgo y la promocion sexual y reroductiva con un enfoque diferencial en tres (3) municipios del departamento del Quindio; Pijao, Calarcá y Armenia. </t>
    </r>
  </si>
  <si>
    <r>
      <t xml:space="preserve">La Secretaría de Familia a través de la dirección de poblaciones elaboró y se encuentra implementando el plan de atención al migrante, pero no cuenta con una estrategia de acompañamiento familiar. 
</t>
    </r>
    <r>
      <rPr>
        <b/>
        <sz val="12"/>
        <color theme="1"/>
        <rFont val="Arial"/>
        <family val="2"/>
      </rPr>
      <t xml:space="preserve">Vigencia 2024
</t>
    </r>
    <r>
      <rPr>
        <sz val="12"/>
        <color theme="1"/>
        <rFont val="Arial"/>
        <family val="2"/>
      </rPr>
      <t>La Secretaria de Familia, a través de la Dirección de Poblaciones, han realizado ferias de servios en los municipios de Filandia, Salento, Calarcá y Quimbaya, las cuales permitesn regularizar a las personas migrantes, refugiados y colombianos en retorno, mediante la oferta institucional.</t>
    </r>
  </si>
  <si>
    <r>
      <t xml:space="preserve">La Secretaría de Familia a través de la dirección de adulto mayor y discapacidad ejecuta la estrategia de Rehabilitación Basada en Comunidad, reglamentada en el Decreto 703 de 2015
</t>
    </r>
    <r>
      <rPr>
        <b/>
        <sz val="12"/>
        <color theme="1"/>
        <rFont val="Arial"/>
        <family val="2"/>
      </rPr>
      <t>Vigencia 2024</t>
    </r>
    <r>
      <rPr>
        <sz val="12"/>
        <color theme="1"/>
        <rFont val="Arial"/>
        <family val="2"/>
      </rPr>
      <t xml:space="preserve">
La Dirección de Adulto Mayor y Discapacidad, no reporto información de las acciones realizadas durante el primer trimestre de la vigencia. No obstante, la alcaldia de Génova se encuentra conformando el Comité de Discapacidad y realizó contrato de suminitros de planes excequiales y Salento reporta acompañamiento y seguimiento a dicha población. </t>
    </r>
  </si>
  <si>
    <r>
      <rPr>
        <b/>
        <sz val="12"/>
        <color theme="1"/>
        <rFont val="Arial"/>
        <family val="2"/>
      </rPr>
      <t xml:space="preserve">*La Secretaría de Familia, </t>
    </r>
    <r>
      <rPr>
        <sz val="12"/>
        <color theme="1"/>
        <rFont val="Arial"/>
        <family val="2"/>
      </rPr>
      <t>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r>
      <rPr>
        <b/>
        <sz val="12"/>
        <color theme="1"/>
        <rFont val="Arial"/>
        <family val="2"/>
      </rPr>
      <t xml:space="preserve">
* La Alcaldía de Calarcá </t>
    </r>
    <r>
      <rPr>
        <sz val="12"/>
        <color theme="1"/>
        <rFont val="Arial"/>
        <family val="2"/>
      </rPr>
      <t xml:space="preserve">se encuentra surtiendo los aspectos administrativos para iniciar su ejecución.
</t>
    </r>
    <r>
      <rPr>
        <b/>
        <sz val="12"/>
        <color theme="1"/>
        <rFont val="Arial"/>
        <family val="2"/>
      </rPr>
      <t>* La Alcaldia de Génova</t>
    </r>
    <r>
      <rPr>
        <sz val="12"/>
        <color theme="1"/>
        <rFont val="Arial"/>
        <family val="2"/>
      </rPr>
      <t xml:space="preserve"> no se encuentra priorizado para la implementación de este modelo.
</t>
    </r>
  </si>
  <si>
    <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cada año. El municipio de Tebaida cuenta con una infraestructura adecuada para la atención en primera infancia de 225 usuarios en el programa Centro de Desarrollo Comunitario Versalles en sus Modalidad Familiar.  
</t>
    </r>
    <r>
      <rPr>
        <b/>
        <sz val="12"/>
        <color theme="1"/>
        <rFont val="Arial"/>
        <family val="2"/>
      </rPr>
      <t>Vigencia 2024</t>
    </r>
    <r>
      <rPr>
        <sz val="12"/>
        <color theme="1"/>
        <rFont val="Arial"/>
        <family val="2"/>
      </rPr>
      <t xml:space="preserve">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</si>
  <si>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r>
      <t xml:space="preserve"> La Secretaría de Familia, a través de la jefatura de Familia, ha implementano la estrategia Tú y yo nos cuidamos                            La  dirección de Discapacidad y Adulto Mayor en el primer trimestre 2024  realizó  una intervencion  intergeneracional  al  Municipio de salento.                                                                                            
</t>
    </r>
    <r>
      <rPr>
        <b/>
        <sz val="12"/>
        <color theme="1"/>
        <rFont val="Arial"/>
        <family val="2"/>
      </rPr>
      <t>Vigencia 2024</t>
    </r>
    <r>
      <rPr>
        <sz val="12"/>
        <color theme="1"/>
        <rFont val="Arial"/>
        <family val="2"/>
      </rPr>
      <t xml:space="preserve">
Dirección de Discapacidad y Adulto Mayor en el primer trimestre 2024  realizó  una intervencion  intergeneracional  al  Municipio de salento                </t>
    </r>
  </si>
  <si>
    <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color theme="1"/>
        <rFont val="Arial"/>
        <family val="2"/>
      </rPr>
      <t>Vigencia 2024</t>
    </r>
    <r>
      <rPr>
        <sz val="12"/>
        <color theme="1"/>
        <rFont val="Arial"/>
        <family val="2"/>
      </rPr>
      <t xml:space="preserve">           
Dirección de Desarrollo Humano y Familia  En el primer trimestre se realizó  cuatro foros en promocion de salud mental y arraigo por la vida en el municipio de Armenia. Así mismo, el municipio de Salento realizó una campaña de prevención de la autolesión y el suicidio con NNA. </t>
    </r>
  </si>
  <si>
    <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family val="2"/>
      </rPr>
      <t xml:space="preserve">Vigencia 2024 </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</si>
  <si>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
</t>
    </r>
    <r>
      <rPr>
        <b/>
        <sz val="12"/>
        <color theme="1"/>
        <rFont val="Arial"/>
        <family val="2"/>
      </rPr>
      <t>* La Alcaldía de Salento</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</si>
  <si>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family val="2"/>
      </rPr>
      <t xml:space="preserve">Vigencia 2024 </t>
    </r>
    <r>
      <rPr>
        <sz val="12"/>
        <color theme="1"/>
        <rFont val="Arial"/>
        <family val="2"/>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</si>
  <si>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t xml:space="preserve">La secretaria de familia cuenta con la apropiacion de la estrategia "tu y yo somos familia", con codigo PR-FAM-10, la cual se encuentra en revision para su respectivo ajuste. </t>
  </si>
  <si>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 xml:space="preserve">Vigencia 2024
</t>
    </r>
    <r>
      <rPr>
        <sz val="12"/>
        <color theme="1"/>
        <rFont val="Arial"/>
        <family val="2"/>
      </rPr>
      <t>La Secretaria de Familia, a través de la Jefatura de Familia, durante el primer trismestre de la vigencia 2024, no ejecutó la acción que apunta al cumplimiento de dicho indicador.</t>
    </r>
  </si>
  <si>
    <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color theme="1"/>
        <rFont val="Arial"/>
        <family val="2"/>
      </rPr>
      <t xml:space="preserve">
Vigencia 2024</t>
    </r>
    <r>
      <rPr>
        <sz val="12"/>
        <color theme="1"/>
        <rFont val="Arial"/>
        <family val="2"/>
      </rPr>
      <t xml:space="preserve">
La Secretaria de Familia, a través de la Jefatura de Familia, realizó el seguimiento del cuarto trimestre de la vigencia 2023, con su respectivo informe.</t>
    </r>
  </si>
  <si>
    <r>
      <t xml:space="preserve"> La Secretaría de Familia, a través de la Jefatura de Familia, implementa el proceso de asistencia técnica dirigido a los doce municipios de departamento. 
</t>
    </r>
    <r>
      <rPr>
        <b/>
        <sz val="12"/>
        <color theme="1"/>
        <rFont val="Arial"/>
        <family val="2"/>
      </rPr>
      <t>Vigencia 2024</t>
    </r>
    <r>
      <rPr>
        <sz val="12"/>
        <color theme="1"/>
        <rFont val="Arial"/>
        <family val="2"/>
      </rPr>
      <t xml:space="preserve">
La Secretaria de Familia, a través de la Jefatura de Familia ha realizado asistencias tecnicas a las diferentes dependencias de la admdinistracion departamental, durante el primer trimestre de la vigencia. </t>
    </r>
  </si>
  <si>
    <r>
      <t xml:space="preserve">Para las actuales vigencias no se han presentado informes de seguimiento ya que la meta no se encontraba programada
</t>
    </r>
    <r>
      <rPr>
        <b/>
        <sz val="12"/>
        <color theme="1"/>
        <rFont val="Arial"/>
        <family val="2"/>
      </rPr>
      <t>Vigencia 2024</t>
    </r>
    <r>
      <rPr>
        <sz val="12"/>
        <color theme="1"/>
        <rFont val="Arial"/>
        <family val="2"/>
      </rPr>
      <t xml:space="preserve"> 
La Secretaria de Familia, a través de la Jefatura de Familia, durante el primer trismestre de la vigencia 2024, no ejecutó la acción que apunta al cumplimiento de dicho indicador.</t>
    </r>
  </si>
  <si>
    <r>
      <rPr>
        <b/>
        <sz val="12"/>
        <color theme="1"/>
        <rFont val="Arial"/>
        <family val="2"/>
      </rPr>
      <t>La secretaria de familia</t>
    </r>
    <r>
      <rPr>
        <sz val="12"/>
        <color theme="1"/>
        <rFont val="Arial"/>
        <family val="2"/>
      </rPr>
      <t xml:space="preserve"> el 12 de septiembre del 2023, formalizo la estrategia de "promocion y fortalecimiento de la diversidad fammiliar etnica quindiana" con el codigo PR-FAM-10.
Durante el primer trimestre 2024 no se ejecutó.</t>
    </r>
  </si>
  <si>
    <r>
      <rPr>
        <b/>
        <sz val="12"/>
        <color theme="1"/>
        <rFont val="Arial"/>
        <family val="2"/>
      </rPr>
      <t>La Secretaria de Familia</t>
    </r>
    <r>
      <rPr>
        <sz val="12"/>
        <color theme="1"/>
        <rFont val="Arial"/>
        <family val="2"/>
      </rPr>
      <t>, a través de la Jefatura de Familia, durante el primer trismestre de la vigencia 2024, no ejecutó la acción que apunta al cumplimiento de dicho indicador.</t>
    </r>
  </si>
  <si>
    <r>
      <rPr>
        <b/>
        <sz val="12"/>
        <color theme="1"/>
        <rFont val="Arial"/>
        <family val="2"/>
      </rPr>
      <t>La secretaria de familia</t>
    </r>
    <r>
      <rPr>
        <sz val="12"/>
        <color theme="1"/>
        <rFont val="Arial"/>
        <family val="2"/>
      </rPr>
      <t xml:space="preserve"> cuenta con la apropiacion de la estrategia "tu y yo somos familia", con codigo PR-FAM-10, la cual se encuentra en revision para su respectivo ajuste. </t>
    </r>
  </si>
  <si>
    <r>
      <rPr>
        <b/>
        <sz val="12"/>
        <color theme="1"/>
        <rFont val="Arial"/>
        <family val="2"/>
      </rPr>
      <t>La Secretaria de Familia</t>
    </r>
    <r>
      <rPr>
        <sz val="12"/>
        <color theme="1"/>
        <rFont val="Arial"/>
        <family val="2"/>
      </rPr>
      <t>, a través de la Jefatura de Familia, realizó el seguimiento del cuarto trimestre de la vigencia 2023, con su respectivo informe.</t>
    </r>
  </si>
  <si>
    <r>
      <rPr>
        <b/>
        <sz val="12"/>
        <color theme="1"/>
        <rFont val="Arial"/>
        <family val="2"/>
      </rPr>
      <t>La Secretaria de Familia</t>
    </r>
    <r>
      <rPr>
        <sz val="12"/>
        <color theme="1"/>
        <rFont val="Arial"/>
        <family val="2"/>
      </rPr>
      <t xml:space="preserve">, a través de la Jefatura de Familia ha realizado asistencias tecnicas a las diferentes dependencias de la admdinistracion departamental, durante el primer trimestre de la vigencia. </t>
    </r>
  </si>
  <si>
    <t>Secretaría del Interior
Secretaría de Familia
INDEPORTES
Policía Nacional
Entes Territoriales Municipales
Instituto Colombiano de Bienestar Familiar
Ejército Nacional</t>
  </si>
  <si>
    <r>
      <t xml:space="preserve">* La </t>
    </r>
    <r>
      <rPr>
        <b/>
        <sz val="12"/>
        <rFont val="Arial"/>
        <family val="2"/>
      </rPr>
      <t>Secretaria de Agricultura</t>
    </r>
    <r>
      <rPr>
        <sz val="12"/>
        <rFont val="Arial"/>
        <family val="2"/>
      </rPr>
      <t xml:space="preserve"> no reporto información de las acciones ejecutadas durante el primer trimestre del 2024.
* </t>
    </r>
    <r>
      <rPr>
        <b/>
        <sz val="12"/>
        <rFont val="Arial"/>
        <family val="2"/>
      </rPr>
      <t>En la Alcaldía de Génova</t>
    </r>
    <r>
      <rPr>
        <sz val="12"/>
        <rFont val="Arial"/>
        <family val="2"/>
      </rPr>
      <t xml:space="preserve"> las actividades son adelantadas por parte del equipo adscrito a la Comisaria de Familia (CAMPAÑAS, TALLERES, CHARLAS. TALLERES Y DEMAS). 
*</t>
    </r>
    <r>
      <rPr>
        <b/>
        <sz val="12"/>
        <rFont val="Arial"/>
        <family val="2"/>
      </rPr>
      <t xml:space="preserve"> En la Alcaldía de Salento</t>
    </r>
    <r>
      <rPr>
        <sz val="12"/>
        <rFont val="Arial"/>
        <family val="2"/>
      </rPr>
      <t xml:space="preserve"> realizaron 50 diagnósticos para identificar las necesidades específicas de los hogares rurales en el departamento, basado en encuestas, entrevistas y grupos focales que ayuden a comprender mejor las dinámicas familiares, así como los niveles actuales de interlocución y participación en redes comunitarias, se proyectó a través del SENA PROGRAMA CAMPESENA. Capacitación a líderes locales que puedan actuar como enlaces entre las familias rurales y las instituciones gubernamentales y no gubernamentales. Estos líderes serían entrenados en habilidades de comunicación, competencias laborales y técnicas de movilización comunitaria. Se fortaleció con redes de apoyo comunitario que incluyan a diferentes actores, como escuelas, organizaciones religiosas, ONGs y entidades gubernamentales. Estas redes pueden facilitar la colaboración y el apoyo mutuo entre familias, fomentando un ambiente inclusivo y respetuoso de la diversidad. </t>
    </r>
  </si>
  <si>
    <r>
      <t>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En el primero</t>
    </r>
    <r>
      <rPr>
        <b/>
        <sz val="12"/>
        <rFont val="Arial"/>
        <family val="2"/>
      </rPr>
      <t xml:space="preserve"> trimestre 2024 </t>
    </r>
    <r>
      <rPr>
        <sz val="12"/>
        <rFont val="Arial"/>
        <family val="2"/>
      </rPr>
      <t xml:space="preserve">no se ejecutó esta meta, por parte de la secretaria de Agricultura, sin embargo, las alcaldias de </t>
    </r>
    <r>
      <rPr>
        <b/>
        <sz val="12"/>
        <rFont val="Arial"/>
        <family val="2"/>
      </rPr>
      <t>Génova y de Salento</t>
    </r>
    <r>
      <rPr>
        <sz val="12"/>
        <rFont val="Arial"/>
        <family val="2"/>
      </rPr>
      <t>, reportan acciones dandole cumplimiento del 0.23% al indicador durante el primer trimestre de la vigencia 2024.</t>
    </r>
  </si>
  <si>
    <r>
      <rPr>
        <b/>
        <sz val="12"/>
        <rFont val="Arial"/>
        <family val="2"/>
      </rPr>
      <t xml:space="preserve">La secretaria de familia </t>
    </r>
    <r>
      <rPr>
        <sz val="12"/>
        <rFont val="Arial"/>
        <family val="2"/>
      </rPr>
      <t>el 12 de septiembre del 2023, formalizo la estrategia de "promocion y fortalecimiento de la diversidad fammiliar etnica quindiana" con el codigo PR-FAM-10. 
Sin embargo, para el primer trimestre de la vigencia 2024, dicha meta no se ejecuto.</t>
    </r>
  </si>
  <si>
    <r>
      <t xml:space="preserve">1. La Secretaría de Familia está realizando la socialización de la estrategia con las organizaciones étnicas y las administraciones municipales. 
2.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r>
    <r>
      <rPr>
        <b/>
        <sz val="12"/>
        <rFont val="Arial"/>
        <family val="2"/>
      </rPr>
      <t>Vigencia 2024</t>
    </r>
    <r>
      <rPr>
        <sz val="12"/>
        <rFont val="Arial"/>
        <family val="2"/>
      </rPr>
      <t xml:space="preserve">
Aunque el 12 de septiembre del 2023, se formalizo la estrategia, no se ha ejecutado durante el primer trimestre de esta vigencia. </t>
    </r>
  </si>
  <si>
    <r>
      <rPr>
        <b/>
        <sz val="12"/>
        <rFont val="Arial"/>
        <family val="2"/>
      </rPr>
      <t>*La Secretaria de Familia</t>
    </r>
    <r>
      <rPr>
        <sz val="12"/>
        <rFont val="Arial"/>
        <family val="2"/>
      </rPr>
      <t xml:space="preserve"> a traves de la Direccion de poblaciones, durante el primer trimestre del año,  se realizaron:
4 mesas de participación para la formulación del plan de desarrollo departamental 2024 -2027 con las comunidades indígenas del departamento del Quindío (Actas, 016, Acta 028 - CABILDO YANACONA, 029- ACIAQ, , 51-Cabildo Pijaos). 
2 Acompañamientos  jurídicos  para el fallo judicial cabildo multiétnico paraíso de paz , Actas 178-reunión con autoridades Acta 305 Reunión con personería. 
1 Feria de servicios en articulación con la alcaldía de la Tebaida para el cabildo indígena, Wounan (acta 240).. 
1 acompañamiento a la entrega de tierras de la comunidad indígena Yanacona y socialización de oferta de servicios
Se realizó mesa de trabajo con los representantes de las comunidades indígenas para el proyecto de regalías. 
1 mesa de participación para la formulación del plan de desarrollo departamental 2024-2027 con las comunidades indígenas constituidas como resguardos del departamento del Quindío  042-ORIQUIN. 
1 entrega ayuda alimentaria a población vulnerable (Acta 043). 
se realizo mesa tecnica para definir y concertar el orden del dia de la primera mesa departamental del Concertación para la Pervivencia y buen Vivir de las comunidades indigenas del departamento del Quindio ( Acta 470)
 se realizo reunion virtual con representante a la camara para identificar fuente de financiación para proyectos (Acta 186)
Se realizo entrega de tierras a cabildo yanacona (Acta 386)
</t>
    </r>
  </si>
  <si>
    <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rFont val="Arial"/>
        <family val="2"/>
      </rPr>
      <t>Vigencia 2020</t>
    </r>
    <r>
      <rPr>
        <sz val="12"/>
        <rFont val="Arial"/>
        <family val="2"/>
      </rPr>
      <t xml:space="preserve">
Armenia
- No. 015 con la Asociación de Cabildos Indígenas de Armenia Quindío (ACIAQ). 
- No. 016 con la Asociación de Cabildantes Pastos del Quindío.
</t>
    </r>
    <r>
      <rPr>
        <b/>
        <sz val="12"/>
        <rFont val="Arial"/>
        <family val="2"/>
      </rPr>
      <t>Vigencia 2021</t>
    </r>
    <r>
      <rPr>
        <sz val="12"/>
        <rFont val="Arial"/>
        <family val="2"/>
      </rPr>
      <t xml:space="preserve">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r>
    <r>
      <rPr>
        <b/>
        <sz val="12"/>
        <rFont val="Arial"/>
        <family val="2"/>
      </rPr>
      <t>Vigencia 2022</t>
    </r>
    <r>
      <rPr>
        <sz val="12"/>
        <rFont val="Arial"/>
        <family val="2"/>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rFont val="Arial"/>
        <family val="2"/>
      </rPr>
      <t>Vigencia 2023
S</t>
    </r>
    <r>
      <rPr>
        <sz val="12"/>
        <rFont val="Arial"/>
        <family val="2"/>
      </rPr>
      <t>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t>
    </r>
    <r>
      <rPr>
        <b/>
        <sz val="12"/>
        <rFont val="Arial"/>
        <family val="2"/>
      </rPr>
      <t xml:space="preserve"> </t>
    </r>
    <r>
      <rPr>
        <sz val="12"/>
        <rFont val="Arial"/>
        <family val="2"/>
      </rPr>
      <t xml:space="preserve">
</t>
    </r>
    <r>
      <rPr>
        <b/>
        <sz val="12"/>
        <rFont val="Arial"/>
        <family val="2"/>
      </rPr>
      <t>Vigencia 2024
La secretaria de Familia, a través de la Dirección de Poblaciones, realizaron acompañamiento a sies resguardos y/o cabíldo indigena del departamento del Quindío tales como : 
Cabildo Yanacona, ACIAQ, cabildo Pijaos, cabíldo multietnico paraíso de paz, Cabíldo indigena Wounan y ORIQUIN. Sin embargo, se reporta presupuesto anual, sin ejecutar durante este primer trimestre.</t>
    </r>
  </si>
  <si>
    <r>
      <rPr>
        <b/>
        <sz val="12"/>
        <rFont val="Arial"/>
        <family val="2"/>
      </rPr>
      <t xml:space="preserve">La Secretaria de Familia </t>
    </r>
    <r>
      <rPr>
        <sz val="12"/>
        <rFont val="Arial"/>
        <family val="2"/>
      </rPr>
      <t xml:space="preserve">durante el primer trimestre del 2024, no ejecuto la sensibilización debido a temas contractuales del personal de apoyo. </t>
    </r>
  </si>
  <si>
    <r>
      <t>Durante la</t>
    </r>
    <r>
      <rPr>
        <b/>
        <sz val="12"/>
        <rFont val="Arial"/>
        <family val="2"/>
      </rPr>
      <t xml:space="preserve"> vigencia 2020</t>
    </r>
    <r>
      <rPr>
        <sz val="12"/>
        <rFont val="Arial"/>
        <family val="2"/>
      </rPr>
      <t xml:space="preserve">, se desarrollaron jornadas de sensibilización sobre enfoque diferencial y subdiferencial, como herramienta para el reconocimiento de la diversidad, en 8 municipios.
</t>
    </r>
    <r>
      <rPr>
        <b/>
        <sz val="12"/>
        <rFont val="Arial"/>
        <family val="2"/>
      </rPr>
      <t>Vigencia 2021</t>
    </r>
    <r>
      <rPr>
        <sz val="12"/>
        <rFont val="Arial"/>
        <family val="2"/>
      </rPr>
      <t xml:space="preserve"> se desarrolló el foro sobre diversidad y pluralidad familiar donde fueron invitados todos los municipios.
</t>
    </r>
    <r>
      <rPr>
        <b/>
        <sz val="12"/>
        <rFont val="Arial"/>
        <family val="2"/>
      </rPr>
      <t>Vigencia  2022</t>
    </r>
    <r>
      <rPr>
        <sz val="12"/>
        <rFont val="Arial"/>
        <family val="2"/>
      </rPr>
      <t xml:space="preserve"> se sensibilizaron 11 municipios.
</t>
    </r>
    <r>
      <rPr>
        <b/>
        <sz val="12"/>
        <rFont val="Arial"/>
        <family val="2"/>
      </rPr>
      <t xml:space="preserve">Vigencia del 2023
</t>
    </r>
    <r>
      <rPr>
        <sz val="12"/>
        <rFont val="Arial"/>
        <family val="2"/>
      </rPr>
      <t xml:space="preserve">se realizacion 10 sensibilización a los municipios sobre la diversidad y pluralidad familiar, étnica, cultural y territorial como práctica del reconocimiento en el ejercicio de los derechos colectivos e individuales.
</t>
    </r>
    <r>
      <rPr>
        <b/>
        <sz val="12"/>
        <rFont val="Arial"/>
        <family val="2"/>
      </rPr>
      <t xml:space="preserve">Vigencia 2024
</t>
    </r>
    <r>
      <rPr>
        <sz val="12"/>
        <rFont val="Arial"/>
        <family val="2"/>
      </rPr>
      <t>La Secretaria de Familia durante el primer trimestre del 2024, no ejecuto la sensibilización debido a temas contractuales del personal de apoyo.</t>
    </r>
    <r>
      <rPr>
        <b/>
        <sz val="12"/>
        <rFont val="Arial"/>
        <family val="2"/>
      </rPr>
      <t xml:space="preserve"> </t>
    </r>
  </si>
  <si>
    <r>
      <rPr>
        <b/>
        <sz val="12"/>
        <rFont val="Arial"/>
        <family val="2"/>
      </rPr>
      <t xml:space="preserve">La Secretaria de Familia </t>
    </r>
    <r>
      <rPr>
        <sz val="12"/>
        <rFont val="Arial"/>
        <family val="2"/>
      </rPr>
      <t>se encuentra en proceso de revisión  de la estrategia "De acompañamiento para la sana convivencia familiar y social y la prevención del embarazo en adolescentes", para  ser enviada a La Secretaría de Planeación Departamental para ser formalizada.</t>
    </r>
    <r>
      <rPr>
        <b/>
        <sz val="12"/>
        <rFont val="Arial"/>
        <family val="2"/>
      </rPr>
      <t xml:space="preserve">
La Univerisdad del Quindío</t>
    </r>
    <r>
      <rPr>
        <sz val="12"/>
        <rFont val="Arial"/>
        <family val="2"/>
      </rPr>
      <t xml:space="preserve"> reporta 9 estrategias de bienestar para la comunidad académica; estudiantes, padres de familia, docentes, administrativos. Son: 1. Universidad en Familia, 2. Permanencia, ZOUQ, 4. Reconocimiento a la diversidad con enfoque inclusivo, 5. Personas en condición de discapacidad, 6. Línea de Apoyo económico, 7. Línea formativa del área de cultura y desarrollo humano, 8. Apoyo económico, 9 Club Uniquindianitos. Todas estas activiadedes benefician directamente a las familias del alma mater. Se encuetran dispuestos desde el área de Bienestar Uninersitario y el Programa de Trabajo Social a hacer parte de la Red y/o las estrategias creadas para tal fin. </t>
    </r>
  </si>
  <si>
    <r>
      <t xml:space="preserve">Se cuenta con la Estrategia de acompañamiento para la promoción de la sana convivencia familiar y social y la prevención del embarazo en la adolescencia.  La cual incluye la creación de la red articuladora.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r>
    <r>
      <rPr>
        <b/>
        <sz val="12"/>
        <rFont val="Arial"/>
        <family val="2"/>
      </rPr>
      <t xml:space="preserve">Vigencia 2024
</t>
    </r>
    <r>
      <rPr>
        <sz val="12"/>
        <rFont val="Arial"/>
        <family val="2"/>
      </rPr>
      <t>La Secretaria de Familia se encuentra en proceso de revisión  de la estrategia "De acompañamiento para la sana convivencia familiar y social y la prevención del embarazo en adolescentes", para  ser enviada a La Secretaría de Planeación Departamental para ser formalizada. Sin embargo, la Universidad del Quindío reporta estrategias implementadas en la población universitaria.</t>
    </r>
  </si>
  <si>
    <r>
      <t xml:space="preserve">
</t>
    </r>
    <r>
      <rPr>
        <b/>
        <sz val="12"/>
        <rFont val="Arial"/>
        <family val="2"/>
      </rPr>
      <t xml:space="preserve">La Secretaría del Interior
</t>
    </r>
    <r>
      <rPr>
        <sz val="12"/>
        <rFont val="Arial"/>
        <family val="2"/>
      </rPr>
      <t xml:space="preserve">Dio cumplimiento la meta programada del  30% con la implemetacion de campañas, capacitaciones y socializaciones en resolución de conflictos dando cumplimiento del Código Nacional de Seguridad y convivencia
</t>
    </r>
    <r>
      <rPr>
        <b/>
        <sz val="12"/>
        <rFont val="Arial"/>
        <family val="2"/>
      </rPr>
      <t>Buenavista
S</t>
    </r>
    <r>
      <rPr>
        <sz val="12"/>
        <rFont val="Arial"/>
        <family val="2"/>
      </rPr>
      <t xml:space="preserve">e realzio una caravana de seguridad por el area rural del municipio en compaños de CTI,  EJERCITO Y POLICIA NACIONAL </t>
    </r>
  </si>
  <si>
    <r>
      <t>*</t>
    </r>
    <r>
      <rPr>
        <b/>
        <sz val="11"/>
        <rFont val="Calibri"/>
        <family val="2"/>
        <scheme val="minor"/>
      </rPr>
      <t xml:space="preserve">La Secretaría del Interior </t>
    </r>
    <r>
      <rPr>
        <sz val="11"/>
        <rFont val="Calibri"/>
        <family val="2"/>
        <scheme val="minor"/>
      </rPr>
      <t xml:space="preserve">del Departamento, informa que: Se realizó espacios de formación  en resolución de conflictos y sana convivencia con las JAC.
* </t>
    </r>
    <r>
      <rPr>
        <b/>
        <sz val="11"/>
        <rFont val="Calibri"/>
        <family val="2"/>
        <scheme val="minor"/>
      </rPr>
      <t>En el Municipio de Génova</t>
    </r>
    <r>
      <rPr>
        <sz val="11"/>
        <rFont val="Calibri"/>
        <family val="2"/>
        <scheme val="minor"/>
      </rPr>
      <t xml:space="preserve"> las JAC se encuentran debidamente conformadas, además el municipio cuenta con COVECOM debidamente conformado en el área urbana
*</t>
    </r>
    <r>
      <rPr>
        <b/>
        <sz val="11"/>
        <rFont val="Calibri"/>
        <family val="2"/>
        <scheme val="minor"/>
      </rPr>
      <t xml:space="preserve"> La Alcaldía de Salento</t>
    </r>
    <r>
      <rPr>
        <sz val="11"/>
        <rFont val="Calibri"/>
        <family val="2"/>
        <scheme val="minor"/>
      </rPr>
      <t xml:space="preserve"> Utiliza medios de comunicación locales y redes sociales para difundir información sobre los programas y servicios disponibles, así como para celebrar las historias de éxito y las buenas prácticas dentro de la comunidad, este enfoque integral no solo mejoraría las capacidades de interlocución y participación de los hogares rurales, sino que también ayudaría a crear un entorno más inclusivo y respetuoso de la diversidad cultural y familiar en el departamento. Así mismo, Se implementó por parte de la administración municipal la divulgación en redes sociales y en mesas de apoyo con las comunidades vulnerables, dando el apoyo pertinente con la fuerza pública para generar la seguridad y tranquilidad a los territorios urbanos y rurales del salento.</t>
    </r>
  </si>
  <si>
    <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rFont val="Arial"/>
        <family val="2"/>
      </rPr>
      <t>Vigencia 2024
*</t>
    </r>
    <r>
      <rPr>
        <sz val="12"/>
        <rFont val="Arial"/>
        <family val="2"/>
      </rPr>
      <t>La Secretaría del Interior del Departamento, informa que: Se realizó espacios de formación  en resolución de conflictos y sana convivencia con las JAC. De igual manera, los Municipiosde Génova y Salento repportan acciones con las JAC dentro de sus territorios.</t>
    </r>
  </si>
  <si>
    <r>
      <t xml:space="preserve">Armenia
</t>
    </r>
    <r>
      <rPr>
        <sz val="12"/>
        <rFont val="Arial"/>
        <family val="2"/>
      </rPr>
      <t xml:space="preserve">Se lleva a cabo la actividad de celebracion del dia de la familia el dia 04 de junio en la avenida centenario.
</t>
    </r>
    <r>
      <rPr>
        <b/>
        <sz val="12"/>
        <rFont val="Arial"/>
        <family val="2"/>
      </rPr>
      <t>Quimbaya</t>
    </r>
    <r>
      <rPr>
        <sz val="12"/>
        <rFont val="Arial"/>
        <family val="2"/>
      </rPr>
      <t xml:space="preserve">
Se conmemoró el 15 de mayo día de la familia.</t>
    </r>
    <r>
      <rPr>
        <b/>
        <sz val="12"/>
        <rFont val="Arial"/>
        <family val="2"/>
      </rPr>
      <t xml:space="preserve">
Comisaria Génova
</t>
    </r>
    <r>
      <rPr>
        <sz val="12"/>
        <rFont val="Arial"/>
        <family val="2"/>
      </rPr>
      <t xml:space="preserve">Se realizo un homenaje a las familias del municipio, se brindó una presentación artística
</t>
    </r>
    <r>
      <rPr>
        <b/>
        <sz val="12"/>
        <rFont val="Arial"/>
        <family val="2"/>
      </rPr>
      <t xml:space="preserve">
Córdoba
</t>
    </r>
    <r>
      <rPr>
        <sz val="12"/>
        <rFont val="Arial"/>
        <family val="2"/>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</si>
  <si>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r>
      <t xml:space="preserve">
*La </t>
    </r>
    <r>
      <rPr>
        <b/>
        <sz val="12"/>
        <rFont val="Arial"/>
        <family val="2"/>
      </rPr>
      <t>Secretaria de Familia</t>
    </r>
    <r>
      <rPr>
        <sz val="12"/>
        <rFont val="Arial"/>
        <family val="2"/>
      </rPr>
      <t xml:space="preserve"> tiene programada la celebracion del dia de la familia para el 25 de mayo.
*La Alcaldia de </t>
    </r>
    <r>
      <rPr>
        <b/>
        <sz val="12"/>
        <rFont val="Arial"/>
        <family val="2"/>
      </rPr>
      <t xml:space="preserve">Calarcá </t>
    </r>
    <r>
      <rPr>
        <sz val="12"/>
        <rFont val="Arial"/>
        <family val="2"/>
      </rPr>
      <t>tiene pendiente su ejecucion. 
*La Alcaldía de</t>
    </r>
    <r>
      <rPr>
        <b/>
        <sz val="12"/>
        <rFont val="Arial"/>
        <family val="2"/>
      </rPr>
      <t xml:space="preserve"> Génova</t>
    </r>
    <r>
      <rPr>
        <sz val="12"/>
        <rFont val="Arial"/>
        <family val="2"/>
      </rPr>
      <t xml:space="preserve"> tiene programado la celebración para el mes de Mayo</t>
    </r>
  </si>
  <si>
    <r>
      <t xml:space="preserve">La Secretaría de Familia y las administraciones municipales han conmemorado el día de familia anualmente. 
</t>
    </r>
    <r>
      <rPr>
        <b/>
        <sz val="12"/>
        <rFont val="Arial"/>
        <family val="2"/>
      </rPr>
      <t>Vigencia 2024</t>
    </r>
    <r>
      <rPr>
        <sz val="12"/>
        <rFont val="Arial"/>
        <family val="2"/>
      </rPr>
      <t xml:space="preserve">
</t>
    </r>
    <r>
      <rPr>
        <b/>
        <sz val="12"/>
        <rFont val="Arial"/>
        <family val="2"/>
      </rPr>
      <t>La Secretaria de Familia</t>
    </r>
    <r>
      <rPr>
        <sz val="12"/>
        <rFont val="Arial"/>
        <family val="2"/>
      </rPr>
      <t xml:space="preserve"> y las administraciones municipales que reportaron información, tienen programada la celebración del día de la familia para el mes de mayo. </t>
    </r>
  </si>
  <si>
    <r>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t>
    </r>
    <r>
      <rPr>
        <b/>
        <sz val="12"/>
        <rFont val="Arial"/>
        <family val="2"/>
      </rPr>
      <t>Buenavista</t>
    </r>
    <r>
      <rPr>
        <sz val="12"/>
        <rFont val="Arial"/>
        <family val="2"/>
      </rPr>
      <t xml:space="preserve">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r>
  </si>
  <si>
    <r>
      <rPr>
        <b/>
        <sz val="12"/>
        <rFont val="Arial"/>
        <family val="2"/>
      </rPr>
      <t xml:space="preserve">* La Secretaria Privada </t>
    </r>
    <r>
      <rPr>
        <sz val="12"/>
        <rFont val="Arial"/>
        <family val="2"/>
      </rPr>
      <t xml:space="preserve"> han realizado 4 encuentros ciudadanos, bajo la premisa de un "Gobierno de la Gente y para la Gente" la Secretaria Privada a través de las diferentes Direcciones apoyo y articulo diferentes espacios de concentración ciudadano tales como: 
1. Apoyo mesas de Plan de Desarrollo desde la Línea Estratégica de Gobierno y Emprendimiento, asistiendo a las 12 mesas municipales con una asistencia total de 2521 ciudadanos, y las 10 comunas de la ciudad de Armenia, con una asistencia de 436 ciudadanos. 
2. La Ruta de la Felicidad es una estrategia que permite generar acciones de bienestar de los quindianos, en ese sentido se celebró el día internacional de la felicidad en la Institución Educativa Hojas Anchas del municipio de Circasia y la Gobernación del Quindío, con el acompañamiento de la Gestora Social del Quindío con la Participación de 60 ciudadanos. Como también la articulación con INDEPORTES para la celebración en el marco del Festival de la Mujer Campesina. 
3.Encuentro con la Superintendencia de Servicios Públicos. 
4. Encuentros con 33 empresarios del Quindío con el fin de socializar las obras por impuestos y sus beneficios. Con la asistencia de 44 instituciones públicas y privadas se desarrollo del comité Regional de Competitividad, donde el gobernador del Quindío destino 6 mil millones de pesos de inversión.
Desde la Dirección de Comunicaciones se han propiciado espacios digitales que fortalecen el acceso a la información constante con los ciudadanos a través de: 
1. 50 Boletines de prensa
2. 33 ruedas de prensa 
3. 39 PQRS 
* La Alcaldía de Salento realizó un encuentro intergeneracional donde se ofertaron los servicios de las diferentes secretarías . - Se realiza jornada de atención a migrantes ofertando servicios de la administración municipal y de las secretarías departamentales.</t>
    </r>
  </si>
  <si>
    <r>
      <t xml:space="preserve">La Secretaría Privada implementa el programa de divulgación de la oferta de bienes y servicios de la Gobernación formalizado bajo el código F-PLA-65 el día 18 de febrero de 2021, a través de los encuentros Ciudadanos. 
</t>
    </r>
    <r>
      <rPr>
        <b/>
        <sz val="12"/>
        <rFont val="Arial"/>
        <family val="2"/>
      </rPr>
      <t xml:space="preserve">Vigencia 2024
La Secretaria Privada, </t>
    </r>
    <r>
      <rPr>
        <sz val="12"/>
        <rFont val="Arial"/>
        <family val="2"/>
      </rPr>
      <t>bajo la premisa "Gobierno de la Gente y para la Gente",  en la cual se ha llevado la oferta institucional a varios sectores del Departamento.</t>
    </r>
  </si>
  <si>
    <r>
      <rPr>
        <b/>
        <sz val="12"/>
        <rFont val="Arial"/>
        <family val="2"/>
      </rPr>
      <t>Secretaría de Familia</t>
    </r>
    <r>
      <rPr>
        <sz val="12"/>
        <rFont val="Arial"/>
        <family val="2"/>
      </rPr>
      <t xml:space="preserve"> 
Realizó campañas de divulgación y sensibilización de de las Rutas de Promoción, Prevención y Atención Integral para las familias y la población del departamento. Tú y yo comprometidos con los sueños.
</t>
    </r>
    <r>
      <rPr>
        <b/>
        <sz val="12"/>
        <rFont val="Arial"/>
        <family val="2"/>
      </rPr>
      <t>Buenavista</t>
    </r>
    <r>
      <rPr>
        <sz val="12"/>
        <rFont val="Arial"/>
        <family val="2"/>
      </rPr>
      <t xml:space="preserve">
La comisaria de familia realizo campañas de manera mensual sobre diversos temas de interes para las familias buenavisteñas, entre esas rutas de atencion en salud mental.
</t>
    </r>
    <r>
      <rPr>
        <b/>
        <sz val="12"/>
        <rFont val="Arial"/>
        <family val="2"/>
      </rPr>
      <t>Córdoba</t>
    </r>
    <r>
      <rPr>
        <sz val="12"/>
        <rFont val="Arial"/>
        <family val="2"/>
      </rPr>
      <t xml:space="preserve">
La administración municipal a través del despacho de la comisaria de familia el equipo psicosocial realizo cuatro (4) socializaciones de rutas de atención a la familia.
</t>
    </r>
    <r>
      <rPr>
        <b/>
        <sz val="12"/>
        <rFont val="Arial"/>
        <family val="2"/>
      </rPr>
      <t xml:space="preserve">Montenegro </t>
    </r>
    <r>
      <rPr>
        <sz val="12"/>
        <rFont val="Arial"/>
        <family val="2"/>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rFont val="Arial"/>
        <family val="2"/>
      </rPr>
      <t>Quimbaya</t>
    </r>
    <r>
      <rPr>
        <sz val="12"/>
        <rFont val="Arial"/>
        <family val="2"/>
      </rPr>
      <t xml:space="preserve">
Durante el trimestre se realizó campaña masiva de divulgación de rutas de atención en casos de discriminación y violencias.
</t>
    </r>
    <r>
      <rPr>
        <b/>
        <sz val="12"/>
        <rFont val="Arial"/>
        <family val="2"/>
      </rPr>
      <t xml:space="preserve">Salento
</t>
    </r>
    <r>
      <rPr>
        <sz val="12"/>
        <rFont val="Arial"/>
        <family val="2"/>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</si>
  <si>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t>*</t>
    </r>
    <r>
      <rPr>
        <b/>
        <sz val="12"/>
        <rFont val="Arial"/>
        <family val="2"/>
      </rPr>
      <t xml:space="preserve"> La  Secretaria de Familia </t>
    </r>
    <r>
      <rPr>
        <sz val="12"/>
        <rFont val="Arial"/>
        <family val="2"/>
      </rPr>
      <t>durante el primer trimestre de 2024 no realizó la campaña masiva de RIAS.
*</t>
    </r>
    <r>
      <rPr>
        <b/>
        <sz val="12"/>
        <rFont val="Arial"/>
        <family val="2"/>
      </rPr>
      <t>La Alcaldia de Calarcá</t>
    </r>
    <r>
      <rPr>
        <sz val="12"/>
        <rFont val="Arial"/>
        <family val="2"/>
      </rPr>
      <t xml:space="preserve"> se encuentra surtiendo los aspectos administrativos para iniciar su ejecución.
</t>
    </r>
    <r>
      <rPr>
        <b/>
        <sz val="12"/>
        <rFont val="Arial"/>
        <family val="2"/>
      </rPr>
      <t>* La Alcaldía de Génova</t>
    </r>
    <r>
      <rPr>
        <sz val="12"/>
        <rFont val="Arial"/>
        <family val="2"/>
      </rPr>
      <t xml:space="preserve"> a través de la comisaria de familia realizó una campaña, para dar a conocer las rutas integrales adoptadas por el Municipio.
*</t>
    </r>
    <r>
      <rPr>
        <b/>
        <sz val="12"/>
        <rFont val="Arial"/>
        <family val="2"/>
      </rPr>
      <t xml:space="preserve"> La Alcaldía de Salento</t>
    </r>
    <r>
      <rPr>
        <sz val="12"/>
        <rFont val="Arial"/>
        <family val="2"/>
      </rPr>
      <t xml:space="preserve"> a través de la comisaria de familia se han realizado campañas de sensibilización a las familias del municipio, acerca del buen trato dentro del núcleo familiar al igual que informar acerca de las rutas de atención integral a favor de los niños, niñas y adolescentes cuando se encuentre vulneración de sus derechos (salud, educación protección, familia entre otros).</t>
    </r>
  </si>
  <si>
    <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rFont val="Arial"/>
        <family val="2"/>
      </rPr>
      <t xml:space="preserve">Vigencia 2024
</t>
    </r>
    <r>
      <rPr>
        <sz val="12"/>
        <rFont val="Arial"/>
        <family val="2"/>
      </rPr>
      <t>La  Secretaria de Familia durante el primer trimestre de 2024 no realizó la campaña masiva de RIAS. Sin embargo, las Alcaldías Municipales de Génova y Salento, através de las comisarias de familia vienen realizando campañas de socialización de las RIAS.</t>
    </r>
  </si>
  <si>
    <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rFont val="Arial"/>
        <family val="2"/>
      </rPr>
      <t xml:space="preserve">
Vigencia 2024
</t>
    </r>
    <r>
      <rPr>
        <sz val="12"/>
        <rFont val="Arial"/>
        <family val="2"/>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</si>
  <si>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r>
      <t>*</t>
    </r>
    <r>
      <rPr>
        <b/>
        <sz val="12"/>
        <rFont val="Arial"/>
        <family val="2"/>
      </rPr>
      <t>La Secretaria de Agricultura</t>
    </r>
    <r>
      <rPr>
        <sz val="12"/>
        <rFont val="Arial"/>
        <family val="2"/>
      </rPr>
      <t xml:space="preserve"> realiza acompañamiento técnico para el fortalecimientos de ocho (8) proyectos de alianzas productivas, que benefician 320 familias.  Estos proyectos vienen en ejecución desde la vigencia anterior, el objetivo es acompañarlos, durante la vigencia 2024.  El recurso ejecutado, corresponde al capital humano que apoya el acompañamiento técnico.</t>
    </r>
  </si>
  <si>
    <r>
      <rPr>
        <b/>
        <sz val="12"/>
        <rFont val="Arial"/>
        <family val="2"/>
      </rPr>
      <t xml:space="preserve">Vigencia 2020: </t>
    </r>
    <r>
      <rPr>
        <sz val="12"/>
        <rFont val="Arial"/>
        <family val="2"/>
      </rPr>
      <t xml:space="preserve"> se apoyaron </t>
    </r>
    <r>
      <rPr>
        <b/>
        <sz val="12"/>
        <rFont val="Arial"/>
        <family val="2"/>
      </rPr>
      <t>21</t>
    </r>
    <r>
      <rPr>
        <sz val="12"/>
        <rFont val="Arial"/>
        <family val="2"/>
      </rPr>
      <t xml:space="preserve"> organizaciones de productores formales.
</t>
    </r>
    <r>
      <rPr>
        <b/>
        <sz val="12"/>
        <rFont val="Arial"/>
        <family val="2"/>
      </rPr>
      <t>Vigencia</t>
    </r>
    <r>
      <rPr>
        <sz val="12"/>
        <rFont val="Arial"/>
        <family val="2"/>
      </rPr>
      <t xml:space="preserve"> </t>
    </r>
    <r>
      <rPr>
        <b/>
        <sz val="12"/>
        <rFont val="Arial"/>
        <family val="2"/>
      </rPr>
      <t>2021:</t>
    </r>
    <r>
      <rPr>
        <sz val="12"/>
        <rFont val="Arial"/>
        <family val="2"/>
      </rPr>
      <t xml:space="preserve"> apoyaron </t>
    </r>
    <r>
      <rPr>
        <b/>
        <sz val="12"/>
        <rFont val="Arial"/>
        <family val="2"/>
      </rPr>
      <t>240</t>
    </r>
    <r>
      <rPr>
        <sz val="12"/>
        <rFont val="Arial"/>
        <family val="2"/>
      </rPr>
      <t xml:space="preserve"> productores agropecuarios.
</t>
    </r>
    <r>
      <rPr>
        <b/>
        <sz val="12"/>
        <rFont val="Arial"/>
        <family val="2"/>
      </rPr>
      <t>Vigencia</t>
    </r>
    <r>
      <rPr>
        <sz val="12"/>
        <rFont val="Arial"/>
        <family val="2"/>
      </rPr>
      <t xml:space="preserve"> </t>
    </r>
    <r>
      <rPr>
        <b/>
        <sz val="12"/>
        <rFont val="Arial"/>
        <family val="2"/>
      </rPr>
      <t>2022:</t>
    </r>
    <r>
      <rPr>
        <sz val="12"/>
        <rFont val="Arial"/>
        <family val="2"/>
      </rPr>
      <t xml:space="preserve"> Se apoyaron  </t>
    </r>
    <r>
      <rPr>
        <b/>
        <sz val="12"/>
        <rFont val="Arial"/>
        <family val="2"/>
      </rPr>
      <t>1422</t>
    </r>
    <r>
      <rPr>
        <sz val="12"/>
        <rFont val="Arial"/>
        <family val="2"/>
      </rPr>
      <t xml:space="preserve"> productores agropecuarios en  los municipios de: CORDOBA, CIRCASIA, MONTENEGRO, GENOVA, BUENAVISTA,  CALARCA y SALENTO y 166 credit0s agropecuarios,.
</t>
    </r>
    <r>
      <rPr>
        <b/>
        <sz val="12"/>
        <rFont val="Arial"/>
        <family val="2"/>
      </rPr>
      <t>Vigencia 2023:</t>
    </r>
    <r>
      <rPr>
        <sz val="12"/>
        <rFont val="Arial"/>
        <family val="2"/>
      </rPr>
      <t xml:space="preserve"> se beneficiaron a </t>
    </r>
    <r>
      <rPr>
        <b/>
        <sz val="12"/>
        <rFont val="Arial"/>
        <family val="2"/>
      </rPr>
      <t>150</t>
    </r>
    <r>
      <rPr>
        <sz val="12"/>
        <rFont val="Arial"/>
        <family val="2"/>
      </rPr>
      <t xml:space="preserve"> unidades productivas. De acuerdo a lo anterior en el cuatrienio 2020 - 2023 se han apoyado </t>
    </r>
    <r>
      <rPr>
        <b/>
        <sz val="12"/>
        <rFont val="Arial"/>
        <family val="2"/>
      </rPr>
      <t>1833</t>
    </r>
    <r>
      <rPr>
        <sz val="12"/>
        <rFont val="Arial"/>
        <family val="2"/>
      </rPr>
      <t xml:space="preserve"> productores agropecuarios en capacitaciones de asociatividad, liderazgo, agricultura familiar campesina, seguridad alimentaria y créditos agropecuarios. 
</t>
    </r>
    <r>
      <rPr>
        <b/>
        <sz val="12"/>
        <rFont val="Arial"/>
        <family val="2"/>
      </rPr>
      <t xml:space="preserve">Vigencia 2024
</t>
    </r>
    <r>
      <rPr>
        <sz val="12"/>
        <rFont val="Arial"/>
        <family val="2"/>
      </rPr>
      <t>La Secretaria de Agricultura realiza acompañamiento técnico para el fortalecimientos de ocho (8) proyectos de alianzas productivas, que benefician 320 familias.  Estos proyectos vienen en ejecución desde la vigencia anterior, el objetivo es acompañarlos, durante la vigencia 2024.  El recurso ejecutado, corresponde al capital humano que apoya el acompañamiento técnico.</t>
    </r>
  </si>
  <si>
    <r>
      <rPr>
        <b/>
        <sz val="12"/>
        <color theme="1"/>
        <rFont val="Arial"/>
        <family val="2"/>
      </rPr>
      <t xml:space="preserve">*La Alcaldía de Calarcá </t>
    </r>
    <r>
      <rPr>
        <sz val="12"/>
        <color theme="1"/>
        <rFont val="Arial"/>
        <family val="2"/>
      </rPr>
      <t xml:space="preserve">se encuentra en ejecución la estrategia de manejo de situaciones de consumo de sustancias psicoactivas en entornos escolares. 
</t>
    </r>
    <r>
      <rPr>
        <b/>
        <sz val="12"/>
        <color theme="1"/>
        <rFont val="Arial"/>
        <family val="2"/>
      </rPr>
      <t>* En la Alcaldía de Génova</t>
    </r>
    <r>
      <rPr>
        <sz val="12"/>
        <color theme="1"/>
        <rFont val="Arial"/>
        <family val="2"/>
      </rPr>
      <t xml:space="preserve"> no se encuentra adopatda una estategia, sin embargo, desde la comasaria de familia se hacen campañas de prevencion ante esta problemática.
</t>
    </r>
    <r>
      <rPr>
        <b/>
        <sz val="12"/>
        <color theme="1"/>
        <rFont val="Arial"/>
        <family val="2"/>
      </rPr>
      <t>* La Alcalía de Salento</t>
    </r>
    <r>
      <rPr>
        <sz val="12"/>
        <color theme="1"/>
        <rFont val="Arial"/>
        <family val="2"/>
      </rPr>
      <t xml:space="preserve"> desde el área de (psicología/discapacidad), las estrategias que se están adelantando para la reducción del consumo de sustancias, es la atención individualizada y especializada para cada usuario, por medio de la cual se les brinda un proceso de reeducación, concientización y el cambio de sus malos hábitos,  buscando llegar a la disminución del consumo de la sustancia especifica y llenando el vacío que genera dejar de consumir con actividades de la vida diaria que promuevan su desintoxicación y la mejora de su salud mental, actualmente, se cuentan con 3 usuarios policonsumidores de sustancias los cuales acuden cada 8 o 15 días a consulta de seguimiento donde se continua con el proceso, cabe resaltar que uno de estos usuarios actualmente se encuentra en una clínica a de reposo, puesto que no contó con la capacidad para sobre llevar el síndrome de abstinencia desde casa. -Desde el área de psicología se vienen realizando estrategias que ayuden a mitigar y prevenir el consumo de sustancias psicoactivas, iniciando con la estrategia el día 22 de marzo con una campaña de concientización del consumo del Vaper, la actividad se realizó en la Institución Educativa Liceo Quindío donde se impactó un total de 53 estudiantes.                                            *</t>
    </r>
    <r>
      <rPr>
        <b/>
        <sz val="12"/>
        <color theme="1"/>
        <rFont val="Arial"/>
        <family val="2"/>
      </rPr>
      <t xml:space="preserve">La Universidad del Quindío </t>
    </r>
    <r>
      <rPr>
        <sz val="12"/>
        <color theme="1"/>
        <rFont val="Arial"/>
        <family val="2"/>
      </rPr>
      <t>realiza las siguientes actividades: A). Apoyo Psicologico (se ofrece individual o familiar en casos de situacion de consumo),                                             des-habitación de sustancias (confrontarlos a que asuman un consumo más responsables).                                                                                                                   B). Jornadas educativas de sensibilizacion.                
 "Con sumo cuidado"  y de   "Chalecos Verdes"                                                                                                                       CONSTRUCCIÓN QUE EDIFICA.                        
*El manejo de la prevención, mitigación y la conciencia entorno al fenomeno del consumo de SPA.                                 *</t>
    </r>
    <r>
      <rPr>
        <b/>
        <sz val="12"/>
        <color theme="1"/>
        <rFont val="Arial"/>
        <family val="2"/>
      </rPr>
      <t>La Universidad de San Buenaventura</t>
    </r>
    <r>
      <rPr>
        <sz val="12"/>
        <color theme="1"/>
        <rFont val="Arial"/>
        <family val="2"/>
      </rPr>
      <t xml:space="preserve">  Durante el primer trimestre del año se realizaron jornadas educativas a los estudiantes relacionadas con habitos y estilos de vida saludables, dando un enfasis la prevención del consumo de sustancias psicoactivas y al fortalecimiento de su red de apoyo para una adecuada salud mental. Para esta actividad se logró una cobertura de 57 estudiantes</t>
    </r>
  </si>
  <si>
    <t>Vigencia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</si>
</sst>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quot;$&quot;\ * #,##0.00_-;_-&quot;$&quot;\ * &quot;-&quot;??_-;_-@_-"/>
    <numFmt numFmtId="165" formatCode="0.0%"/>
    <numFmt numFmtId="166" formatCode="0.0"/>
    <numFmt numFmtId="167" formatCode="&quot;$&quot;\ #,##0"/>
    <numFmt numFmtId="168" formatCode="[$$-240A]\ #,##0.00"/>
    <numFmt numFmtId="169" formatCode="[$$-240A]\ #,##0"/>
    <numFmt numFmtId="170" formatCode="_-&quot;$&quot;\ * #,##0_-;\-&quot;$&quot;\ * #,##0_-;_-&quot;$&quot;\ * &quot;-&quot;??_-;_-@_-"/>
  </numFmts>
  <fonts count="40">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9"/>
      <color indexed="81"/>
      <name val="Tahoma"/>
      <family val="2"/>
    </font>
    <font>
      <b/>
      <sz val="9"/>
      <color indexed="81"/>
      <name val="Tahoma"/>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
      <b/>
      <sz val="12"/>
      <name val="Arial"/>
      <family val="2"/>
    </font>
    <font>
      <b/>
      <sz val="24"/>
      <color indexed="81"/>
      <name val="Tahoma"/>
      <family val="2"/>
    </font>
    <font>
      <sz val="24"/>
      <color indexed="81"/>
      <name val="Tahoma"/>
      <family val="2"/>
    </font>
    <font>
      <u/>
      <sz val="12"/>
      <color theme="1"/>
      <name val="Arial"/>
      <family val="2"/>
    </font>
    <font>
      <sz val="12"/>
      <name val="Calibri"/>
      <family val="2"/>
      <scheme val="minor"/>
    </font>
    <font>
      <b/>
      <sz val="12"/>
      <name val="Calibri"/>
      <family val="2"/>
      <scheme val="minor"/>
    </font>
    <font>
      <b/>
      <sz val="12"/>
      <color rgb="FFFF0000"/>
      <name val="Arial"/>
      <family val="2"/>
    </font>
    <font>
      <sz val="11"/>
      <name val="Tahoma"/>
      <family val="2"/>
    </font>
    <font>
      <sz val="11"/>
      <name val="Calibri"/>
      <family val="2"/>
      <scheme val="minor"/>
    </font>
    <font>
      <b/>
      <sz val="11"/>
      <name val="Calibri"/>
      <family val="2"/>
      <scheme val="minor"/>
    </font>
  </fonts>
  <fills count="23">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99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164" fontId="9" fillId="0" borderId="0" applyFont="0" applyFill="0" applyBorder="0" applyAlignment="0" applyProtection="0"/>
    <xf numFmtId="9" fontId="9" fillId="0" borderId="0" applyFont="0" applyFill="0" applyBorder="0" applyAlignment="0" applyProtection="0"/>
  </cellStyleXfs>
  <cellXfs count="239">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0" fontId="10" fillId="0" borderId="1" xfId="2" applyNumberFormat="1" applyFont="1" applyBorder="1" applyAlignment="1">
      <alignment horizontal="right" vertical="center" wrapText="1"/>
    </xf>
    <xf numFmtId="0" fontId="1" fillId="3"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3" fillId="9" borderId="1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8" xfId="2" applyNumberFormat="1" applyFont="1" applyFill="1" applyBorder="1" applyAlignment="1">
      <alignment horizontal="center" vertical="center" wrapText="1"/>
    </xf>
    <xf numFmtId="0" fontId="14" fillId="0" borderId="0" xfId="0" applyFont="1"/>
    <xf numFmtId="3" fontId="0" fillId="0" borderId="0" xfId="0" applyNumberFormat="1"/>
    <xf numFmtId="0" fontId="19" fillId="0" borderId="0" xfId="0" applyFont="1"/>
    <xf numFmtId="0" fontId="20" fillId="11" borderId="21"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2" fillId="0" borderId="22" xfId="0" applyFont="1" applyBorder="1" applyAlignment="1">
      <alignment horizontal="center" vertical="center" textRotation="90" wrapText="1"/>
    </xf>
    <xf numFmtId="0" fontId="22" fillId="0" borderId="0" xfId="0" applyFont="1" applyAlignment="1">
      <alignment vertical="center" textRotation="90" wrapText="1"/>
    </xf>
    <xf numFmtId="0" fontId="22" fillId="0" borderId="24" xfId="0" applyFont="1" applyBorder="1" applyAlignment="1">
      <alignment horizontal="center" vertical="center" textRotation="90" wrapText="1"/>
    </xf>
    <xf numFmtId="0" fontId="22" fillId="0" borderId="27" xfId="0" applyFont="1" applyBorder="1" applyAlignment="1">
      <alignment horizontal="center" vertical="center" textRotation="90" wrapText="1"/>
    </xf>
    <xf numFmtId="0" fontId="15" fillId="7" borderId="25" xfId="0" applyFont="1" applyFill="1" applyBorder="1" applyAlignment="1">
      <alignment horizontal="center" vertical="center" wrapText="1"/>
    </xf>
    <xf numFmtId="0" fontId="15" fillId="12" borderId="25" xfId="0" applyFont="1" applyFill="1" applyBorder="1" applyAlignment="1">
      <alignment horizontal="center" vertical="center" wrapText="1"/>
    </xf>
    <xf numFmtId="3" fontId="15" fillId="13" borderId="25" xfId="0" applyNumberFormat="1" applyFont="1" applyFill="1" applyBorder="1" applyAlignment="1">
      <alignment horizontal="center" vertical="center" wrapText="1"/>
    </xf>
    <xf numFmtId="3" fontId="15" fillId="6" borderId="25" xfId="0" applyNumberFormat="1" applyFont="1" applyFill="1" applyBorder="1" applyAlignment="1">
      <alignment horizontal="center" vertical="center" wrapText="1"/>
    </xf>
    <xf numFmtId="3" fontId="15" fillId="5" borderId="25" xfId="0" applyNumberFormat="1" applyFont="1" applyFill="1" applyBorder="1" applyAlignment="1">
      <alignment horizontal="center" vertical="center" wrapText="1"/>
    </xf>
    <xf numFmtId="0" fontId="15" fillId="14" borderId="26" xfId="0" applyFont="1" applyFill="1" applyBorder="1" applyAlignment="1">
      <alignment horizontal="center" vertical="center" wrapText="1"/>
    </xf>
    <xf numFmtId="166" fontId="15" fillId="7" borderId="28" xfId="0" applyNumberFormat="1" applyFont="1" applyFill="1" applyBorder="1" applyAlignment="1">
      <alignment horizontal="center" vertical="center" wrapText="1"/>
    </xf>
    <xf numFmtId="166" fontId="15" fillId="12" borderId="28" xfId="0" applyNumberFormat="1" applyFont="1" applyFill="1" applyBorder="1" applyAlignment="1">
      <alignment horizontal="center" vertical="center" wrapText="1"/>
    </xf>
    <xf numFmtId="166" fontId="15" fillId="13" borderId="28" xfId="0" applyNumberFormat="1" applyFont="1" applyFill="1" applyBorder="1" applyAlignment="1">
      <alignment horizontal="center" vertical="center" wrapText="1"/>
    </xf>
    <xf numFmtId="166" fontId="15" fillId="6" borderId="28" xfId="0" applyNumberFormat="1" applyFont="1" applyFill="1" applyBorder="1" applyAlignment="1">
      <alignment horizontal="center" vertical="center" wrapText="1"/>
    </xf>
    <xf numFmtId="166" fontId="15" fillId="5" borderId="28" xfId="0" applyNumberFormat="1" applyFont="1" applyFill="1" applyBorder="1" applyAlignment="1">
      <alignment horizontal="center" vertical="center" wrapText="1"/>
    </xf>
    <xf numFmtId="1" fontId="15" fillId="14" borderId="29" xfId="0" applyNumberFormat="1"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25" fillId="3" borderId="0" xfId="0" applyFont="1" applyFill="1" applyAlignment="1">
      <alignment horizontal="left" vertical="center" wrapText="1"/>
    </xf>
    <xf numFmtId="0" fontId="25" fillId="0" borderId="0" xfId="0" applyFont="1" applyAlignment="1">
      <alignment horizontal="left" vertical="center" wrapText="1"/>
    </xf>
    <xf numFmtId="0" fontId="26" fillId="3" borderId="0" xfId="0" applyFont="1" applyFill="1" applyAlignment="1">
      <alignment horizontal="center"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0" fontId="25" fillId="0" borderId="1" xfId="0" applyFont="1" applyBorder="1" applyAlignment="1">
      <alignment horizontal="center" vertical="center" wrapText="1"/>
    </xf>
    <xf numFmtId="0" fontId="25" fillId="0" borderId="1" xfId="0" applyFont="1" applyBorder="1" applyAlignment="1">
      <alignment horizontal="right" vertical="center" wrapText="1"/>
    </xf>
    <xf numFmtId="2" fontId="25" fillId="0" borderId="1" xfId="2" applyNumberFormat="1" applyFont="1" applyBorder="1" applyAlignment="1">
      <alignment horizontal="right" vertical="center" wrapText="1"/>
    </xf>
    <xf numFmtId="2"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2" fontId="25" fillId="6" borderId="1" xfId="0" applyNumberFormat="1" applyFont="1" applyFill="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vertical="center" wrapText="1"/>
    </xf>
    <xf numFmtId="0" fontId="25" fillId="5" borderId="1" xfId="2" applyNumberFormat="1" applyFont="1" applyFill="1" applyBorder="1" applyAlignment="1">
      <alignment vertical="center" wrapText="1"/>
    </xf>
    <xf numFmtId="9" fontId="25" fillId="0" borderId="1" xfId="0" applyNumberFormat="1" applyFont="1" applyBorder="1" applyAlignment="1">
      <alignment vertical="center" wrapText="1"/>
    </xf>
    <xf numFmtId="0" fontId="25" fillId="6" borderId="1" xfId="2" applyNumberFormat="1" applyFont="1" applyFill="1" applyBorder="1" applyAlignment="1">
      <alignment vertical="center" wrapText="1"/>
    </xf>
    <xf numFmtId="164" fontId="25" fillId="0" borderId="0" xfId="1" applyFont="1" applyAlignment="1">
      <alignment horizontal="center" vertical="center" wrapText="1"/>
    </xf>
    <xf numFmtId="9" fontId="25" fillId="0" borderId="1" xfId="2"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25" fillId="0" borderId="1" xfId="2" applyNumberFormat="1" applyFont="1" applyBorder="1" applyAlignment="1">
      <alignment horizontal="center" vertical="center" wrapText="1"/>
    </xf>
    <xf numFmtId="2" fontId="25" fillId="5" borderId="1" xfId="2" applyNumberFormat="1" applyFont="1" applyFill="1" applyBorder="1" applyAlignment="1">
      <alignment horizontal="center" vertical="center" wrapText="1"/>
    </xf>
    <xf numFmtId="2" fontId="25" fillId="7" borderId="1" xfId="2" applyNumberFormat="1" applyFont="1" applyFill="1" applyBorder="1" applyAlignment="1">
      <alignment horizontal="center" vertical="center" wrapText="1"/>
    </xf>
    <xf numFmtId="0" fontId="25" fillId="14" borderId="1" xfId="2" applyNumberFormat="1" applyFont="1" applyFill="1" applyBorder="1" applyAlignment="1">
      <alignment horizontal="center" vertical="center" wrapText="1"/>
    </xf>
    <xf numFmtId="166" fontId="25" fillId="0" borderId="1" xfId="2" applyNumberFormat="1" applyFont="1" applyBorder="1" applyAlignment="1">
      <alignment horizontal="center" vertical="center" wrapText="1"/>
    </xf>
    <xf numFmtId="9" fontId="25" fillId="3" borderId="1" xfId="0" applyNumberFormat="1" applyFont="1" applyFill="1" applyBorder="1" applyAlignment="1">
      <alignment horizontal="center" vertical="center" wrapText="1"/>
    </xf>
    <xf numFmtId="0" fontId="25" fillId="7" borderId="5" xfId="2" applyNumberFormat="1" applyFont="1" applyFill="1" applyBorder="1" applyAlignment="1">
      <alignment horizontal="center" vertical="center" wrapText="1"/>
    </xf>
    <xf numFmtId="9" fontId="25" fillId="3" borderId="1" xfId="2" applyFont="1" applyFill="1" applyBorder="1" applyAlignment="1">
      <alignment horizontal="center" vertical="center" wrapText="1"/>
    </xf>
    <xf numFmtId="0" fontId="25" fillId="0" borderId="0" xfId="2" applyNumberFormat="1" applyFont="1" applyAlignment="1">
      <alignment horizontal="center" vertical="center" wrapText="1"/>
    </xf>
    <xf numFmtId="0" fontId="25" fillId="3"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167" fontId="25" fillId="0" borderId="1" xfId="1" applyNumberFormat="1" applyFont="1" applyBorder="1" applyAlignment="1">
      <alignment horizontal="right" vertical="center" wrapText="1"/>
    </xf>
    <xf numFmtId="167" fontId="25" fillId="0" borderId="1" xfId="0" applyNumberFormat="1" applyFont="1" applyBorder="1" applyAlignment="1">
      <alignment horizontal="right" vertical="center" wrapText="1"/>
    </xf>
    <xf numFmtId="167" fontId="25" fillId="0" borderId="0" xfId="0" applyNumberFormat="1" applyFont="1" applyAlignment="1">
      <alignment horizontal="right" vertical="center" wrapText="1"/>
    </xf>
    <xf numFmtId="167" fontId="13" fillId="20" borderId="3" xfId="0" applyNumberFormat="1" applyFont="1" applyFill="1" applyBorder="1" applyAlignment="1">
      <alignment horizontal="right" vertical="center" wrapText="1"/>
    </xf>
    <xf numFmtId="167" fontId="25" fillId="3" borderId="1" xfId="1" applyNumberFormat="1" applyFont="1" applyFill="1" applyBorder="1" applyAlignment="1">
      <alignment horizontal="right" vertical="center" wrapText="1"/>
    </xf>
    <xf numFmtId="167" fontId="25" fillId="0" borderId="1" xfId="1" applyNumberFormat="1" applyFont="1" applyFill="1" applyBorder="1" applyAlignment="1">
      <alignment horizontal="right" vertical="center" wrapText="1"/>
    </xf>
    <xf numFmtId="167" fontId="25" fillId="0" borderId="0" xfId="1" applyNumberFormat="1" applyFont="1" applyAlignment="1">
      <alignment horizontal="right" vertical="center" wrapText="1"/>
    </xf>
    <xf numFmtId="167" fontId="13" fillId="20" borderId="3" xfId="1" applyNumberFormat="1" applyFont="1" applyFill="1" applyBorder="1" applyAlignment="1">
      <alignment horizontal="right" vertical="center" wrapText="1"/>
    </xf>
    <xf numFmtId="167" fontId="13" fillId="20" borderId="1" xfId="0" applyNumberFormat="1" applyFont="1" applyFill="1" applyBorder="1" applyAlignment="1">
      <alignment horizontal="right" vertical="center" wrapText="1"/>
    </xf>
    <xf numFmtId="167" fontId="25" fillId="3" borderId="1" xfId="0" applyNumberFormat="1" applyFont="1" applyFill="1" applyBorder="1" applyAlignment="1">
      <alignment horizontal="right" vertical="center" wrapText="1"/>
    </xf>
    <xf numFmtId="2" fontId="25" fillId="0" borderId="1" xfId="0" applyNumberFormat="1" applyFont="1" applyBorder="1" applyAlignment="1">
      <alignment horizontal="center" vertical="center" wrapText="1"/>
    </xf>
    <xf numFmtId="1" fontId="25" fillId="0" borderId="1" xfId="2" applyNumberFormat="1" applyFont="1" applyBorder="1" applyAlignment="1">
      <alignment horizontal="center" vertical="center" wrapText="1"/>
    </xf>
    <xf numFmtId="166" fontId="25" fillId="7" borderId="5" xfId="2" applyNumberFormat="1" applyFont="1" applyFill="1" applyBorder="1" applyAlignment="1">
      <alignment horizontal="center" vertical="center" wrapText="1"/>
    </xf>
    <xf numFmtId="0" fontId="29" fillId="0" borderId="25" xfId="0" applyFont="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9" fillId="0" borderId="28" xfId="0" applyFont="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0" fontId="23" fillId="0" borderId="21" xfId="0" applyFont="1" applyBorder="1" applyAlignment="1">
      <alignment horizontal="center" vertical="center"/>
    </xf>
    <xf numFmtId="0" fontId="23" fillId="0" borderId="30" xfId="0" applyFont="1" applyBorder="1" applyAlignment="1">
      <alignment horizontal="center" vertical="center"/>
    </xf>
    <xf numFmtId="0" fontId="1" fillId="0" borderId="31" xfId="0" applyFont="1" applyBorder="1" applyAlignment="1">
      <alignment vertical="center"/>
    </xf>
    <xf numFmtId="0" fontId="24" fillId="5" borderId="32" xfId="0" applyFont="1" applyFill="1" applyBorder="1" applyAlignment="1">
      <alignment horizontal="center" vertical="center"/>
    </xf>
    <xf numFmtId="0" fontId="24" fillId="6" borderId="32" xfId="0" applyFont="1" applyFill="1" applyBorder="1" applyAlignment="1">
      <alignment horizontal="center" vertical="center"/>
    </xf>
    <xf numFmtId="0" fontId="24" fillId="13" borderId="32" xfId="0" applyFont="1" applyFill="1" applyBorder="1" applyAlignment="1">
      <alignment horizontal="center" vertical="center"/>
    </xf>
    <xf numFmtId="0" fontId="24" fillId="19" borderId="32" xfId="0" applyFont="1" applyFill="1" applyBorder="1" applyAlignment="1">
      <alignment horizontal="center" vertical="center"/>
    </xf>
    <xf numFmtId="0" fontId="24" fillId="7" borderId="32" xfId="0" applyFont="1" applyFill="1" applyBorder="1" applyAlignment="1">
      <alignment horizontal="center" vertical="center"/>
    </xf>
    <xf numFmtId="166" fontId="25" fillId="7" borderId="1" xfId="2" applyNumberFormat="1" applyFont="1" applyFill="1" applyBorder="1" applyAlignment="1">
      <alignment horizontal="center" vertical="center" wrapText="1"/>
    </xf>
    <xf numFmtId="1" fontId="25" fillId="7" borderId="1" xfId="2" applyNumberFormat="1" applyFont="1" applyFill="1" applyBorder="1" applyAlignment="1">
      <alignment horizontal="center" vertical="center" wrapText="1"/>
    </xf>
    <xf numFmtId="0" fontId="1" fillId="0" borderId="0" xfId="0" applyFont="1" applyAlignment="1">
      <alignment horizontal="justify" vertical="center" wrapText="1"/>
    </xf>
    <xf numFmtId="0" fontId="13" fillId="20" borderId="1" xfId="0" applyFont="1" applyFill="1" applyBorder="1" applyAlignment="1">
      <alignment horizontal="justify" vertical="center" wrapText="1"/>
    </xf>
    <xf numFmtId="0" fontId="13" fillId="9" borderId="3" xfId="0" applyFont="1" applyFill="1" applyBorder="1" applyAlignment="1">
      <alignment horizontal="justify"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33"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3" xfId="0" applyFont="1" applyBorder="1" applyAlignment="1">
      <alignment vertical="center" wrapText="1"/>
    </xf>
    <xf numFmtId="0" fontId="34" fillId="0" borderId="1" xfId="0" applyFont="1" applyBorder="1" applyAlignment="1">
      <alignment horizontal="justify" vertical="center" wrapText="1"/>
    </xf>
    <xf numFmtId="0" fontId="13" fillId="21" borderId="1" xfId="0" applyFont="1" applyFill="1" applyBorder="1" applyAlignment="1">
      <alignment horizontal="center" vertical="center" wrapText="1"/>
    </xf>
    <xf numFmtId="167" fontId="13" fillId="21" borderId="1" xfId="0" applyNumberFormat="1" applyFont="1" applyFill="1" applyBorder="1" applyAlignment="1">
      <alignment horizontal="right" vertical="center" wrapText="1"/>
    </xf>
    <xf numFmtId="0" fontId="13" fillId="21" borderId="1" xfId="0" applyFont="1" applyFill="1" applyBorder="1" applyAlignment="1">
      <alignment horizontal="justify" vertical="center" wrapText="1"/>
    </xf>
    <xf numFmtId="169" fontId="1" fillId="0" borderId="1" xfId="0" applyNumberFormat="1" applyFont="1" applyBorder="1" applyAlignment="1">
      <alignment horizontal="right" vertical="center" wrapText="1"/>
    </xf>
    <xf numFmtId="170" fontId="1" fillId="0" borderId="1" xfId="1" applyNumberFormat="1" applyFont="1" applyFill="1" applyBorder="1" applyAlignment="1">
      <alignment horizontal="center" vertical="center" wrapText="1"/>
    </xf>
    <xf numFmtId="0" fontId="6" fillId="0" borderId="0" xfId="0" applyFont="1" applyAlignment="1">
      <alignment horizontal="left" vertical="center" wrapText="1"/>
    </xf>
    <xf numFmtId="9" fontId="27" fillId="0" borderId="1" xfId="0" applyNumberFormat="1" applyFont="1" applyBorder="1" applyAlignment="1">
      <alignment horizontal="center" vertical="center" wrapText="1"/>
    </xf>
    <xf numFmtId="10" fontId="27" fillId="0" borderId="1" xfId="0" applyNumberFormat="1" applyFont="1" applyBorder="1" applyAlignment="1">
      <alignment horizontal="center" vertical="center" wrapText="1"/>
    </xf>
    <xf numFmtId="0" fontId="27" fillId="0" borderId="1" xfId="2" applyNumberFormat="1" applyFont="1" applyBorder="1" applyAlignment="1">
      <alignment horizontal="right" vertical="center" wrapText="1"/>
    </xf>
    <xf numFmtId="167" fontId="27" fillId="0" borderId="1" xfId="1" applyNumberFormat="1" applyFont="1" applyBorder="1" applyAlignment="1">
      <alignment horizontal="right" vertical="center" wrapText="1"/>
    </xf>
    <xf numFmtId="10" fontId="5" fillId="0" borderId="1" xfId="0" applyNumberFormat="1" applyFont="1" applyBorder="1" applyAlignment="1">
      <alignment horizontal="center" vertical="center" wrapText="1"/>
    </xf>
    <xf numFmtId="10" fontId="27" fillId="0" borderId="1" xfId="0" applyNumberFormat="1" applyFont="1" applyBorder="1" applyAlignment="1">
      <alignment horizontal="right" vertical="center" wrapText="1"/>
    </xf>
    <xf numFmtId="9" fontId="27" fillId="0" borderId="1" xfId="0" applyNumberFormat="1" applyFont="1" applyBorder="1" applyAlignment="1">
      <alignment horizontal="right" vertical="center" wrapText="1"/>
    </xf>
    <xf numFmtId="167" fontId="27" fillId="0" borderId="1" xfId="0" applyNumberFormat="1" applyFont="1" applyBorder="1" applyAlignment="1">
      <alignment horizontal="right" vertical="center" wrapText="1"/>
    </xf>
    <xf numFmtId="0" fontId="37" fillId="0" borderId="1" xfId="2" applyNumberFormat="1" applyFont="1" applyBorder="1" applyAlignment="1">
      <alignment horizontal="right" vertical="center" wrapText="1"/>
    </xf>
    <xf numFmtId="0" fontId="5" fillId="0" borderId="1" xfId="0" applyFont="1" applyBorder="1" applyAlignment="1">
      <alignment horizontal="left" vertical="center" wrapText="1"/>
    </xf>
    <xf numFmtId="9" fontId="27" fillId="0" borderId="1" xfId="2" applyFont="1" applyBorder="1" applyAlignment="1">
      <alignment horizontal="center" vertical="center" wrapText="1"/>
    </xf>
    <xf numFmtId="10" fontId="27" fillId="0" borderId="1" xfId="2" applyNumberFormat="1" applyFont="1" applyBorder="1" applyAlignment="1">
      <alignment horizontal="center" vertical="center" wrapText="1"/>
    </xf>
    <xf numFmtId="2" fontId="27" fillId="0" borderId="1" xfId="2" applyNumberFormat="1" applyFont="1" applyBorder="1" applyAlignment="1">
      <alignment horizontal="center" vertical="center" wrapText="1"/>
    </xf>
    <xf numFmtId="0" fontId="27" fillId="7" borderId="1" xfId="2"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10" fontId="27" fillId="3" borderId="5" xfId="0" applyNumberFormat="1" applyFont="1" applyFill="1" applyBorder="1" applyAlignment="1">
      <alignment horizontal="center" vertical="center" wrapText="1"/>
    </xf>
    <xf numFmtId="167" fontId="27" fillId="3" borderId="5" xfId="0" applyNumberFormat="1" applyFont="1" applyFill="1" applyBorder="1" applyAlignment="1">
      <alignment horizontal="right" vertical="center" wrapText="1"/>
    </xf>
    <xf numFmtId="2" fontId="27" fillId="7" borderId="1" xfId="2" applyNumberFormat="1" applyFont="1" applyFill="1" applyBorder="1" applyAlignment="1">
      <alignment horizontal="center" vertical="center" wrapText="1"/>
    </xf>
    <xf numFmtId="0" fontId="5" fillId="0" borderId="5" xfId="0" applyFont="1" applyBorder="1" applyAlignment="1">
      <alignment horizontal="justify" vertical="center" wrapText="1"/>
    </xf>
    <xf numFmtId="9" fontId="27" fillId="3" borderId="1" xfId="0" applyNumberFormat="1" applyFont="1" applyFill="1" applyBorder="1" applyAlignment="1">
      <alignment horizontal="center" vertical="center" wrapText="1"/>
    </xf>
    <xf numFmtId="10" fontId="27"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1" xfId="0" applyFont="1" applyBorder="1" applyAlignment="1">
      <alignment horizontal="right" vertical="center" wrapText="1"/>
    </xf>
    <xf numFmtId="0" fontId="27" fillId="0" borderId="1" xfId="0" applyFont="1" applyBorder="1" applyAlignment="1">
      <alignment vertical="center" wrapText="1"/>
    </xf>
    <xf numFmtId="0" fontId="27" fillId="0" borderId="1" xfId="2" applyNumberFormat="1" applyFont="1" applyBorder="1" applyAlignment="1">
      <alignment horizontal="center" vertical="center" wrapText="1"/>
    </xf>
    <xf numFmtId="2" fontId="27" fillId="8" borderId="1" xfId="2"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167" fontId="27" fillId="3" borderId="1" xfId="0" applyNumberFormat="1" applyFont="1" applyFill="1" applyBorder="1" applyAlignment="1">
      <alignment horizontal="right" vertical="center" wrapText="1"/>
    </xf>
    <xf numFmtId="2" fontId="27" fillId="3" borderId="1" xfId="0" applyNumberFormat="1" applyFont="1" applyFill="1" applyBorder="1" applyAlignment="1">
      <alignment horizontal="center" vertical="center" wrapText="1"/>
    </xf>
    <xf numFmtId="2" fontId="27" fillId="0" borderId="1" xfId="2" applyNumberFormat="1" applyFont="1" applyBorder="1" applyAlignment="1">
      <alignment horizontal="right" vertical="center" wrapText="1"/>
    </xf>
    <xf numFmtId="0" fontId="27" fillId="0" borderId="1" xfId="2" applyNumberFormat="1" applyFont="1" applyBorder="1" applyAlignment="1">
      <alignment vertical="center" wrapText="1"/>
    </xf>
    <xf numFmtId="0" fontId="37" fillId="0" borderId="1" xfId="2" applyNumberFormat="1" applyFont="1" applyBorder="1" applyAlignment="1">
      <alignment horizontal="center" vertical="center" wrapText="1"/>
    </xf>
    <xf numFmtId="1" fontId="27" fillId="7"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5" fontId="27"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9" fontId="27" fillId="0" borderId="1" xfId="0" applyNumberFormat="1" applyFont="1" applyBorder="1" applyAlignment="1">
      <alignment vertical="center" wrapText="1"/>
    </xf>
    <xf numFmtId="2" fontId="27" fillId="5" borderId="1" xfId="2" applyNumberFormat="1" applyFont="1" applyFill="1" applyBorder="1" applyAlignment="1">
      <alignment horizontal="center" vertical="center" wrapText="1"/>
    </xf>
    <xf numFmtId="165" fontId="27" fillId="3" borderId="1" xfId="0" applyNumberFormat="1" applyFont="1" applyFill="1" applyBorder="1" applyAlignment="1">
      <alignment horizontal="center" vertical="center" wrapText="1"/>
    </xf>
    <xf numFmtId="168" fontId="5" fillId="0" borderId="1" xfId="0" applyNumberFormat="1" applyFont="1" applyBorder="1" applyAlignment="1">
      <alignment horizontal="left" vertical="center" wrapText="1"/>
    </xf>
    <xf numFmtId="0" fontId="38" fillId="0" borderId="0" xfId="0" applyFont="1" applyAlignment="1">
      <alignment vertical="center" wrapText="1"/>
    </xf>
    <xf numFmtId="0" fontId="30" fillId="0" borderId="1" xfId="0" applyFont="1" applyBorder="1" applyAlignment="1">
      <alignment horizontal="justify" vertical="center" wrapText="1"/>
    </xf>
    <xf numFmtId="167" fontId="27" fillId="0" borderId="1" xfId="1" applyNumberFormat="1" applyFont="1" applyBorder="1" applyAlignment="1">
      <alignment horizontal="right" vertical="center"/>
    </xf>
    <xf numFmtId="0" fontId="5" fillId="0" borderId="3" xfId="0" applyFont="1" applyBorder="1" applyAlignment="1">
      <alignment horizontal="justify" vertical="center" wrapText="1"/>
    </xf>
    <xf numFmtId="0" fontId="27" fillId="14" borderId="1" xfId="2" applyNumberFormat="1" applyFont="1" applyFill="1" applyBorder="1" applyAlignment="1">
      <alignment horizontal="center" vertical="center" wrapText="1"/>
    </xf>
    <xf numFmtId="0" fontId="37" fillId="0" borderId="1" xfId="0" applyFont="1" applyBorder="1" applyAlignment="1">
      <alignment horizontal="justify" vertical="center" wrapText="1"/>
    </xf>
    <xf numFmtId="0" fontId="27" fillId="7" borderId="5" xfId="2" applyNumberFormat="1" applyFont="1" applyFill="1" applyBorder="1" applyAlignment="1">
      <alignment horizontal="center" vertical="center" wrapText="1"/>
    </xf>
    <xf numFmtId="46" fontId="5" fillId="0" borderId="1" xfId="0" applyNumberFormat="1" applyFont="1" applyBorder="1" applyAlignment="1">
      <alignment horizontal="justify" vertical="center" wrapText="1"/>
    </xf>
    <xf numFmtId="167" fontId="27" fillId="0" borderId="1" xfId="1" applyNumberFormat="1" applyFont="1" applyFill="1" applyBorder="1" applyAlignment="1">
      <alignment horizontal="right" vertical="center" wrapText="1"/>
    </xf>
    <xf numFmtId="10" fontId="27" fillId="3" borderId="1" xfId="2" applyNumberFormat="1" applyFont="1" applyFill="1" applyBorder="1" applyAlignment="1">
      <alignment horizontal="center" vertical="center" wrapText="1"/>
    </xf>
    <xf numFmtId="2" fontId="27" fillId="22" borderId="1" xfId="2" applyNumberFormat="1" applyFont="1" applyFill="1" applyBorder="1" applyAlignment="1">
      <alignment horizontal="center" vertical="center" wrapText="1"/>
    </xf>
    <xf numFmtId="169" fontId="5" fillId="0" borderId="1" xfId="0" applyNumberFormat="1" applyFont="1" applyBorder="1" applyAlignment="1">
      <alignment horizontal="right" vertical="center" wrapText="1"/>
    </xf>
    <xf numFmtId="166" fontId="27" fillId="7" borderId="5" xfId="2" applyNumberFormat="1" applyFont="1" applyFill="1" applyBorder="1" applyAlignment="1">
      <alignment horizontal="center" vertical="center" wrapText="1"/>
    </xf>
    <xf numFmtId="0" fontId="5" fillId="0" borderId="0" xfId="0" applyFont="1" applyAlignment="1">
      <alignment horizontal="justify" vertical="center" wrapText="1"/>
    </xf>
    <xf numFmtId="9" fontId="27" fillId="0" borderId="1" xfId="2" applyFont="1" applyFill="1" applyBorder="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18" borderId="1" xfId="0" applyFont="1" applyFill="1" applyBorder="1" applyAlignment="1">
      <alignment horizontal="justify" vertical="center" wrapText="1"/>
    </xf>
    <xf numFmtId="0" fontId="5" fillId="16"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1" fillId="17" borderId="1" xfId="0" applyFont="1" applyFill="1" applyBorder="1" applyAlignment="1">
      <alignment horizontal="justify"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20" borderId="9"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9" borderId="1" xfId="2" applyNumberFormat="1" applyFont="1" applyFill="1" applyBorder="1" applyAlignment="1">
      <alignment horizontal="center" vertical="center" wrapText="1"/>
    </xf>
    <xf numFmtId="0" fontId="13" fillId="9" borderId="3" xfId="2" applyNumberFormat="1"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5" fillId="15" borderId="27" xfId="0" applyFont="1" applyFill="1" applyBorder="1" applyAlignment="1">
      <alignment horizontal="center" vertical="center"/>
    </xf>
    <xf numFmtId="0" fontId="15" fillId="15" borderId="28" xfId="0" applyFont="1" applyFill="1" applyBorder="1" applyAlignment="1">
      <alignment horizontal="center" vertical="center"/>
    </xf>
    <xf numFmtId="0" fontId="15" fillId="0" borderId="16"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15" borderId="24" xfId="0" applyFont="1" applyFill="1" applyBorder="1" applyAlignment="1">
      <alignment horizontal="center" vertical="center"/>
    </xf>
    <xf numFmtId="0" fontId="15" fillId="15" borderId="25" xfId="0" applyFont="1" applyFill="1" applyBorder="1" applyAlignment="1">
      <alignment horizontal="center" vertical="center"/>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cellXfs>
  <cellStyles count="3">
    <cellStyle name="Moneda" xfId="1" builtinId="4"/>
    <cellStyle name="Normal" xfId="0" builtinId="0"/>
    <cellStyle name="Porcentaje" xfId="2" builtinId="5"/>
  </cellStyles>
  <dxfs count="71">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Medium9"/>
  <colors>
    <mruColors>
      <color rgb="FF009900"/>
      <color rgb="FFE4A4FE"/>
      <color rgb="FFFF0066"/>
      <color rgb="FFDE5CD5"/>
      <color rgb="FF7C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2024</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F586-46F4-B283-DD86ADC7FD5C}"/>
              </c:ext>
            </c:extLst>
          </c:dPt>
          <c:dLbls>
            <c:dLbl>
              <c:idx val="0"/>
              <c:layout>
                <c:manualLayout>
                  <c:x val="-0.18468817203592897"/>
                  <c:y val="0.13335669593767457"/>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1462470377113167"/>
                  <c:y val="-1.5721466245121097E-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1361571856689202"/>
                  <c:y val="-0.1684298657692966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0.15473960426638739"/>
                  <c:y val="-0.2678438497727841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11</c:v>
                </c:pt>
                <c:pt idx="1">
                  <c:v>3</c:v>
                </c:pt>
                <c:pt idx="2" formatCode="#,##0">
                  <c:v>5</c:v>
                </c:pt>
                <c:pt idx="3" formatCode="#,##0">
                  <c:v>4</c:v>
                </c:pt>
                <c:pt idx="4" formatCode="#,##0">
                  <c:v>18</c:v>
                </c:pt>
              </c:numCache>
            </c:numRef>
          </c:val>
          <c:extLst xmlns:c16r2="http://schemas.microsoft.com/office/drawing/2015/06/char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1.7118050752709026E-2"/>
                  <c:y val="-0.1308267470110808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6.7576846328597567E-3"/>
                  <c:y val="-0.12352809994924829"/>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0.1687096419054824"/>
                  <c:y val="-0.2962724222817805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5</c:v>
                </c:pt>
                <c:pt idx="1">
                  <c:v>2</c:v>
                </c:pt>
                <c:pt idx="2" formatCode="#,##0">
                  <c:v>1</c:v>
                </c:pt>
                <c:pt idx="3">
                  <c:v>2</c:v>
                </c:pt>
                <c:pt idx="4" formatCode="#,##0">
                  <c:v>8</c:v>
                </c:pt>
              </c:numCache>
            </c:numRef>
          </c:val>
          <c:extLst xmlns:c16r2="http://schemas.microsoft.com/office/drawing/2015/06/char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D59-4116-9717-CDA26B583250}"/>
              </c:ext>
            </c:extLst>
          </c:dPt>
          <c:dLbls>
            <c:dLbl>
              <c:idx val="0"/>
              <c:layout>
                <c:manualLayout>
                  <c:x val="-0.15561135291752082"/>
                  <c:y val="7.3985781910537535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7.9040104501563652E-2"/>
                  <c:y val="-0.1335297881645975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9.827087053795748E-2"/>
                  <c:y val="-0.1631478997668457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14604488856427797"/>
                  <c:y val="-0.3336951786471790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2997004915287653"/>
                  <c:y val="7.544388980565902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2</c:v>
                </c:pt>
                <c:pt idx="1">
                  <c:v>1</c:v>
                </c:pt>
                <c:pt idx="2" formatCode="#,##0">
                  <c:v>3</c:v>
                </c:pt>
                <c:pt idx="3">
                  <c:v>0</c:v>
                </c:pt>
                <c:pt idx="4" formatCode="#,##0">
                  <c:v>9</c:v>
                </c:pt>
              </c:numCache>
            </c:numRef>
          </c:val>
          <c:extLst xmlns:c16r2="http://schemas.microsoft.com/office/drawing/2015/06/char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layout>
        <c:manualLayout>
          <c:xMode val="edge"/>
          <c:yMode val="edge"/>
          <c:x val="2.0395400768685717E-2"/>
          <c:y val="5.7484726376097216E-2"/>
        </c:manualLayout>
      </c:layout>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2DBD-4A01-A23A-C3DA2D3ADD3A}"/>
              </c:ext>
            </c:extLst>
          </c:dPt>
          <c:dLbls>
            <c:dLbl>
              <c:idx val="0"/>
              <c:layout>
                <c:manualLayout>
                  <c:x val="-0.18588931048773819"/>
                  <c:y val="-8.8179038947873781E-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4129502060247973"/>
                  <c:y val="8.3651094996230024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4627893446259557"/>
                  <c:y val="-0.3330131814173680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34121751739205114"/>
                  <c:y val="-0.2566183529373456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4</c:v>
                </c:pt>
                <c:pt idx="1">
                  <c:v>0</c:v>
                </c:pt>
                <c:pt idx="2" formatCode="#,##0">
                  <c:v>1</c:v>
                </c:pt>
                <c:pt idx="3">
                  <c:v>2</c:v>
                </c:pt>
                <c:pt idx="4" formatCode="#,##0">
                  <c:v>1</c:v>
                </c:pt>
              </c:numCache>
            </c:numRef>
          </c:val>
          <c:extLst xmlns:c16r2="http://schemas.microsoft.com/office/drawing/2015/06/char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2</c:v>
                </c:pt>
                <c:pt idx="1">
                  <c:v>1</c:v>
                </c:pt>
                <c:pt idx="2" formatCode="#,##0">
                  <c:v>3</c:v>
                </c:pt>
                <c:pt idx="3">
                  <c:v>0</c:v>
                </c:pt>
                <c:pt idx="4" formatCode="#,##0">
                  <c:v>9</c:v>
                </c:pt>
              </c:numCache>
            </c:numRef>
          </c:val>
          <c:extLst xmlns:c16r2="http://schemas.microsoft.com/office/drawing/2015/06/char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POLÍTICA PÚBLICA PARA LA PROTECCIÓN, EL FORTALECIMIENTO </a:t>
            </a:r>
          </a:p>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Y DESARROLLO INTEGRAL DE LA FAMILIA QUINDIANA 2019 - 2029</a:t>
            </a:r>
            <a:endParaRPr lang="es-CO" sz="1500"/>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chemeClr val="bg1">
                  <a:lumMod val="85000"/>
                </a:schemeClr>
              </a:solidFill>
              <a:ln>
                <a:noFill/>
              </a:ln>
              <a:effectLst/>
              <a:sp3d/>
            </c:spPr>
            <c:extLst xmlns:c16r2="http://schemas.microsoft.com/office/drawing/2015/06/chart">
              <c:ext xmlns:c16="http://schemas.microsoft.com/office/drawing/2014/chart" uri="{C3380CC4-5D6E-409C-BE32-E72D297353CC}">
                <c16:uniqueId val="{00000001-58C1-43F5-8134-620B5AEA2A9E}"/>
              </c:ext>
            </c:extLst>
          </c:dPt>
          <c:dPt>
            <c:idx val="1"/>
            <c:invertIfNegative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3-58C1-43F5-8134-620B5AEA2A9E}"/>
              </c:ext>
            </c:extLst>
          </c:dPt>
          <c:dPt>
            <c:idx val="2"/>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5-58C1-43F5-8134-620B5AEA2A9E}"/>
              </c:ext>
            </c:extLst>
          </c:dPt>
          <c:dPt>
            <c:idx val="3"/>
            <c:invertIfNegative val="0"/>
            <c:bubble3D val="0"/>
            <c:spPr>
              <a:solidFill>
                <a:srgbClr val="FFC000"/>
              </a:solidFill>
              <a:ln>
                <a:noFill/>
              </a:ln>
              <a:effectLst/>
              <a:sp3d/>
            </c:spPr>
            <c:extLst xmlns:c16r2="http://schemas.microsoft.com/office/drawing/2015/06/chart">
              <c:ext xmlns:c16="http://schemas.microsoft.com/office/drawing/2014/chart" uri="{C3380CC4-5D6E-409C-BE32-E72D297353CC}">
                <c16:uniqueId val="{00000007-58C1-43F5-8134-620B5AEA2A9E}"/>
              </c:ext>
            </c:extLst>
          </c:dPt>
          <c:dPt>
            <c:idx val="4"/>
            <c:invertIfNegative val="0"/>
            <c:bubble3D val="0"/>
            <c:spPr>
              <a:solidFill>
                <a:srgbClr val="92D050"/>
              </a:solidFill>
              <a:ln>
                <a:noFill/>
              </a:ln>
              <a:effectLst/>
              <a:sp3d/>
            </c:spPr>
            <c:extLst xmlns:c16r2="http://schemas.microsoft.com/office/drawing/2015/06/chart">
              <c:ext xmlns:c16="http://schemas.microsoft.com/office/drawing/2014/chart" uri="{C3380CC4-5D6E-409C-BE32-E72D297353CC}">
                <c16:uniqueId val="{00000009-58C1-43F5-8134-620B5AEA2A9E}"/>
              </c:ext>
            </c:extLst>
          </c:dPt>
          <c:dPt>
            <c:idx val="5"/>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B-58C1-43F5-8134-620B5AEA2A9E}"/>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58C1-43F5-8134-620B5AEA2A9E}"/>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58C1-43F5-8134-620B5AEA2A9E}"/>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5-58C1-43F5-8134-620B5AEA2A9E}"/>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7-58C1-43F5-8134-620B5AEA2A9E}"/>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9-58C1-43F5-8134-620B5AEA2A9E}"/>
                </c:ext>
              </c:extLst>
            </c:dLbl>
            <c:dLbl>
              <c:idx val="5"/>
              <c:layout>
                <c:manualLayout>
                  <c:x val="2.7495041816278164E-2"/>
                  <c:y val="-4.8769863844853684E-2"/>
                </c:manualLayout>
              </c:layout>
              <c:tx>
                <c:rich>
                  <a:bodyPr/>
                  <a:lstStyle/>
                  <a:p>
                    <a:fld id="{04DC3B45-55F8-4D10-BA68-919E50EBEC7F}"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B-58C1-43F5-8134-620B5AEA2A9E}"/>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26.829268292682929</c:v>
                </c:pt>
                <c:pt idx="1">
                  <c:v>7.3170731707317067</c:v>
                </c:pt>
                <c:pt idx="2">
                  <c:v>12.195121951219512</c:v>
                </c:pt>
                <c:pt idx="3">
                  <c:v>9.7560975609756095</c:v>
                </c:pt>
                <c:pt idx="4">
                  <c:v>43.902439024390247</c:v>
                </c:pt>
              </c:numCache>
            </c:numRef>
          </c:val>
          <c:extLst xmlns:c16r2="http://schemas.microsoft.com/office/drawing/2015/06/chart">
            <c:ext xmlns:c16="http://schemas.microsoft.com/office/drawing/2014/chart" uri="{C3380CC4-5D6E-409C-BE32-E72D297353CC}">
              <c16:uniqueId val="{0000000A-58C1-43F5-8134-620B5AEA2A9E}"/>
            </c:ext>
          </c:extLst>
        </c:ser>
        <c:dLbls>
          <c:showLegendKey val="0"/>
          <c:showVal val="0"/>
          <c:showCatName val="0"/>
          <c:showSerName val="0"/>
          <c:showPercent val="0"/>
          <c:showBubbleSize val="0"/>
        </c:dLbls>
        <c:gapWidth val="150"/>
        <c:gapDepth val="0"/>
        <c:shape val="box"/>
        <c:axId val="134749568"/>
        <c:axId val="134780032"/>
        <c:axId val="0"/>
      </c:bar3DChart>
      <c:catAx>
        <c:axId val="134749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780032"/>
        <c:crosses val="autoZero"/>
        <c:auto val="1"/>
        <c:lblAlgn val="ctr"/>
        <c:lblOffset val="100"/>
        <c:noMultiLvlLbl val="0"/>
      </c:catAx>
      <c:valAx>
        <c:axId val="134780032"/>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749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xmlns=""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584" y="346982"/>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xmlns=""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9</xdr:col>
      <xdr:colOff>709073</xdr:colOff>
      <xdr:row>2</xdr:row>
      <xdr:rowOff>82959</xdr:rowOff>
    </xdr:from>
    <xdr:to>
      <xdr:col>18</xdr:col>
      <xdr:colOff>291895</xdr:colOff>
      <xdr:row>7</xdr:row>
      <xdr:rowOff>1</xdr:rowOff>
    </xdr:to>
    <xdr:graphicFrame macro="">
      <xdr:nvGraphicFramePr>
        <xdr:cNvPr id="4" name="Gráfico 3">
          <a:extLst>
            <a:ext uri="{FF2B5EF4-FFF2-40B4-BE49-F238E27FC236}">
              <a16:creationId xmlns:a16="http://schemas.microsoft.com/office/drawing/2014/main" xmlns=""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8</xdr:col>
      <xdr:colOff>726281</xdr:colOff>
      <xdr:row>27</xdr:row>
      <xdr:rowOff>178593</xdr:rowOff>
    </xdr:to>
    <xdr:graphicFrame macro="">
      <xdr:nvGraphicFramePr>
        <xdr:cNvPr id="5" name="Gráfico 4">
          <a:extLst>
            <a:ext uri="{FF2B5EF4-FFF2-40B4-BE49-F238E27FC236}">
              <a16:creationId xmlns:a16="http://schemas.microsoft.com/office/drawing/2014/main" xmlns=""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716217</xdr:colOff>
      <xdr:row>10</xdr:row>
      <xdr:rowOff>8528</xdr:rowOff>
    </xdr:from>
    <xdr:to>
      <xdr:col>18</xdr:col>
      <xdr:colOff>245807</xdr:colOff>
      <xdr:row>27</xdr:row>
      <xdr:rowOff>184354</xdr:rowOff>
    </xdr:to>
    <xdr:graphicFrame macro="">
      <xdr:nvGraphicFramePr>
        <xdr:cNvPr id="6" name="Gráfico 5">
          <a:extLst>
            <a:ext uri="{FF2B5EF4-FFF2-40B4-BE49-F238E27FC236}">
              <a16:creationId xmlns:a16="http://schemas.microsoft.com/office/drawing/2014/main" xmlns=""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698473</xdr:colOff>
      <xdr:row>10</xdr:row>
      <xdr:rowOff>20122</xdr:rowOff>
    </xdr:from>
    <xdr:to>
      <xdr:col>27</xdr:col>
      <xdr:colOff>230442</xdr:colOff>
      <xdr:row>28</xdr:row>
      <xdr:rowOff>30724</xdr:rowOff>
    </xdr:to>
    <xdr:graphicFrame macro="">
      <xdr:nvGraphicFramePr>
        <xdr:cNvPr id="7" name="Gráfico 6">
          <a:extLst>
            <a:ext uri="{FF2B5EF4-FFF2-40B4-BE49-F238E27FC236}">
              <a16:creationId xmlns:a16="http://schemas.microsoft.com/office/drawing/2014/main" xmlns=""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0</xdr:rowOff>
    </xdr:from>
    <xdr:to>
      <xdr:col>8</xdr:col>
      <xdr:colOff>480219</xdr:colOff>
      <xdr:row>52</xdr:row>
      <xdr:rowOff>17123</xdr:rowOff>
    </xdr:to>
    <xdr:graphicFrame macro="">
      <xdr:nvGraphicFramePr>
        <xdr:cNvPr id="8" name="Gráfico 7">
          <a:extLst>
            <a:ext uri="{FF2B5EF4-FFF2-40B4-BE49-F238E27FC236}">
              <a16:creationId xmlns:a16="http://schemas.microsoft.com/office/drawing/2014/main" xmlns="" id="{EFBCD9C3-366E-4738-8E95-F1C4553A8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BI230"/>
  <sheetViews>
    <sheetView tabSelected="1" topLeftCell="A8" zoomScale="85" zoomScaleNormal="85" workbookViewId="0">
      <pane xSplit="6" ySplit="2" topLeftCell="AO10" activePane="bottomRight" state="frozen"/>
      <selection activeCell="A8" sqref="A8"/>
      <selection pane="topRight" activeCell="G8" sqref="G8"/>
      <selection pane="bottomLeft" activeCell="A10" sqref="A10"/>
      <selection pane="bottomRight" activeCell="AT10" sqref="AT10"/>
    </sheetView>
  </sheetViews>
  <sheetFormatPr baseColWidth="10" defaultColWidth="15.140625" defaultRowHeight="129.94999999999999" customHeight="1"/>
  <cols>
    <col min="1" max="1" width="14.140625" style="1" customWidth="1"/>
    <col min="2" max="2" width="8.140625" style="1" customWidth="1"/>
    <col min="3" max="3" width="9" style="1" customWidth="1"/>
    <col min="4" max="4" width="8.42578125" style="1" customWidth="1"/>
    <col min="5" max="5" width="35.42578125" style="1" customWidth="1"/>
    <col min="6" max="6" width="25.140625" style="1" customWidth="1"/>
    <col min="7" max="7" width="24.42578125" style="1" customWidth="1"/>
    <col min="8" max="8" width="23.5703125" style="1" customWidth="1"/>
    <col min="9" max="9" width="29.42578125" style="1" customWidth="1"/>
    <col min="10" max="19" width="14.140625" style="50" customWidth="1"/>
    <col min="20" max="22" width="18.42578125" style="50" customWidth="1"/>
    <col min="23" max="24" width="29.7109375" style="87" customWidth="1"/>
    <col min="25" max="25" width="18.42578125" style="50" customWidth="1"/>
    <col min="26" max="26" width="69.5703125" style="1" customWidth="1"/>
    <col min="27" max="29" width="18.42578125" style="50" customWidth="1"/>
    <col min="30" max="31" width="29.7109375" style="87" customWidth="1"/>
    <col min="32" max="32" width="18.42578125" style="1" customWidth="1"/>
    <col min="33" max="33" width="69.5703125" style="1" customWidth="1"/>
    <col min="34" max="36" width="18.42578125" style="53" customWidth="1"/>
    <col min="37" max="38" width="29.7109375" style="91" customWidth="1"/>
    <col min="39" max="39" width="18.42578125" style="53" customWidth="1"/>
    <col min="40" max="40" width="72.85546875" style="1" customWidth="1"/>
    <col min="41" max="41" width="11" style="53" customWidth="1"/>
    <col min="42" max="42" width="17" style="53" customWidth="1"/>
    <col min="43" max="43" width="12.28515625" style="53" customWidth="1"/>
    <col min="44" max="44" width="31.140625" style="87" customWidth="1"/>
    <col min="45" max="45" width="24.85546875" style="87" customWidth="1"/>
    <col min="46" max="46" width="18.42578125" style="53" customWidth="1"/>
    <col min="47" max="47" width="62.140625" style="129" customWidth="1"/>
    <col min="48" max="48" width="11" style="53" customWidth="1"/>
    <col min="49" max="49" width="17" style="53" customWidth="1"/>
    <col min="50" max="50" width="12.28515625" style="53" customWidth="1"/>
    <col min="51" max="51" width="31.140625" style="87" customWidth="1"/>
    <col min="52" max="52" width="24.85546875" style="87" customWidth="1"/>
    <col min="53" max="53" width="18.42578125" style="53" customWidth="1"/>
    <col min="54" max="54" width="62.140625" style="129" customWidth="1"/>
    <col min="55" max="55" width="9" style="50" customWidth="1"/>
    <col min="56" max="56" width="14.7109375" style="53" customWidth="1"/>
    <col min="57" max="57" width="13.85546875" style="80" customWidth="1"/>
    <col min="58" max="58" width="69.5703125" style="19" customWidth="1"/>
    <col min="59" max="59" width="34.5703125" style="1" customWidth="1"/>
    <col min="60" max="16384" width="15.140625" style="1"/>
  </cols>
  <sheetData>
    <row r="1" spans="1:61" ht="129.94999999999999" hidden="1" customHeight="1">
      <c r="A1" s="3"/>
      <c r="B1" s="3"/>
      <c r="C1" s="3"/>
      <c r="D1" s="3"/>
      <c r="E1" s="3"/>
      <c r="F1" s="3"/>
      <c r="G1" s="3"/>
      <c r="H1" s="3"/>
      <c r="I1" s="3"/>
      <c r="J1" s="49"/>
      <c r="AM1" s="68"/>
    </row>
    <row r="2" spans="1:61" ht="129.94999999999999" hidden="1" customHeight="1">
      <c r="A2" s="206" t="s">
        <v>128</v>
      </c>
      <c r="B2" s="206"/>
      <c r="C2" s="206"/>
      <c r="D2" s="206"/>
      <c r="E2" s="206"/>
      <c r="F2" s="206"/>
      <c r="G2" s="206"/>
      <c r="H2" s="206"/>
      <c r="I2" s="206"/>
      <c r="J2" s="51"/>
      <c r="AM2" s="68"/>
    </row>
    <row r="3" spans="1:61" ht="129.94999999999999" hidden="1" customHeight="1">
      <c r="A3" s="3"/>
      <c r="B3" s="3"/>
      <c r="C3" s="3"/>
      <c r="D3" s="3"/>
      <c r="E3" s="3"/>
      <c r="F3" s="3"/>
      <c r="G3" s="3"/>
      <c r="H3" s="3"/>
      <c r="I3" s="3"/>
      <c r="J3" s="49"/>
      <c r="AM3" s="68"/>
    </row>
    <row r="4" spans="1:61" ht="129.94999999999999" hidden="1" customHeight="1">
      <c r="A4" s="2" t="s">
        <v>0</v>
      </c>
      <c r="B4" s="207" t="s">
        <v>127</v>
      </c>
      <c r="C4" s="208"/>
      <c r="D4" s="208"/>
      <c r="E4" s="208"/>
      <c r="F4" s="208"/>
      <c r="G4" s="208"/>
      <c r="H4" s="208"/>
      <c r="I4" s="208"/>
      <c r="J4" s="52"/>
      <c r="AM4" s="68"/>
    </row>
    <row r="5" spans="1:61" ht="129.94999999999999" hidden="1" customHeight="1">
      <c r="A5" s="2" t="s">
        <v>1</v>
      </c>
      <c r="B5" s="207" t="s">
        <v>70</v>
      </c>
      <c r="C5" s="208"/>
      <c r="D5" s="208"/>
      <c r="E5" s="208"/>
      <c r="F5" s="208"/>
      <c r="G5" s="208"/>
      <c r="H5" s="208"/>
      <c r="I5" s="208"/>
      <c r="J5" s="52"/>
      <c r="AM5" s="68"/>
    </row>
    <row r="6" spans="1:61" ht="129.94999999999999" hidden="1" customHeight="1">
      <c r="A6" s="2" t="s">
        <v>2</v>
      </c>
      <c r="B6" s="207" t="s">
        <v>109</v>
      </c>
      <c r="C6" s="208"/>
      <c r="D6" s="208"/>
      <c r="E6" s="208"/>
      <c r="F6" s="208"/>
      <c r="G6" s="208"/>
      <c r="H6" s="208"/>
      <c r="I6" s="208"/>
      <c r="J6" s="52"/>
      <c r="AM6" s="68"/>
    </row>
    <row r="7" spans="1:61" ht="129.94999999999999" hidden="1" customHeight="1">
      <c r="A7" s="8" t="s">
        <v>3</v>
      </c>
      <c r="B7" s="207" t="s">
        <v>4</v>
      </c>
      <c r="C7" s="208"/>
      <c r="D7" s="208"/>
      <c r="E7" s="208"/>
      <c r="F7" s="208"/>
      <c r="G7" s="208"/>
      <c r="H7" s="208"/>
      <c r="I7" s="208"/>
      <c r="J7" s="53"/>
      <c r="K7" s="53"/>
      <c r="L7" s="53"/>
      <c r="M7" s="53"/>
      <c r="N7" s="53"/>
      <c r="O7" s="53"/>
      <c r="P7" s="53"/>
      <c r="Q7" s="53"/>
      <c r="R7" s="53"/>
      <c r="S7" s="53"/>
      <c r="T7" s="53"/>
      <c r="U7" s="53"/>
      <c r="V7" s="53"/>
      <c r="Y7" s="53"/>
      <c r="Z7" s="12"/>
      <c r="AA7" s="53"/>
      <c r="AB7" s="53"/>
      <c r="AC7" s="53"/>
      <c r="AF7" s="12"/>
      <c r="AG7" s="12"/>
      <c r="AM7" s="68"/>
    </row>
    <row r="8" spans="1:61" ht="47.1" customHeight="1">
      <c r="A8" s="213" t="s">
        <v>5</v>
      </c>
      <c r="B8" s="213" t="s">
        <v>6</v>
      </c>
      <c r="C8" s="213" t="s">
        <v>7</v>
      </c>
      <c r="D8" s="213" t="s">
        <v>8</v>
      </c>
      <c r="E8" s="213" t="s">
        <v>24</v>
      </c>
      <c r="F8" s="213" t="s">
        <v>25</v>
      </c>
      <c r="G8" s="213" t="s">
        <v>83</v>
      </c>
      <c r="H8" s="213" t="s">
        <v>23</v>
      </c>
      <c r="I8" s="213" t="s">
        <v>26</v>
      </c>
      <c r="J8" s="215" t="s">
        <v>185</v>
      </c>
      <c r="K8" s="216"/>
      <c r="L8" s="216"/>
      <c r="M8" s="216"/>
      <c r="N8" s="216"/>
      <c r="O8" s="216"/>
      <c r="P8" s="216"/>
      <c r="Q8" s="216"/>
      <c r="R8" s="216"/>
      <c r="S8" s="217"/>
      <c r="T8" s="220" t="s">
        <v>200</v>
      </c>
      <c r="U8" s="221"/>
      <c r="V8" s="221"/>
      <c r="W8" s="221"/>
      <c r="X8" s="221"/>
      <c r="Y8" s="221"/>
      <c r="Z8" s="221"/>
      <c r="AA8" s="220" t="s">
        <v>186</v>
      </c>
      <c r="AB8" s="221"/>
      <c r="AC8" s="221"/>
      <c r="AD8" s="221"/>
      <c r="AE8" s="221"/>
      <c r="AF8" s="221"/>
      <c r="AG8" s="221"/>
      <c r="AH8" s="218" t="s">
        <v>195</v>
      </c>
      <c r="AI8" s="219"/>
      <c r="AJ8" s="219"/>
      <c r="AK8" s="219"/>
      <c r="AL8" s="219"/>
      <c r="AM8" s="219"/>
      <c r="AN8" s="219"/>
      <c r="AO8" s="226" t="s">
        <v>369</v>
      </c>
      <c r="AP8" s="226"/>
      <c r="AQ8" s="226"/>
      <c r="AR8" s="226"/>
      <c r="AS8" s="226"/>
      <c r="AT8" s="226"/>
      <c r="AU8" s="226"/>
      <c r="AV8" s="227">
        <v>2024</v>
      </c>
      <c r="AW8" s="227"/>
      <c r="AX8" s="227"/>
      <c r="AY8" s="227"/>
      <c r="AZ8" s="227"/>
      <c r="BA8" s="227"/>
      <c r="BB8" s="227"/>
      <c r="BC8" s="224" t="s">
        <v>201</v>
      </c>
      <c r="BD8" s="224"/>
      <c r="BE8" s="224"/>
      <c r="BF8" s="225"/>
      <c r="BG8" s="222" t="s">
        <v>197</v>
      </c>
    </row>
    <row r="9" spans="1:61" ht="62.45" customHeight="1">
      <c r="A9" s="214"/>
      <c r="B9" s="214"/>
      <c r="C9" s="214"/>
      <c r="D9" s="214"/>
      <c r="E9" s="214"/>
      <c r="F9" s="214"/>
      <c r="G9" s="214"/>
      <c r="H9" s="214"/>
      <c r="I9" s="214"/>
      <c r="J9" s="82">
        <v>2020</v>
      </c>
      <c r="K9" s="84">
        <v>2021</v>
      </c>
      <c r="L9" s="84">
        <v>2022</v>
      </c>
      <c r="M9" s="84">
        <v>2023</v>
      </c>
      <c r="N9" s="84">
        <v>2024</v>
      </c>
      <c r="O9" s="84">
        <v>2025</v>
      </c>
      <c r="P9" s="84">
        <v>2026</v>
      </c>
      <c r="Q9" s="84">
        <v>2027</v>
      </c>
      <c r="R9" s="84">
        <v>2028</v>
      </c>
      <c r="S9" s="84">
        <v>2029</v>
      </c>
      <c r="T9" s="46" t="s">
        <v>187</v>
      </c>
      <c r="U9" s="46" t="s">
        <v>188</v>
      </c>
      <c r="V9" s="46" t="s">
        <v>189</v>
      </c>
      <c r="W9" s="88" t="s">
        <v>190</v>
      </c>
      <c r="X9" s="88" t="s">
        <v>191</v>
      </c>
      <c r="Y9" s="48" t="s">
        <v>192</v>
      </c>
      <c r="Z9" s="47" t="s">
        <v>199</v>
      </c>
      <c r="AA9" s="46" t="s">
        <v>187</v>
      </c>
      <c r="AB9" s="46" t="s">
        <v>188</v>
      </c>
      <c r="AC9" s="46" t="s">
        <v>189</v>
      </c>
      <c r="AD9" s="88" t="s">
        <v>190</v>
      </c>
      <c r="AE9" s="88" t="s">
        <v>191</v>
      </c>
      <c r="AF9" s="48" t="s">
        <v>192</v>
      </c>
      <c r="AG9" s="47" t="s">
        <v>199</v>
      </c>
      <c r="AH9" s="45" t="s">
        <v>187</v>
      </c>
      <c r="AI9" s="46" t="s">
        <v>188</v>
      </c>
      <c r="AJ9" s="46" t="s">
        <v>189</v>
      </c>
      <c r="AK9" s="92" t="s">
        <v>190</v>
      </c>
      <c r="AL9" s="92" t="s">
        <v>191</v>
      </c>
      <c r="AM9" s="47" t="s">
        <v>192</v>
      </c>
      <c r="AN9" s="48" t="s">
        <v>199</v>
      </c>
      <c r="AO9" s="83" t="s">
        <v>187</v>
      </c>
      <c r="AP9" s="83" t="s">
        <v>188</v>
      </c>
      <c r="AQ9" s="83" t="s">
        <v>189</v>
      </c>
      <c r="AR9" s="93" t="s">
        <v>190</v>
      </c>
      <c r="AS9" s="93" t="s">
        <v>191</v>
      </c>
      <c r="AT9" s="83" t="s">
        <v>192</v>
      </c>
      <c r="AU9" s="130" t="s">
        <v>199</v>
      </c>
      <c r="AV9" s="139" t="s">
        <v>187</v>
      </c>
      <c r="AW9" s="139" t="s">
        <v>188</v>
      </c>
      <c r="AX9" s="139" t="s">
        <v>189</v>
      </c>
      <c r="AY9" s="140" t="s">
        <v>190</v>
      </c>
      <c r="AZ9" s="140" t="s">
        <v>191</v>
      </c>
      <c r="BA9" s="139" t="s">
        <v>192</v>
      </c>
      <c r="BB9" s="141" t="s">
        <v>199</v>
      </c>
      <c r="BC9" s="21" t="s">
        <v>202</v>
      </c>
      <c r="BD9" s="22" t="s">
        <v>203</v>
      </c>
      <c r="BE9" s="23" t="s">
        <v>194</v>
      </c>
      <c r="BF9" s="131" t="s">
        <v>193</v>
      </c>
      <c r="BG9" s="223"/>
    </row>
    <row r="10" spans="1:61" ht="249.6" customHeight="1">
      <c r="A10" s="210" t="s">
        <v>13</v>
      </c>
      <c r="B10" s="202" t="s">
        <v>11</v>
      </c>
      <c r="C10" s="202" t="s">
        <v>9</v>
      </c>
      <c r="D10" s="202" t="s">
        <v>46</v>
      </c>
      <c r="E10" s="4" t="s">
        <v>44</v>
      </c>
      <c r="F10" s="4" t="s">
        <v>34</v>
      </c>
      <c r="G10" s="7" t="s">
        <v>85</v>
      </c>
      <c r="H10" s="7" t="s">
        <v>84</v>
      </c>
      <c r="I10" s="7" t="s">
        <v>129</v>
      </c>
      <c r="J10" s="145">
        <v>0.01</v>
      </c>
      <c r="K10" s="146">
        <v>2.2200000000000001E-2</v>
      </c>
      <c r="L10" s="146">
        <v>2.2200000000000001E-2</v>
      </c>
      <c r="M10" s="146">
        <v>2.2200000000000001E-2</v>
      </c>
      <c r="N10" s="146">
        <v>2.2200000000000001E-2</v>
      </c>
      <c r="O10" s="146">
        <v>2.2200000000000001E-2</v>
      </c>
      <c r="P10" s="146">
        <v>2.2200000000000001E-2</v>
      </c>
      <c r="Q10" s="146">
        <v>2.2200000000000001E-2</v>
      </c>
      <c r="R10" s="146">
        <v>2.2200000000000001E-2</v>
      </c>
      <c r="S10" s="146">
        <v>2.2200000000000001E-2</v>
      </c>
      <c r="T10" s="146">
        <v>0.01</v>
      </c>
      <c r="U10" s="146">
        <v>2E-3</v>
      </c>
      <c r="V10" s="147">
        <f t="shared" ref="V10:V49" si="0">(U10/T10)*100</f>
        <v>20</v>
      </c>
      <c r="W10" s="148">
        <v>4180000</v>
      </c>
      <c r="X10" s="148">
        <v>4180000</v>
      </c>
      <c r="Y10" s="147">
        <f t="shared" ref="Y10:Y50" si="1">(X10/W10)*100</f>
        <v>100</v>
      </c>
      <c r="Z10" s="149" t="s">
        <v>217</v>
      </c>
      <c r="AA10" s="150">
        <v>0.01</v>
      </c>
      <c r="AB10" s="151">
        <v>3.0000000000000001E-3</v>
      </c>
      <c r="AC10" s="147">
        <f t="shared" ref="AC10:AC15" si="2">(AB10/AA10)*100</f>
        <v>30</v>
      </c>
      <c r="AD10" s="152">
        <v>2185000</v>
      </c>
      <c r="AE10" s="152">
        <v>2185000</v>
      </c>
      <c r="AF10" s="153">
        <f t="shared" ref="AF10:AF50" si="3">(AE10/AD10)*100</f>
        <v>100</v>
      </c>
      <c r="AG10" s="154" t="s">
        <v>280</v>
      </c>
      <c r="AH10" s="155">
        <v>2.2200000000000001E-2</v>
      </c>
      <c r="AI10" s="156">
        <v>1.8599999999999998E-2</v>
      </c>
      <c r="AJ10" s="157">
        <f t="shared" ref="AJ10:AJ50" si="4">(AI10/AH10)*100</f>
        <v>83.783783783783775</v>
      </c>
      <c r="AK10" s="148">
        <v>0</v>
      </c>
      <c r="AL10" s="148">
        <v>0</v>
      </c>
      <c r="AM10" s="158">
        <v>0</v>
      </c>
      <c r="AN10" s="159" t="s">
        <v>322</v>
      </c>
      <c r="AO10" s="160">
        <v>2.2200000000000001E-2</v>
      </c>
      <c r="AP10" s="160">
        <v>2.0000000000000001E-4</v>
      </c>
      <c r="AQ10" s="157">
        <f t="shared" ref="AQ10:AQ15" si="5">(AP10/AO10)*100</f>
        <v>0.90090090090090091</v>
      </c>
      <c r="AR10" s="161">
        <v>1300000</v>
      </c>
      <c r="AS10" s="161">
        <v>216666</v>
      </c>
      <c r="AT10" s="162">
        <f>AS10/AR10*100</f>
        <v>16.666615384615387</v>
      </c>
      <c r="AU10" s="163" t="s">
        <v>316</v>
      </c>
      <c r="AV10" s="146">
        <v>2.2200000000000001E-2</v>
      </c>
      <c r="AW10" s="160">
        <v>2.3E-3</v>
      </c>
      <c r="AX10" s="157">
        <f t="shared" ref="AX10:AX15" si="6">(AW10/AV10)*100</f>
        <v>10.36036036036036</v>
      </c>
      <c r="AY10" s="161">
        <v>17326000</v>
      </c>
      <c r="AZ10" s="161">
        <v>5064000</v>
      </c>
      <c r="BA10" s="162">
        <f>AZ10/AY10*100</f>
        <v>29.22775020200854</v>
      </c>
      <c r="BB10" s="163" t="s">
        <v>441</v>
      </c>
      <c r="BC10" s="164">
        <v>0.2</v>
      </c>
      <c r="BD10" s="165">
        <f>AI10+AB10+U10+AP10+AW10</f>
        <v>2.6099999999999995E-2</v>
      </c>
      <c r="BE10" s="157">
        <f>BD10/BC10*100</f>
        <v>13.049999999999997</v>
      </c>
      <c r="BF10" s="4" t="s">
        <v>442</v>
      </c>
      <c r="BG10" s="154" t="s">
        <v>198</v>
      </c>
      <c r="BH10" s="144"/>
      <c r="BI10" s="144"/>
    </row>
    <row r="11" spans="1:61" ht="220.5" customHeight="1">
      <c r="A11" s="210"/>
      <c r="B11" s="202"/>
      <c r="C11" s="202"/>
      <c r="D11" s="202"/>
      <c r="E11" s="11" t="s">
        <v>167</v>
      </c>
      <c r="F11" s="4" t="s">
        <v>130</v>
      </c>
      <c r="G11" s="7" t="s">
        <v>85</v>
      </c>
      <c r="H11" s="166">
        <v>18</v>
      </c>
      <c r="I11" s="7" t="s">
        <v>131</v>
      </c>
      <c r="J11" s="61">
        <v>0</v>
      </c>
      <c r="K11" s="61">
        <v>0</v>
      </c>
      <c r="L11" s="61">
        <v>1</v>
      </c>
      <c r="M11" s="61">
        <v>1</v>
      </c>
      <c r="N11" s="61">
        <v>1</v>
      </c>
      <c r="O11" s="61">
        <v>1</v>
      </c>
      <c r="P11" s="61">
        <v>1</v>
      </c>
      <c r="Q11" s="61">
        <v>1</v>
      </c>
      <c r="R11" s="61">
        <v>1</v>
      </c>
      <c r="S11" s="61">
        <v>1</v>
      </c>
      <c r="T11" s="61">
        <v>1</v>
      </c>
      <c r="U11" s="61">
        <v>1</v>
      </c>
      <c r="V11" s="167">
        <f>(U11/T11)*100</f>
        <v>100</v>
      </c>
      <c r="W11" s="148">
        <v>4480000</v>
      </c>
      <c r="X11" s="148">
        <v>4480000</v>
      </c>
      <c r="Y11" s="147">
        <f t="shared" si="1"/>
        <v>100</v>
      </c>
      <c r="Z11" s="7" t="s">
        <v>218</v>
      </c>
      <c r="AA11" s="168">
        <v>1</v>
      </c>
      <c r="AB11" s="168">
        <v>0.8</v>
      </c>
      <c r="AC11" s="147">
        <f t="shared" si="2"/>
        <v>80</v>
      </c>
      <c r="AD11" s="148">
        <f>2885000*2</f>
        <v>5770000</v>
      </c>
      <c r="AE11" s="148">
        <f>2885000*2</f>
        <v>5770000</v>
      </c>
      <c r="AF11" s="153">
        <f t="shared" si="3"/>
        <v>100</v>
      </c>
      <c r="AG11" s="154" t="s">
        <v>279</v>
      </c>
      <c r="AH11" s="169">
        <v>1</v>
      </c>
      <c r="AI11" s="61">
        <v>0.75</v>
      </c>
      <c r="AJ11" s="157">
        <f t="shared" si="4"/>
        <v>75</v>
      </c>
      <c r="AK11" s="148">
        <v>6446598</v>
      </c>
      <c r="AL11" s="148">
        <v>6446598</v>
      </c>
      <c r="AM11" s="170">
        <f>(AL11/AK11)*100</f>
        <v>100</v>
      </c>
      <c r="AN11" s="171" t="s">
        <v>288</v>
      </c>
      <c r="AO11" s="172">
        <v>1</v>
      </c>
      <c r="AP11" s="61">
        <v>1</v>
      </c>
      <c r="AQ11" s="157">
        <f t="shared" si="5"/>
        <v>100</v>
      </c>
      <c r="AR11" s="173">
        <v>1000000</v>
      </c>
      <c r="AS11" s="173">
        <v>1000000</v>
      </c>
      <c r="AT11" s="162">
        <f t="shared" ref="AT11:AT50" si="7">AS11/AR11*100</f>
        <v>100</v>
      </c>
      <c r="AU11" s="4" t="s">
        <v>386</v>
      </c>
      <c r="AV11" s="61">
        <v>1</v>
      </c>
      <c r="AW11" s="61">
        <v>0</v>
      </c>
      <c r="AX11" s="157">
        <f t="shared" si="6"/>
        <v>0</v>
      </c>
      <c r="AY11" s="173"/>
      <c r="AZ11" s="173"/>
      <c r="BA11" s="162" t="e">
        <f t="shared" ref="BA11" si="8">AZ11/AY11*100</f>
        <v>#DIV/0!</v>
      </c>
      <c r="BB11" s="4" t="s">
        <v>443</v>
      </c>
      <c r="BC11" s="172">
        <v>1</v>
      </c>
      <c r="BD11" s="174">
        <f>(AI11+AB11+U11+AP11+AW11)/5</f>
        <v>0.71</v>
      </c>
      <c r="BE11" s="157">
        <f>BD11/BC11*100</f>
        <v>71</v>
      </c>
      <c r="BF11" s="4" t="s">
        <v>444</v>
      </c>
      <c r="BG11" s="154"/>
      <c r="BH11" s="144"/>
      <c r="BI11" s="144"/>
    </row>
    <row r="12" spans="1:61" ht="409.5" customHeight="1">
      <c r="A12" s="210"/>
      <c r="B12" s="202"/>
      <c r="C12" s="202"/>
      <c r="D12" s="202"/>
      <c r="E12" s="11" t="s">
        <v>43</v>
      </c>
      <c r="F12" s="11" t="s">
        <v>168</v>
      </c>
      <c r="G12" s="7" t="s">
        <v>85</v>
      </c>
      <c r="H12" s="166">
        <v>4</v>
      </c>
      <c r="I12" s="7" t="s">
        <v>131</v>
      </c>
      <c r="J12" s="61">
        <v>5</v>
      </c>
      <c r="K12" s="61">
        <v>5</v>
      </c>
      <c r="L12" s="61">
        <v>5</v>
      </c>
      <c r="M12" s="61">
        <v>5</v>
      </c>
      <c r="N12" s="61">
        <v>2</v>
      </c>
      <c r="O12" s="61">
        <v>2</v>
      </c>
      <c r="P12" s="61">
        <v>2</v>
      </c>
      <c r="Q12" s="61">
        <v>2</v>
      </c>
      <c r="R12" s="61">
        <v>2</v>
      </c>
      <c r="S12" s="61">
        <v>2</v>
      </c>
      <c r="T12" s="61">
        <v>4</v>
      </c>
      <c r="U12" s="61">
        <v>4</v>
      </c>
      <c r="V12" s="147">
        <f t="shared" si="0"/>
        <v>100</v>
      </c>
      <c r="W12" s="148">
        <v>150500000</v>
      </c>
      <c r="X12" s="148">
        <v>79500000</v>
      </c>
      <c r="Y12" s="175">
        <f t="shared" si="1"/>
        <v>52.823920265780735</v>
      </c>
      <c r="Z12" s="7" t="s">
        <v>219</v>
      </c>
      <c r="AA12" s="168">
        <v>5</v>
      </c>
      <c r="AB12" s="168">
        <v>5</v>
      </c>
      <c r="AC12" s="176">
        <f t="shared" si="2"/>
        <v>100</v>
      </c>
      <c r="AD12" s="148">
        <v>5770000</v>
      </c>
      <c r="AE12" s="148">
        <v>2885000</v>
      </c>
      <c r="AF12" s="177">
        <f t="shared" si="3"/>
        <v>50</v>
      </c>
      <c r="AG12" s="154" t="s">
        <v>278</v>
      </c>
      <c r="AH12" s="169">
        <v>5</v>
      </c>
      <c r="AI12" s="61">
        <v>10</v>
      </c>
      <c r="AJ12" s="157">
        <v>100</v>
      </c>
      <c r="AK12" s="148">
        <v>3708000</v>
      </c>
      <c r="AL12" s="148">
        <v>3708000</v>
      </c>
      <c r="AM12" s="170">
        <f>(AL12/AK12)*100</f>
        <v>100</v>
      </c>
      <c r="AN12" s="171" t="s">
        <v>323</v>
      </c>
      <c r="AO12" s="172">
        <v>5</v>
      </c>
      <c r="AP12" s="172">
        <v>19</v>
      </c>
      <c r="AQ12" s="157">
        <f t="shared" si="5"/>
        <v>380</v>
      </c>
      <c r="AR12" s="173">
        <v>2500000</v>
      </c>
      <c r="AS12" s="173">
        <v>94718400</v>
      </c>
      <c r="AT12" s="178">
        <f>AS12/AR12*100</f>
        <v>3788.7359999999999</v>
      </c>
      <c r="AU12" s="4" t="s">
        <v>395</v>
      </c>
      <c r="AV12" s="61">
        <v>2</v>
      </c>
      <c r="AW12" s="172">
        <v>2</v>
      </c>
      <c r="AX12" s="157">
        <f t="shared" si="6"/>
        <v>100</v>
      </c>
      <c r="AY12" s="173">
        <v>170000000</v>
      </c>
      <c r="AZ12" s="173"/>
      <c r="BA12" s="178">
        <f>AZ12/AY12*100</f>
        <v>0</v>
      </c>
      <c r="BB12" s="4" t="s">
        <v>445</v>
      </c>
      <c r="BC12" s="172">
        <v>19</v>
      </c>
      <c r="BD12" s="172">
        <f>AI12+AB12+U12+AP12+AW12</f>
        <v>40</v>
      </c>
      <c r="BE12" s="157">
        <v>100</v>
      </c>
      <c r="BF12" s="4" t="s">
        <v>446</v>
      </c>
      <c r="BG12" s="154"/>
      <c r="BH12" s="144"/>
      <c r="BI12" s="144"/>
    </row>
    <row r="13" spans="1:61" ht="157.5" customHeight="1">
      <c r="A13" s="210"/>
      <c r="B13" s="202"/>
      <c r="C13" s="202"/>
      <c r="D13" s="202"/>
      <c r="E13" s="4" t="s">
        <v>45</v>
      </c>
      <c r="F13" s="4" t="s">
        <v>132</v>
      </c>
      <c r="G13" s="7" t="s">
        <v>86</v>
      </c>
      <c r="H13" s="7" t="s">
        <v>84</v>
      </c>
      <c r="I13" s="7" t="s">
        <v>133</v>
      </c>
      <c r="J13" s="61">
        <v>0</v>
      </c>
      <c r="K13" s="61">
        <v>12</v>
      </c>
      <c r="L13" s="61">
        <v>12</v>
      </c>
      <c r="M13" s="61">
        <v>12</v>
      </c>
      <c r="N13" s="61">
        <v>12</v>
      </c>
      <c r="O13" s="61">
        <v>12</v>
      </c>
      <c r="P13" s="61">
        <v>12</v>
      </c>
      <c r="Q13" s="61">
        <v>12</v>
      </c>
      <c r="R13" s="61">
        <v>12</v>
      </c>
      <c r="S13" s="61">
        <v>12</v>
      </c>
      <c r="T13" s="61">
        <v>12</v>
      </c>
      <c r="U13" s="61">
        <v>8</v>
      </c>
      <c r="V13" s="175">
        <v>66.666666666666657</v>
      </c>
      <c r="W13" s="148">
        <v>4800000</v>
      </c>
      <c r="X13" s="148">
        <v>4800000</v>
      </c>
      <c r="Y13" s="147">
        <f t="shared" si="1"/>
        <v>100</v>
      </c>
      <c r="Z13" s="7" t="s">
        <v>220</v>
      </c>
      <c r="AA13" s="168">
        <v>12</v>
      </c>
      <c r="AB13" s="168">
        <v>12</v>
      </c>
      <c r="AC13" s="176">
        <f t="shared" si="2"/>
        <v>100</v>
      </c>
      <c r="AD13" s="148">
        <v>250000</v>
      </c>
      <c r="AE13" s="148">
        <v>250000</v>
      </c>
      <c r="AF13" s="153">
        <f t="shared" si="3"/>
        <v>100</v>
      </c>
      <c r="AG13" s="154" t="s">
        <v>277</v>
      </c>
      <c r="AH13" s="169">
        <v>12</v>
      </c>
      <c r="AI13" s="61">
        <v>11</v>
      </c>
      <c r="AJ13" s="157">
        <f t="shared" si="4"/>
        <v>91.666666666666657</v>
      </c>
      <c r="AK13" s="148">
        <v>1731000</v>
      </c>
      <c r="AL13" s="148">
        <v>1731000</v>
      </c>
      <c r="AM13" s="157">
        <f t="shared" ref="AM13:AM50" si="9">AL13/AK13*100</f>
        <v>100</v>
      </c>
      <c r="AN13" s="171" t="s">
        <v>324</v>
      </c>
      <c r="AO13" s="172">
        <v>12</v>
      </c>
      <c r="AP13" s="172">
        <v>10</v>
      </c>
      <c r="AQ13" s="157">
        <f t="shared" si="5"/>
        <v>83.333333333333343</v>
      </c>
      <c r="AR13" s="173">
        <v>0</v>
      </c>
      <c r="AS13" s="173">
        <v>0</v>
      </c>
      <c r="AT13" s="158">
        <v>0</v>
      </c>
      <c r="AU13" s="4" t="s">
        <v>398</v>
      </c>
      <c r="AV13" s="61">
        <v>12</v>
      </c>
      <c r="AW13" s="172">
        <v>0</v>
      </c>
      <c r="AX13" s="157">
        <f t="shared" si="6"/>
        <v>0</v>
      </c>
      <c r="AY13" s="173"/>
      <c r="AZ13" s="173"/>
      <c r="BA13" s="158">
        <v>0</v>
      </c>
      <c r="BB13" s="4" t="s">
        <v>447</v>
      </c>
      <c r="BC13" s="172">
        <v>12</v>
      </c>
      <c r="BD13" s="172">
        <f>(AI13+AB13+U13+AP13+AW13)/5</f>
        <v>8.1999999999999993</v>
      </c>
      <c r="BE13" s="157">
        <f>BD13/BC13*100</f>
        <v>68.333333333333329</v>
      </c>
      <c r="BF13" s="4" t="s">
        <v>448</v>
      </c>
      <c r="BG13" s="154" t="s">
        <v>290</v>
      </c>
      <c r="BH13" s="144"/>
      <c r="BI13" s="144"/>
    </row>
    <row r="14" spans="1:61" ht="243" customHeight="1">
      <c r="A14" s="211"/>
      <c r="B14" s="201"/>
      <c r="C14" s="201" t="s">
        <v>10</v>
      </c>
      <c r="D14" s="201" t="s">
        <v>47</v>
      </c>
      <c r="E14" s="19" t="s">
        <v>35</v>
      </c>
      <c r="F14" s="19" t="s">
        <v>134</v>
      </c>
      <c r="G14" s="20" t="s">
        <v>85</v>
      </c>
      <c r="H14" s="20">
        <f>3+3</f>
        <v>6</v>
      </c>
      <c r="I14" s="20" t="s">
        <v>135</v>
      </c>
      <c r="J14" s="56">
        <v>0</v>
      </c>
      <c r="K14" s="56">
        <v>1</v>
      </c>
      <c r="L14" s="56">
        <v>1</v>
      </c>
      <c r="M14" s="56">
        <v>2</v>
      </c>
      <c r="N14" s="56">
        <v>1</v>
      </c>
      <c r="O14" s="56">
        <v>2</v>
      </c>
      <c r="P14" s="56">
        <v>2</v>
      </c>
      <c r="Q14" s="56">
        <v>2</v>
      </c>
      <c r="R14" s="56">
        <v>2</v>
      </c>
      <c r="S14" s="56">
        <v>2</v>
      </c>
      <c r="T14" s="56">
        <v>3</v>
      </c>
      <c r="U14" s="56">
        <v>3</v>
      </c>
      <c r="V14" s="55">
        <f t="shared" si="0"/>
        <v>100</v>
      </c>
      <c r="W14" s="85">
        <v>89631869</v>
      </c>
      <c r="X14" s="85">
        <v>89631869</v>
      </c>
      <c r="Y14" s="55">
        <f t="shared" si="1"/>
        <v>100</v>
      </c>
      <c r="Z14" s="20" t="s">
        <v>221</v>
      </c>
      <c r="AA14" s="63">
        <v>3</v>
      </c>
      <c r="AB14" s="63">
        <v>7</v>
      </c>
      <c r="AC14" s="65">
        <v>100</v>
      </c>
      <c r="AD14" s="85">
        <v>259224000</v>
      </c>
      <c r="AE14" s="85">
        <v>259224000</v>
      </c>
      <c r="AF14" s="13">
        <f t="shared" si="3"/>
        <v>100</v>
      </c>
      <c r="AG14" s="9" t="s">
        <v>276</v>
      </c>
      <c r="AH14" s="72">
        <v>1</v>
      </c>
      <c r="AI14" s="56">
        <v>3</v>
      </c>
      <c r="AJ14" s="73">
        <v>100</v>
      </c>
      <c r="AK14" s="86">
        <v>1686843376</v>
      </c>
      <c r="AL14" s="85">
        <v>768843376</v>
      </c>
      <c r="AM14" s="74">
        <f t="shared" si="9"/>
        <v>45.578824148045861</v>
      </c>
      <c r="AN14" s="14" t="s">
        <v>325</v>
      </c>
      <c r="AO14" s="60">
        <v>2</v>
      </c>
      <c r="AP14" s="60">
        <v>2</v>
      </c>
      <c r="AQ14" s="76">
        <f t="shared" si="5"/>
        <v>100</v>
      </c>
      <c r="AR14" s="94">
        <v>1760317750.6700001</v>
      </c>
      <c r="AS14" s="94">
        <v>1630953274.8499999</v>
      </c>
      <c r="AT14" s="74">
        <f t="shared" si="7"/>
        <v>92.651072468549373</v>
      </c>
      <c r="AU14" s="19" t="s">
        <v>379</v>
      </c>
      <c r="AV14" s="56">
        <v>1</v>
      </c>
      <c r="AW14" s="60">
        <v>2</v>
      </c>
      <c r="AX14" s="76">
        <v>100</v>
      </c>
      <c r="AY14" s="94">
        <v>2814422754</v>
      </c>
      <c r="AZ14" s="94">
        <v>22565000</v>
      </c>
      <c r="BA14" s="74">
        <f t="shared" ref="BA14:BA16" si="10">AZ14/AY14*100</f>
        <v>0.80176298915752719</v>
      </c>
      <c r="BB14" s="19" t="s">
        <v>402</v>
      </c>
      <c r="BC14" s="60">
        <v>15</v>
      </c>
      <c r="BD14" s="60">
        <f>AI14+AB14+U14+AP14</f>
        <v>15</v>
      </c>
      <c r="BE14" s="70">
        <f t="shared" ref="BE14:BE17" si="11">BD14/BC14*100</f>
        <v>100</v>
      </c>
      <c r="BF14" s="19" t="s">
        <v>393</v>
      </c>
      <c r="BG14" s="9"/>
    </row>
    <row r="15" spans="1:61" ht="142.5" customHeight="1">
      <c r="A15" s="210"/>
      <c r="B15" s="202"/>
      <c r="C15" s="202"/>
      <c r="D15" s="202"/>
      <c r="E15" s="4" t="s">
        <v>36</v>
      </c>
      <c r="F15" s="11" t="s">
        <v>37</v>
      </c>
      <c r="G15" s="7" t="s">
        <v>86</v>
      </c>
      <c r="H15" s="7">
        <v>1</v>
      </c>
      <c r="I15" s="7" t="s">
        <v>169</v>
      </c>
      <c r="J15" s="61">
        <v>0</v>
      </c>
      <c r="K15" s="61">
        <v>1</v>
      </c>
      <c r="L15" s="61">
        <v>1</v>
      </c>
      <c r="M15" s="61">
        <v>1</v>
      </c>
      <c r="N15" s="61">
        <v>1</v>
      </c>
      <c r="O15" s="61">
        <v>1</v>
      </c>
      <c r="P15" s="61">
        <v>1</v>
      </c>
      <c r="Q15" s="61">
        <v>1</v>
      </c>
      <c r="R15" s="61">
        <v>1</v>
      </c>
      <c r="S15" s="61">
        <v>1</v>
      </c>
      <c r="T15" s="61">
        <v>0</v>
      </c>
      <c r="U15" s="61">
        <v>0.6</v>
      </c>
      <c r="V15" s="147">
        <v>100</v>
      </c>
      <c r="W15" s="152">
        <v>9333333</v>
      </c>
      <c r="X15" s="152">
        <v>9333333</v>
      </c>
      <c r="Y15" s="147">
        <f t="shared" si="1"/>
        <v>100</v>
      </c>
      <c r="Z15" s="7" t="s">
        <v>222</v>
      </c>
      <c r="AA15" s="168">
        <v>1</v>
      </c>
      <c r="AB15" s="168">
        <v>0</v>
      </c>
      <c r="AC15" s="176">
        <f t="shared" si="2"/>
        <v>0</v>
      </c>
      <c r="AD15" s="148">
        <v>0</v>
      </c>
      <c r="AE15" s="148">
        <v>0</v>
      </c>
      <c r="AF15" s="153">
        <v>0</v>
      </c>
      <c r="AG15" s="154" t="s">
        <v>282</v>
      </c>
      <c r="AH15" s="169">
        <v>1</v>
      </c>
      <c r="AI15" s="61">
        <v>0</v>
      </c>
      <c r="AJ15" s="169">
        <f>(AI15/AH15)*100</f>
        <v>0</v>
      </c>
      <c r="AK15" s="148">
        <v>2500000</v>
      </c>
      <c r="AL15" s="148">
        <v>2500000</v>
      </c>
      <c r="AM15" s="162">
        <f t="shared" si="9"/>
        <v>100</v>
      </c>
      <c r="AN15" s="171" t="s">
        <v>321</v>
      </c>
      <c r="AO15" s="172">
        <v>1</v>
      </c>
      <c r="AP15" s="172">
        <v>1</v>
      </c>
      <c r="AQ15" s="157">
        <f t="shared" si="5"/>
        <v>100</v>
      </c>
      <c r="AR15" s="173">
        <v>2000000</v>
      </c>
      <c r="AS15" s="173">
        <v>2000000</v>
      </c>
      <c r="AT15" s="162">
        <f t="shared" si="7"/>
        <v>100</v>
      </c>
      <c r="AU15" s="4" t="s">
        <v>387</v>
      </c>
      <c r="AV15" s="61">
        <v>1</v>
      </c>
      <c r="AW15" s="172">
        <v>1</v>
      </c>
      <c r="AX15" s="157">
        <f t="shared" si="6"/>
        <v>100</v>
      </c>
      <c r="AY15" s="173"/>
      <c r="AZ15" s="173"/>
      <c r="BA15" s="162" t="e">
        <f t="shared" si="10"/>
        <v>#DIV/0!</v>
      </c>
      <c r="BB15" s="4" t="s">
        <v>449</v>
      </c>
      <c r="BC15" s="172">
        <v>1</v>
      </c>
      <c r="BD15" s="172">
        <f>(AI15+AB15+U15+AP15+AW15)/5</f>
        <v>0.52</v>
      </c>
      <c r="BE15" s="157">
        <f t="shared" si="11"/>
        <v>52</v>
      </c>
      <c r="BF15" s="4" t="s">
        <v>450</v>
      </c>
      <c r="BG15" s="154"/>
      <c r="BH15" s="144"/>
      <c r="BI15" s="144"/>
    </row>
    <row r="16" spans="1:61" ht="191.25" customHeight="1">
      <c r="A16" s="210"/>
      <c r="B16" s="202"/>
      <c r="C16" s="202"/>
      <c r="D16" s="202"/>
      <c r="E16" s="4" t="s">
        <v>54</v>
      </c>
      <c r="F16" s="4" t="s">
        <v>55</v>
      </c>
      <c r="G16" s="7" t="s">
        <v>85</v>
      </c>
      <c r="H16" s="179">
        <f>(40/643)*100</f>
        <v>6.2208398133748055</v>
      </c>
      <c r="I16" s="7" t="s">
        <v>440</v>
      </c>
      <c r="J16" s="174">
        <f>(40/643)*100</f>
        <v>6.2208398133748055</v>
      </c>
      <c r="K16" s="180">
        <v>2.5999999999999999E-2</v>
      </c>
      <c r="L16" s="180">
        <v>2.5999999999999999E-2</v>
      </c>
      <c r="M16" s="180">
        <v>2.5999999999999999E-2</v>
      </c>
      <c r="N16" s="180">
        <v>2.5999999999999999E-2</v>
      </c>
      <c r="O16" s="180">
        <v>2.5999999999999999E-2</v>
      </c>
      <c r="P16" s="180">
        <v>2.5999999999999999E-2</v>
      </c>
      <c r="Q16" s="180">
        <v>2.5999999999999999E-2</v>
      </c>
      <c r="R16" s="180">
        <v>2.5999999999999999E-2</v>
      </c>
      <c r="S16" s="180">
        <v>2.5999999999999999E-2</v>
      </c>
      <c r="T16" s="180">
        <v>1</v>
      </c>
      <c r="U16" s="180">
        <v>1</v>
      </c>
      <c r="V16" s="147">
        <v>100</v>
      </c>
      <c r="W16" s="148">
        <v>14200000</v>
      </c>
      <c r="X16" s="148">
        <v>14200000</v>
      </c>
      <c r="Y16" s="147">
        <f t="shared" si="1"/>
        <v>100</v>
      </c>
      <c r="Z16" s="181" t="s">
        <v>223</v>
      </c>
      <c r="AA16" s="182">
        <v>1</v>
      </c>
      <c r="AB16" s="182">
        <v>0.8</v>
      </c>
      <c r="AC16" s="176">
        <f t="shared" ref="AC16:AC26" si="12">(AB16/AA16)*100</f>
        <v>80</v>
      </c>
      <c r="AD16" s="148">
        <v>57630000</v>
      </c>
      <c r="AE16" s="148">
        <v>57630000</v>
      </c>
      <c r="AF16" s="153">
        <f t="shared" si="3"/>
        <v>100</v>
      </c>
      <c r="AG16" s="154" t="s">
        <v>275</v>
      </c>
      <c r="AH16" s="155">
        <v>2.5999999999999999E-2</v>
      </c>
      <c r="AI16" s="155">
        <v>0.32</v>
      </c>
      <c r="AJ16" s="183">
        <v>100</v>
      </c>
      <c r="AK16" s="148">
        <v>0</v>
      </c>
      <c r="AL16" s="148">
        <v>0</v>
      </c>
      <c r="AM16" s="158">
        <v>0</v>
      </c>
      <c r="AN16" s="171" t="s">
        <v>293</v>
      </c>
      <c r="AO16" s="184">
        <v>2.5999999999999999E-2</v>
      </c>
      <c r="AP16" s="165">
        <v>0.03</v>
      </c>
      <c r="AQ16" s="157">
        <v>100</v>
      </c>
      <c r="AR16" s="173">
        <v>9600000</v>
      </c>
      <c r="AS16" s="173">
        <v>9600000</v>
      </c>
      <c r="AT16" s="162">
        <f t="shared" si="7"/>
        <v>100</v>
      </c>
      <c r="AU16" s="4" t="s">
        <v>451</v>
      </c>
      <c r="AV16" s="180">
        <v>2.5999999999999999E-2</v>
      </c>
      <c r="AW16" s="165">
        <v>2.5999999999999999E-2</v>
      </c>
      <c r="AX16" s="157">
        <v>100</v>
      </c>
      <c r="AY16" s="185">
        <v>14800000</v>
      </c>
      <c r="AZ16" s="185">
        <v>7400000</v>
      </c>
      <c r="BA16" s="162">
        <f t="shared" si="10"/>
        <v>50</v>
      </c>
      <c r="BB16" s="186" t="s">
        <v>452</v>
      </c>
      <c r="BC16" s="145">
        <v>0.3</v>
      </c>
      <c r="BD16" s="61">
        <f>(AI16+AB16+U16+AP16+AW16)/5</f>
        <v>0.43519999999999992</v>
      </c>
      <c r="BE16" s="157">
        <v>100</v>
      </c>
      <c r="BF16" s="4" t="s">
        <v>453</v>
      </c>
      <c r="BG16" s="154" t="s">
        <v>326</v>
      </c>
      <c r="BH16" s="144"/>
      <c r="BI16" s="144"/>
    </row>
    <row r="17" spans="1:61" ht="245.25" customHeight="1">
      <c r="A17" s="210"/>
      <c r="B17" s="202"/>
      <c r="C17" s="202" t="s">
        <v>72</v>
      </c>
      <c r="D17" s="205" t="s">
        <v>48</v>
      </c>
      <c r="E17" s="4" t="s">
        <v>125</v>
      </c>
      <c r="F17" s="4" t="s">
        <v>126</v>
      </c>
      <c r="G17" s="7" t="s">
        <v>86</v>
      </c>
      <c r="H17" s="166">
        <v>1</v>
      </c>
      <c r="I17" s="7" t="s">
        <v>136</v>
      </c>
      <c r="J17" s="61">
        <v>1</v>
      </c>
      <c r="K17" s="61">
        <v>1</v>
      </c>
      <c r="L17" s="61">
        <v>1</v>
      </c>
      <c r="M17" s="61">
        <v>1</v>
      </c>
      <c r="N17" s="61">
        <v>1</v>
      </c>
      <c r="O17" s="61">
        <v>1</v>
      </c>
      <c r="P17" s="61">
        <v>1</v>
      </c>
      <c r="Q17" s="61">
        <v>1</v>
      </c>
      <c r="R17" s="61">
        <v>1</v>
      </c>
      <c r="S17" s="61">
        <v>1</v>
      </c>
      <c r="T17" s="61">
        <v>1</v>
      </c>
      <c r="U17" s="61">
        <v>1</v>
      </c>
      <c r="V17" s="147">
        <f t="shared" si="0"/>
        <v>100</v>
      </c>
      <c r="W17" s="148">
        <v>500000</v>
      </c>
      <c r="X17" s="148">
        <v>500000</v>
      </c>
      <c r="Y17" s="147">
        <f t="shared" si="1"/>
        <v>100</v>
      </c>
      <c r="Z17" s="7" t="s">
        <v>224</v>
      </c>
      <c r="AA17" s="167">
        <v>1</v>
      </c>
      <c r="AB17" s="167">
        <v>1</v>
      </c>
      <c r="AC17" s="147">
        <f t="shared" si="12"/>
        <v>100</v>
      </c>
      <c r="AD17" s="148">
        <f>500000+2185000</f>
        <v>2685000</v>
      </c>
      <c r="AE17" s="148">
        <f>500000+2185000</f>
        <v>2685000</v>
      </c>
      <c r="AF17" s="153">
        <f t="shared" si="3"/>
        <v>100</v>
      </c>
      <c r="AG17" s="154" t="s">
        <v>274</v>
      </c>
      <c r="AH17" s="169">
        <v>1</v>
      </c>
      <c r="AI17" s="61">
        <v>1</v>
      </c>
      <c r="AJ17" s="157">
        <f t="shared" si="4"/>
        <v>100</v>
      </c>
      <c r="AK17" s="148">
        <v>1500000</v>
      </c>
      <c r="AL17" s="148">
        <v>1500000</v>
      </c>
      <c r="AM17" s="157">
        <f t="shared" si="9"/>
        <v>100</v>
      </c>
      <c r="AN17" s="171" t="s">
        <v>281</v>
      </c>
      <c r="AO17" s="172">
        <v>1</v>
      </c>
      <c r="AP17" s="172">
        <v>1</v>
      </c>
      <c r="AQ17" s="157">
        <f>(AP17/AO17)*100</f>
        <v>100</v>
      </c>
      <c r="AR17" s="173">
        <v>0</v>
      </c>
      <c r="AS17" s="173">
        <v>0</v>
      </c>
      <c r="AT17" s="158">
        <v>100</v>
      </c>
      <c r="AU17" s="187" t="s">
        <v>454</v>
      </c>
      <c r="AV17" s="61">
        <v>1</v>
      </c>
      <c r="AW17" s="172">
        <v>0</v>
      </c>
      <c r="AX17" s="157">
        <f>(AW17/AV17)*100</f>
        <v>0</v>
      </c>
      <c r="AY17" s="173"/>
      <c r="AZ17" s="173"/>
      <c r="BA17" s="158">
        <v>100</v>
      </c>
      <c r="BB17" s="4" t="s">
        <v>455</v>
      </c>
      <c r="BC17" s="172">
        <v>1</v>
      </c>
      <c r="BD17" s="172">
        <f>(U17+AB17+AI17+AP17+AW17)/5</f>
        <v>0.8</v>
      </c>
      <c r="BE17" s="157">
        <f t="shared" si="11"/>
        <v>80</v>
      </c>
      <c r="BF17" s="4" t="s">
        <v>456</v>
      </c>
      <c r="BG17" s="154"/>
      <c r="BH17" s="144"/>
      <c r="BI17" s="144"/>
    </row>
    <row r="18" spans="1:61" ht="409.5" customHeight="1">
      <c r="A18" s="210"/>
      <c r="B18" s="202"/>
      <c r="C18" s="202"/>
      <c r="D18" s="205"/>
      <c r="E18" s="11" t="s">
        <v>38</v>
      </c>
      <c r="F18" s="4" t="s">
        <v>39</v>
      </c>
      <c r="G18" s="7" t="s">
        <v>86</v>
      </c>
      <c r="H18" s="7">
        <v>1</v>
      </c>
      <c r="I18" s="7" t="s">
        <v>137</v>
      </c>
      <c r="J18" s="61">
        <v>1</v>
      </c>
      <c r="K18" s="61">
        <v>1</v>
      </c>
      <c r="L18" s="61">
        <v>1</v>
      </c>
      <c r="M18" s="61">
        <v>1</v>
      </c>
      <c r="N18" s="61">
        <v>1</v>
      </c>
      <c r="O18" s="61">
        <v>1</v>
      </c>
      <c r="P18" s="61">
        <v>1</v>
      </c>
      <c r="Q18" s="61">
        <v>1</v>
      </c>
      <c r="R18" s="61">
        <v>1</v>
      </c>
      <c r="S18" s="61">
        <v>1</v>
      </c>
      <c r="T18" s="61">
        <v>1</v>
      </c>
      <c r="U18" s="61">
        <v>0</v>
      </c>
      <c r="V18" s="147">
        <f>(U18/T18)*100</f>
        <v>0</v>
      </c>
      <c r="W18" s="148">
        <v>0</v>
      </c>
      <c r="X18" s="148">
        <v>0</v>
      </c>
      <c r="Y18" s="147" t="e">
        <f t="shared" si="1"/>
        <v>#DIV/0!</v>
      </c>
      <c r="Z18" s="7" t="s">
        <v>225</v>
      </c>
      <c r="AA18" s="168">
        <v>1</v>
      </c>
      <c r="AB18" s="168">
        <v>0.7</v>
      </c>
      <c r="AC18" s="176">
        <f t="shared" si="12"/>
        <v>70</v>
      </c>
      <c r="AD18" s="148">
        <f>2885000/4</f>
        <v>721250</v>
      </c>
      <c r="AE18" s="148">
        <f>2885000/4</f>
        <v>721250</v>
      </c>
      <c r="AF18" s="153">
        <f t="shared" si="3"/>
        <v>100</v>
      </c>
      <c r="AG18" s="154" t="s">
        <v>273</v>
      </c>
      <c r="AH18" s="169">
        <v>1</v>
      </c>
      <c r="AI18" s="61">
        <v>1</v>
      </c>
      <c r="AJ18" s="157">
        <f t="shared" si="4"/>
        <v>100</v>
      </c>
      <c r="AK18" s="148">
        <v>271452800</v>
      </c>
      <c r="AL18" s="188">
        <v>269574997</v>
      </c>
      <c r="AM18" s="157">
        <f t="shared" si="9"/>
        <v>99.308239590823888</v>
      </c>
      <c r="AN18" s="171" t="s">
        <v>327</v>
      </c>
      <c r="AO18" s="172">
        <v>1</v>
      </c>
      <c r="AP18" s="172">
        <v>1</v>
      </c>
      <c r="AQ18" s="157">
        <f>(AP18/AO18)*100</f>
        <v>100</v>
      </c>
      <c r="AR18" s="173">
        <v>862000000</v>
      </c>
      <c r="AS18" s="173">
        <v>841564903</v>
      </c>
      <c r="AT18" s="162">
        <f t="shared" si="7"/>
        <v>97.629339095127605</v>
      </c>
      <c r="AU18" s="189" t="s">
        <v>457</v>
      </c>
      <c r="AV18" s="61">
        <v>1</v>
      </c>
      <c r="AW18" s="172">
        <v>1</v>
      </c>
      <c r="AX18" s="157">
        <f>(AW18/AV18)*100</f>
        <v>100</v>
      </c>
      <c r="AY18" s="185">
        <v>153002887.28</v>
      </c>
      <c r="AZ18" s="185">
        <v>3700000</v>
      </c>
      <c r="BA18" s="162">
        <f t="shared" ref="BA18:BA19" si="13">AZ18/AY18*100</f>
        <v>2.4182550184356231</v>
      </c>
      <c r="BB18" s="189" t="s">
        <v>458</v>
      </c>
      <c r="BC18" s="172">
        <v>1</v>
      </c>
      <c r="BD18" s="174">
        <f>(U18+AB18+AI18+AP18+AW18)/5</f>
        <v>0.74</v>
      </c>
      <c r="BE18" s="157">
        <f t="shared" ref="BE18:BE25" si="14">BD18/BC18*100</f>
        <v>74</v>
      </c>
      <c r="BF18" s="4" t="s">
        <v>459</v>
      </c>
      <c r="BG18" s="154"/>
      <c r="BH18" s="144"/>
      <c r="BI18" s="144"/>
    </row>
    <row r="19" spans="1:61" ht="117" customHeight="1">
      <c r="A19" s="211"/>
      <c r="B19" s="201" t="s">
        <v>12</v>
      </c>
      <c r="C19" s="201" t="s">
        <v>73</v>
      </c>
      <c r="D19" s="203" t="s">
        <v>50</v>
      </c>
      <c r="E19" s="4" t="s">
        <v>114</v>
      </c>
      <c r="F19" s="19" t="s">
        <v>108</v>
      </c>
      <c r="G19" s="20" t="s">
        <v>86</v>
      </c>
      <c r="H19" s="20" t="s">
        <v>84</v>
      </c>
      <c r="I19" s="20" t="s">
        <v>138</v>
      </c>
      <c r="J19" s="56">
        <v>0</v>
      </c>
      <c r="K19" s="56">
        <v>0</v>
      </c>
      <c r="L19" s="56">
        <v>0</v>
      </c>
      <c r="M19" s="56">
        <v>0</v>
      </c>
      <c r="N19" s="56">
        <v>1</v>
      </c>
      <c r="O19" s="56">
        <v>1</v>
      </c>
      <c r="P19" s="56">
        <v>1</v>
      </c>
      <c r="Q19" s="56">
        <v>1</v>
      </c>
      <c r="R19" s="56">
        <v>1</v>
      </c>
      <c r="S19" s="56">
        <v>1</v>
      </c>
      <c r="T19" s="56">
        <v>0</v>
      </c>
      <c r="U19" s="56">
        <v>0.5</v>
      </c>
      <c r="V19" s="55">
        <v>50</v>
      </c>
      <c r="W19" s="85">
        <v>0</v>
      </c>
      <c r="X19" s="85">
        <v>0</v>
      </c>
      <c r="Y19" s="71" t="e">
        <f t="shared" ref="Y19" si="15">X19/W19*100</f>
        <v>#DIV/0!</v>
      </c>
      <c r="Z19" s="9" t="s">
        <v>328</v>
      </c>
      <c r="AA19" s="72">
        <v>1</v>
      </c>
      <c r="AB19" s="56">
        <v>0.3</v>
      </c>
      <c r="AC19" s="64">
        <f t="shared" si="12"/>
        <v>30</v>
      </c>
      <c r="AD19" s="85">
        <v>0</v>
      </c>
      <c r="AE19" s="85">
        <v>0</v>
      </c>
      <c r="AF19" s="13" t="e">
        <f t="shared" si="3"/>
        <v>#DIV/0!</v>
      </c>
      <c r="AG19" s="9" t="s">
        <v>272</v>
      </c>
      <c r="AH19" s="72">
        <v>0</v>
      </c>
      <c r="AI19" s="56">
        <v>0</v>
      </c>
      <c r="AJ19" s="75" t="s">
        <v>313</v>
      </c>
      <c r="AK19" s="85">
        <v>0</v>
      </c>
      <c r="AL19" s="85">
        <v>0</v>
      </c>
      <c r="AM19" s="71">
        <v>0</v>
      </c>
      <c r="AN19" s="9" t="s">
        <v>328</v>
      </c>
      <c r="AO19" s="72">
        <v>0</v>
      </c>
      <c r="AP19" s="56">
        <v>0</v>
      </c>
      <c r="AQ19" s="75" t="s">
        <v>313</v>
      </c>
      <c r="AR19" s="86"/>
      <c r="AS19" s="86"/>
      <c r="AT19" s="75" t="s">
        <v>313</v>
      </c>
      <c r="AU19" s="19" t="s">
        <v>365</v>
      </c>
      <c r="AV19" s="56">
        <v>1</v>
      </c>
      <c r="AW19" s="56"/>
      <c r="AX19" s="157">
        <f>(AW19/AV19)*100</f>
        <v>0</v>
      </c>
      <c r="AY19" s="86"/>
      <c r="AZ19" s="86"/>
      <c r="BA19" s="162" t="e">
        <f t="shared" si="13"/>
        <v>#DIV/0!</v>
      </c>
      <c r="BB19" s="19" t="s">
        <v>409</v>
      </c>
      <c r="BC19" s="81">
        <v>1</v>
      </c>
      <c r="BD19" s="59">
        <f>(U19+AB19+AI19+AP19+AW19)/6</f>
        <v>0.13333333333333333</v>
      </c>
      <c r="BE19" s="157">
        <f t="shared" si="14"/>
        <v>13.333333333333334</v>
      </c>
      <c r="BF19" s="19" t="s">
        <v>366</v>
      </c>
      <c r="BG19" s="9" t="s">
        <v>330</v>
      </c>
    </row>
    <row r="20" spans="1:61" ht="127.5" customHeight="1">
      <c r="A20" s="211"/>
      <c r="B20" s="201"/>
      <c r="C20" s="201"/>
      <c r="D20" s="203"/>
      <c r="E20" s="19" t="s">
        <v>98</v>
      </c>
      <c r="F20" s="19" t="s">
        <v>115</v>
      </c>
      <c r="G20" s="20" t="s">
        <v>86</v>
      </c>
      <c r="H20" s="20" t="s">
        <v>84</v>
      </c>
      <c r="I20" s="20" t="s">
        <v>138</v>
      </c>
      <c r="J20" s="56">
        <v>0</v>
      </c>
      <c r="K20" s="56">
        <v>1</v>
      </c>
      <c r="L20" s="56">
        <v>1</v>
      </c>
      <c r="M20" s="56">
        <v>1</v>
      </c>
      <c r="N20" s="56">
        <v>1</v>
      </c>
      <c r="O20" s="56">
        <v>1</v>
      </c>
      <c r="P20" s="56">
        <v>1</v>
      </c>
      <c r="Q20" s="56">
        <v>1</v>
      </c>
      <c r="R20" s="56">
        <v>1</v>
      </c>
      <c r="S20" s="56">
        <v>1</v>
      </c>
      <c r="T20" s="56">
        <v>0</v>
      </c>
      <c r="U20" s="56">
        <v>0.5</v>
      </c>
      <c r="V20" s="75">
        <v>50</v>
      </c>
      <c r="W20" s="85">
        <v>0</v>
      </c>
      <c r="X20" s="85">
        <v>0</v>
      </c>
      <c r="Y20" s="55" t="e">
        <f t="shared" si="1"/>
        <v>#DIV/0!</v>
      </c>
      <c r="Z20" s="20" t="s">
        <v>226</v>
      </c>
      <c r="AA20" s="63">
        <v>1</v>
      </c>
      <c r="AB20" s="63">
        <v>0.3</v>
      </c>
      <c r="AC20" s="64">
        <f t="shared" si="12"/>
        <v>30</v>
      </c>
      <c r="AD20" s="85">
        <v>0</v>
      </c>
      <c r="AE20" s="85">
        <v>0</v>
      </c>
      <c r="AF20" s="13" t="e">
        <f t="shared" si="3"/>
        <v>#DIV/0!</v>
      </c>
      <c r="AG20" s="15" t="s">
        <v>272</v>
      </c>
      <c r="AH20" s="72">
        <v>1</v>
      </c>
      <c r="AI20" s="56">
        <v>0</v>
      </c>
      <c r="AJ20" s="70">
        <f t="shared" si="4"/>
        <v>0</v>
      </c>
      <c r="AK20" s="85">
        <v>0</v>
      </c>
      <c r="AL20" s="85">
        <v>0</v>
      </c>
      <c r="AM20" s="71">
        <v>0</v>
      </c>
      <c r="AN20" s="9" t="s">
        <v>329</v>
      </c>
      <c r="AO20" s="72">
        <v>1</v>
      </c>
      <c r="AP20" s="60">
        <v>0</v>
      </c>
      <c r="AQ20" s="70">
        <f t="shared" ref="AQ20:AQ29" si="16">(AP20/AO20)*100</f>
        <v>0</v>
      </c>
      <c r="AR20" s="86">
        <v>3000000</v>
      </c>
      <c r="AS20" s="86">
        <v>3000000</v>
      </c>
      <c r="AT20" s="78">
        <f t="shared" si="7"/>
        <v>100</v>
      </c>
      <c r="AU20" s="19" t="s">
        <v>377</v>
      </c>
      <c r="AV20" s="56">
        <v>1</v>
      </c>
      <c r="AW20" s="60">
        <v>1</v>
      </c>
      <c r="AX20" s="70">
        <f t="shared" ref="AX20:AX30" si="17">(AW20/AV20)*100</f>
        <v>100</v>
      </c>
      <c r="AZ20" s="86"/>
      <c r="BA20" s="78">
        <f>AZ20/AY21*100</f>
        <v>0</v>
      </c>
      <c r="BB20" s="129" t="s">
        <v>410</v>
      </c>
      <c r="BC20" s="81">
        <v>1</v>
      </c>
      <c r="BD20" s="59">
        <f>(U20+AB20+AI20+AP20)/4</f>
        <v>0.2</v>
      </c>
      <c r="BE20" s="70">
        <f t="shared" si="14"/>
        <v>20</v>
      </c>
      <c r="BF20" s="19" t="s">
        <v>364</v>
      </c>
      <c r="BG20" s="9"/>
    </row>
    <row r="21" spans="1:61" ht="117" customHeight="1">
      <c r="A21" s="211"/>
      <c r="B21" s="201"/>
      <c r="C21" s="201"/>
      <c r="D21" s="203"/>
      <c r="E21" s="10" t="s">
        <v>97</v>
      </c>
      <c r="F21" s="19" t="s">
        <v>179</v>
      </c>
      <c r="G21" s="20" t="s">
        <v>86</v>
      </c>
      <c r="H21" s="20">
        <v>1</v>
      </c>
      <c r="I21" s="20" t="s">
        <v>139</v>
      </c>
      <c r="J21" s="56">
        <v>0</v>
      </c>
      <c r="K21" s="56">
        <v>1</v>
      </c>
      <c r="L21" s="56">
        <v>1</v>
      </c>
      <c r="M21" s="56">
        <v>1</v>
      </c>
      <c r="N21" s="56">
        <v>1</v>
      </c>
      <c r="O21" s="56">
        <v>1</v>
      </c>
      <c r="P21" s="56">
        <v>1</v>
      </c>
      <c r="Q21" s="56">
        <v>1</v>
      </c>
      <c r="R21" s="56">
        <v>1</v>
      </c>
      <c r="S21" s="56">
        <v>1</v>
      </c>
      <c r="T21" s="56">
        <v>0</v>
      </c>
      <c r="U21" s="56">
        <v>0.5</v>
      </c>
      <c r="V21" s="75">
        <v>50</v>
      </c>
      <c r="W21" s="85">
        <v>0</v>
      </c>
      <c r="X21" s="85">
        <v>0</v>
      </c>
      <c r="Y21" s="55" t="e">
        <f>(X21/W21)*100</f>
        <v>#DIV/0!</v>
      </c>
      <c r="Z21" s="20" t="s">
        <v>227</v>
      </c>
      <c r="AA21" s="63">
        <v>1</v>
      </c>
      <c r="AB21" s="63">
        <v>0.3</v>
      </c>
      <c r="AC21" s="64">
        <f t="shared" si="12"/>
        <v>30</v>
      </c>
      <c r="AD21" s="90">
        <v>0</v>
      </c>
      <c r="AE21" s="90">
        <v>0</v>
      </c>
      <c r="AF21" s="13" t="e">
        <f t="shared" si="3"/>
        <v>#DIV/0!</v>
      </c>
      <c r="AG21" s="9" t="s">
        <v>272</v>
      </c>
      <c r="AH21" s="72">
        <v>1</v>
      </c>
      <c r="AI21" s="56">
        <v>0</v>
      </c>
      <c r="AJ21" s="70">
        <f t="shared" si="4"/>
        <v>0</v>
      </c>
      <c r="AK21" s="85">
        <v>0</v>
      </c>
      <c r="AL21" s="85">
        <v>0</v>
      </c>
      <c r="AM21" s="71">
        <v>0</v>
      </c>
      <c r="AN21" s="9" t="s">
        <v>331</v>
      </c>
      <c r="AO21" s="72">
        <v>1</v>
      </c>
      <c r="AP21" s="56">
        <v>1</v>
      </c>
      <c r="AQ21" s="96">
        <f t="shared" si="16"/>
        <v>100</v>
      </c>
      <c r="AR21" s="86">
        <v>4000000</v>
      </c>
      <c r="AS21" s="86">
        <v>2666000</v>
      </c>
      <c r="AT21" s="97">
        <f>AS21/AR21*100</f>
        <v>66.649999999999991</v>
      </c>
      <c r="AU21" s="19" t="s">
        <v>378</v>
      </c>
      <c r="AV21" s="56">
        <v>1</v>
      </c>
      <c r="AW21" s="56">
        <v>1</v>
      </c>
      <c r="AX21" s="96">
        <f t="shared" si="17"/>
        <v>100</v>
      </c>
      <c r="AY21" s="86">
        <v>6469560</v>
      </c>
      <c r="AZ21" s="86"/>
      <c r="BA21" s="78">
        <f t="shared" ref="BA21:BA27" si="18">AZ21/AY22*100</f>
        <v>0</v>
      </c>
      <c r="BB21" s="19" t="s">
        <v>404</v>
      </c>
      <c r="BC21" s="81">
        <v>1</v>
      </c>
      <c r="BD21" s="59">
        <f>(U21+AB21+AI21+AP21)/4</f>
        <v>0.45</v>
      </c>
      <c r="BE21" s="70">
        <f t="shared" si="14"/>
        <v>45</v>
      </c>
      <c r="BF21" s="138" t="s">
        <v>397</v>
      </c>
      <c r="BG21" s="9"/>
    </row>
    <row r="22" spans="1:61" ht="117" customHeight="1">
      <c r="A22" s="211"/>
      <c r="B22" s="201"/>
      <c r="C22" s="19" t="s">
        <v>27</v>
      </c>
      <c r="D22" s="19" t="s">
        <v>53</v>
      </c>
      <c r="E22" s="10" t="s">
        <v>52</v>
      </c>
      <c r="F22" s="19" t="s">
        <v>51</v>
      </c>
      <c r="G22" s="20" t="s">
        <v>86</v>
      </c>
      <c r="H22" s="20" t="s">
        <v>84</v>
      </c>
      <c r="I22" s="20" t="s">
        <v>138</v>
      </c>
      <c r="J22" s="56">
        <v>0</v>
      </c>
      <c r="K22" s="56">
        <v>0</v>
      </c>
      <c r="L22" s="56">
        <v>0</v>
      </c>
      <c r="M22" s="56">
        <v>1</v>
      </c>
      <c r="N22" s="56">
        <v>1</v>
      </c>
      <c r="O22" s="56">
        <v>1</v>
      </c>
      <c r="P22" s="56">
        <v>1</v>
      </c>
      <c r="Q22" s="56">
        <v>1</v>
      </c>
      <c r="R22" s="56">
        <v>1</v>
      </c>
      <c r="S22" s="56">
        <v>1</v>
      </c>
      <c r="T22" s="56">
        <v>0</v>
      </c>
      <c r="U22" s="56">
        <v>0.5</v>
      </c>
      <c r="V22" s="75">
        <v>50</v>
      </c>
      <c r="W22" s="85">
        <v>0</v>
      </c>
      <c r="X22" s="85">
        <v>0</v>
      </c>
      <c r="Y22" s="55" t="e">
        <f t="shared" si="1"/>
        <v>#DIV/0!</v>
      </c>
      <c r="Z22" s="20" t="s">
        <v>228</v>
      </c>
      <c r="AA22" s="63">
        <v>1</v>
      </c>
      <c r="AB22" s="63">
        <v>1</v>
      </c>
      <c r="AC22" s="64">
        <f t="shared" si="12"/>
        <v>100</v>
      </c>
      <c r="AD22" s="85">
        <v>0</v>
      </c>
      <c r="AE22" s="85">
        <v>0</v>
      </c>
      <c r="AF22" s="13" t="e">
        <f t="shared" si="3"/>
        <v>#DIV/0!</v>
      </c>
      <c r="AG22" s="9" t="s">
        <v>271</v>
      </c>
      <c r="AH22" s="72">
        <v>0</v>
      </c>
      <c r="AI22" s="56">
        <v>0</v>
      </c>
      <c r="AJ22" s="75" t="s">
        <v>313</v>
      </c>
      <c r="AK22" s="85"/>
      <c r="AL22" s="85">
        <v>0</v>
      </c>
      <c r="AM22" s="70">
        <v>0</v>
      </c>
      <c r="AN22" s="9" t="s">
        <v>332</v>
      </c>
      <c r="AO22" s="72">
        <v>1</v>
      </c>
      <c r="AP22" s="56">
        <v>0</v>
      </c>
      <c r="AQ22" s="70">
        <f t="shared" si="16"/>
        <v>0</v>
      </c>
      <c r="AR22" s="94">
        <v>0</v>
      </c>
      <c r="AS22" s="94">
        <v>0</v>
      </c>
      <c r="AT22" s="78">
        <v>0</v>
      </c>
      <c r="AU22" s="19" t="s">
        <v>367</v>
      </c>
      <c r="AV22" s="56">
        <v>1</v>
      </c>
      <c r="AW22" s="56">
        <v>1</v>
      </c>
      <c r="AX22" s="70">
        <f t="shared" si="17"/>
        <v>100</v>
      </c>
      <c r="AY22" s="94">
        <v>6000000</v>
      </c>
      <c r="AZ22" s="94"/>
      <c r="BA22" s="78" t="e">
        <f t="shared" si="18"/>
        <v>#DIV/0!</v>
      </c>
      <c r="BB22" s="19" t="s">
        <v>405</v>
      </c>
      <c r="BC22" s="81">
        <v>1</v>
      </c>
      <c r="BD22" s="59">
        <f>(U22+AB22+AI22+AP22)/4</f>
        <v>0.375</v>
      </c>
      <c r="BE22" s="70">
        <f t="shared" si="14"/>
        <v>37.5</v>
      </c>
      <c r="BF22" s="19" t="s">
        <v>315</v>
      </c>
      <c r="BG22" s="9"/>
    </row>
    <row r="23" spans="1:61" ht="408.95" customHeight="1">
      <c r="A23" s="210"/>
      <c r="B23" s="202"/>
      <c r="C23" s="202" t="s">
        <v>74</v>
      </c>
      <c r="D23" s="202" t="s">
        <v>67</v>
      </c>
      <c r="E23" s="11" t="s">
        <v>40</v>
      </c>
      <c r="F23" s="4" t="s">
        <v>41</v>
      </c>
      <c r="G23" s="7" t="s">
        <v>86</v>
      </c>
      <c r="H23" s="7" t="s">
        <v>84</v>
      </c>
      <c r="I23" s="7" t="s">
        <v>140</v>
      </c>
      <c r="J23" s="61">
        <v>0</v>
      </c>
      <c r="K23" s="61">
        <v>1</v>
      </c>
      <c r="L23" s="61">
        <v>1</v>
      </c>
      <c r="M23" s="61">
        <v>1</v>
      </c>
      <c r="N23" s="61">
        <v>1</v>
      </c>
      <c r="O23" s="61">
        <v>1</v>
      </c>
      <c r="P23" s="61">
        <v>1</v>
      </c>
      <c r="Q23" s="61">
        <v>1</v>
      </c>
      <c r="R23" s="61">
        <v>1</v>
      </c>
      <c r="S23" s="61">
        <v>1</v>
      </c>
      <c r="T23" s="61">
        <v>0</v>
      </c>
      <c r="U23" s="61">
        <v>0.5</v>
      </c>
      <c r="V23" s="190">
        <v>50</v>
      </c>
      <c r="W23" s="148">
        <v>11420000</v>
      </c>
      <c r="X23" s="148">
        <v>11420000</v>
      </c>
      <c r="Y23" s="147">
        <f t="shared" si="1"/>
        <v>100</v>
      </c>
      <c r="Z23" s="7" t="s">
        <v>229</v>
      </c>
      <c r="AA23" s="168">
        <v>1</v>
      </c>
      <c r="AB23" s="168">
        <v>0.6</v>
      </c>
      <c r="AC23" s="176">
        <f t="shared" si="12"/>
        <v>60</v>
      </c>
      <c r="AD23" s="148">
        <v>10000000</v>
      </c>
      <c r="AE23" s="148">
        <v>10000000</v>
      </c>
      <c r="AF23" s="153">
        <f t="shared" si="3"/>
        <v>100</v>
      </c>
      <c r="AG23" s="191" t="s">
        <v>270</v>
      </c>
      <c r="AH23" s="169">
        <v>1</v>
      </c>
      <c r="AI23" s="61">
        <v>1</v>
      </c>
      <c r="AJ23" s="157">
        <f t="shared" si="4"/>
        <v>100</v>
      </c>
      <c r="AK23" s="148">
        <v>0</v>
      </c>
      <c r="AL23" s="148">
        <v>0</v>
      </c>
      <c r="AM23" s="158">
        <v>0</v>
      </c>
      <c r="AN23" s="154" t="s">
        <v>333</v>
      </c>
      <c r="AO23" s="61">
        <v>1</v>
      </c>
      <c r="AP23" s="61">
        <v>1</v>
      </c>
      <c r="AQ23" s="157">
        <f t="shared" si="16"/>
        <v>100</v>
      </c>
      <c r="AR23" s="152">
        <v>0</v>
      </c>
      <c r="AS23" s="152">
        <v>0</v>
      </c>
      <c r="AT23" s="158">
        <v>0</v>
      </c>
      <c r="AU23" s="4" t="s">
        <v>460</v>
      </c>
      <c r="AV23" s="61">
        <v>1</v>
      </c>
      <c r="AW23" s="61">
        <v>1</v>
      </c>
      <c r="AX23" s="157">
        <f t="shared" si="17"/>
        <v>100</v>
      </c>
      <c r="AY23" s="152"/>
      <c r="AZ23" s="152"/>
      <c r="BA23" s="192">
        <f t="shared" si="18"/>
        <v>0</v>
      </c>
      <c r="BB23" s="4" t="s">
        <v>461</v>
      </c>
      <c r="BC23" s="172">
        <v>1</v>
      </c>
      <c r="BD23" s="174">
        <f>(U23+AB23+AI23+AP23+AW23)/5</f>
        <v>0.82</v>
      </c>
      <c r="BE23" s="157">
        <f t="shared" si="14"/>
        <v>82</v>
      </c>
      <c r="BF23" s="193" t="s">
        <v>462</v>
      </c>
      <c r="BG23" s="154"/>
      <c r="BH23" s="144"/>
      <c r="BI23" s="144"/>
    </row>
    <row r="24" spans="1:61" ht="210" customHeight="1">
      <c r="A24" s="210"/>
      <c r="B24" s="202"/>
      <c r="C24" s="202"/>
      <c r="D24" s="202"/>
      <c r="E24" s="4" t="s">
        <v>141</v>
      </c>
      <c r="F24" s="11" t="s">
        <v>142</v>
      </c>
      <c r="G24" s="7" t="s">
        <v>86</v>
      </c>
      <c r="H24" s="7">
        <v>1</v>
      </c>
      <c r="I24" s="7" t="s">
        <v>143</v>
      </c>
      <c r="J24" s="61">
        <v>0</v>
      </c>
      <c r="K24" s="61">
        <v>1</v>
      </c>
      <c r="L24" s="61">
        <v>1</v>
      </c>
      <c r="M24" s="61">
        <v>1</v>
      </c>
      <c r="N24" s="61">
        <v>1</v>
      </c>
      <c r="O24" s="61">
        <v>1</v>
      </c>
      <c r="P24" s="61">
        <v>1</v>
      </c>
      <c r="Q24" s="61">
        <v>1</v>
      </c>
      <c r="R24" s="61">
        <v>1</v>
      </c>
      <c r="S24" s="61">
        <v>1</v>
      </c>
      <c r="T24" s="61">
        <v>1</v>
      </c>
      <c r="U24" s="61">
        <v>0.1</v>
      </c>
      <c r="V24" s="147">
        <f t="shared" si="0"/>
        <v>10</v>
      </c>
      <c r="W24" s="148">
        <v>0</v>
      </c>
      <c r="X24" s="148">
        <v>0</v>
      </c>
      <c r="Y24" s="147" t="e">
        <f t="shared" si="1"/>
        <v>#DIV/0!</v>
      </c>
      <c r="Z24" s="7" t="s">
        <v>230</v>
      </c>
      <c r="AA24" s="168">
        <v>1</v>
      </c>
      <c r="AB24" s="168">
        <v>1</v>
      </c>
      <c r="AC24" s="176">
        <f t="shared" si="12"/>
        <v>100</v>
      </c>
      <c r="AD24" s="148">
        <v>4300000</v>
      </c>
      <c r="AE24" s="148">
        <v>4300000</v>
      </c>
      <c r="AF24" s="153">
        <f t="shared" si="3"/>
        <v>100</v>
      </c>
      <c r="AG24" s="154" t="s">
        <v>269</v>
      </c>
      <c r="AH24" s="169">
        <v>1</v>
      </c>
      <c r="AI24" s="61">
        <v>1</v>
      </c>
      <c r="AJ24" s="157">
        <f t="shared" si="4"/>
        <v>100</v>
      </c>
      <c r="AK24" s="194">
        <v>5000000</v>
      </c>
      <c r="AL24" s="194">
        <v>5000000</v>
      </c>
      <c r="AM24" s="158">
        <f t="shared" si="9"/>
        <v>100</v>
      </c>
      <c r="AN24" s="154" t="s">
        <v>334</v>
      </c>
      <c r="AO24" s="172">
        <v>1</v>
      </c>
      <c r="AP24" s="172">
        <v>1</v>
      </c>
      <c r="AQ24" s="157">
        <f t="shared" si="16"/>
        <v>100</v>
      </c>
      <c r="AR24" s="152"/>
      <c r="AS24" s="152"/>
      <c r="AT24" s="158">
        <v>0</v>
      </c>
      <c r="AU24" s="4" t="s">
        <v>380</v>
      </c>
      <c r="AV24" s="61">
        <v>1</v>
      </c>
      <c r="AW24" s="172">
        <v>1</v>
      </c>
      <c r="AX24" s="157">
        <f t="shared" si="17"/>
        <v>100</v>
      </c>
      <c r="AY24" s="152">
        <v>15296500</v>
      </c>
      <c r="AZ24" s="152">
        <v>7258800</v>
      </c>
      <c r="BA24" s="192">
        <f t="shared" si="18"/>
        <v>3.7608414071809753</v>
      </c>
      <c r="BB24" s="11" t="s">
        <v>417</v>
      </c>
      <c r="BC24" s="172">
        <v>1</v>
      </c>
      <c r="BD24" s="174">
        <f>(AB24+AI24+AP24+AW24)/4</f>
        <v>1</v>
      </c>
      <c r="BE24" s="157">
        <f t="shared" si="14"/>
        <v>100</v>
      </c>
      <c r="BF24" s="4" t="s">
        <v>463</v>
      </c>
      <c r="BG24" s="154" t="s">
        <v>309</v>
      </c>
      <c r="BH24" s="144"/>
      <c r="BI24" s="144"/>
    </row>
    <row r="25" spans="1:61" ht="159" customHeight="1">
      <c r="A25" s="211"/>
      <c r="B25" s="201"/>
      <c r="C25" s="201" t="s">
        <v>28</v>
      </c>
      <c r="D25" s="201" t="s">
        <v>77</v>
      </c>
      <c r="E25" s="10" t="s">
        <v>87</v>
      </c>
      <c r="F25" s="19" t="s">
        <v>144</v>
      </c>
      <c r="G25" s="20" t="s">
        <v>86</v>
      </c>
      <c r="H25" s="20">
        <v>12</v>
      </c>
      <c r="I25" s="20" t="s">
        <v>145</v>
      </c>
      <c r="J25" s="56">
        <v>0</v>
      </c>
      <c r="K25" s="56">
        <v>12</v>
      </c>
      <c r="L25" s="56">
        <v>12</v>
      </c>
      <c r="M25" s="56">
        <v>12</v>
      </c>
      <c r="N25" s="56">
        <v>12</v>
      </c>
      <c r="O25" s="56">
        <v>12</v>
      </c>
      <c r="P25" s="56">
        <v>12</v>
      </c>
      <c r="Q25" s="56">
        <v>12</v>
      </c>
      <c r="R25" s="56">
        <v>12</v>
      </c>
      <c r="S25" s="56">
        <v>12</v>
      </c>
      <c r="T25" s="56">
        <v>12</v>
      </c>
      <c r="U25" s="56">
        <v>8</v>
      </c>
      <c r="V25" s="55">
        <f t="shared" si="0"/>
        <v>66.666666666666657</v>
      </c>
      <c r="W25" s="85">
        <v>20400000</v>
      </c>
      <c r="X25" s="85">
        <v>20400000</v>
      </c>
      <c r="Y25" s="55">
        <f t="shared" si="1"/>
        <v>100</v>
      </c>
      <c r="Z25" s="20" t="s">
        <v>231</v>
      </c>
      <c r="AA25" s="63">
        <v>12</v>
      </c>
      <c r="AB25" s="63">
        <v>12</v>
      </c>
      <c r="AC25" s="64">
        <f t="shared" si="12"/>
        <v>100</v>
      </c>
      <c r="AD25" s="85">
        <v>33790000</v>
      </c>
      <c r="AE25" s="85">
        <v>33790000</v>
      </c>
      <c r="AF25" s="13">
        <f t="shared" si="3"/>
        <v>100</v>
      </c>
      <c r="AG25" s="9" t="s">
        <v>268</v>
      </c>
      <c r="AH25" s="72">
        <v>12</v>
      </c>
      <c r="AI25" s="56">
        <v>12</v>
      </c>
      <c r="AJ25" s="70">
        <f t="shared" si="4"/>
        <v>100</v>
      </c>
      <c r="AK25" s="86">
        <v>110180000</v>
      </c>
      <c r="AL25" s="86">
        <v>110180000</v>
      </c>
      <c r="AM25" s="70">
        <f t="shared" si="9"/>
        <v>100</v>
      </c>
      <c r="AN25" s="14" t="s">
        <v>335</v>
      </c>
      <c r="AO25" s="60">
        <v>12</v>
      </c>
      <c r="AP25" s="60">
        <v>12</v>
      </c>
      <c r="AQ25" s="70">
        <f t="shared" si="16"/>
        <v>100</v>
      </c>
      <c r="AR25" s="94">
        <v>18000000</v>
      </c>
      <c r="AS25" s="94">
        <v>12956566</v>
      </c>
      <c r="AT25" s="128">
        <f>AS25/AR25*100</f>
        <v>71.980922222222219</v>
      </c>
      <c r="AU25" s="19" t="s">
        <v>368</v>
      </c>
      <c r="AV25" s="56">
        <v>12</v>
      </c>
      <c r="AW25" s="60">
        <v>3</v>
      </c>
      <c r="AX25" s="70">
        <f t="shared" si="17"/>
        <v>25</v>
      </c>
      <c r="AY25" s="94">
        <v>193010000</v>
      </c>
      <c r="AZ25" s="94">
        <v>20758667</v>
      </c>
      <c r="BA25" s="78">
        <f t="shared" si="18"/>
        <v>25.948333750000003</v>
      </c>
      <c r="BB25" s="19" t="s">
        <v>401</v>
      </c>
      <c r="BC25" s="60">
        <v>12</v>
      </c>
      <c r="BD25" s="59">
        <f>(U25+AB25+AI25+AP25)/4</f>
        <v>11</v>
      </c>
      <c r="BE25" s="70">
        <f t="shared" si="14"/>
        <v>91.666666666666657</v>
      </c>
      <c r="BF25" s="19" t="s">
        <v>311</v>
      </c>
      <c r="BG25" s="9"/>
    </row>
    <row r="26" spans="1:61" ht="305.25" customHeight="1">
      <c r="A26" s="210"/>
      <c r="B26" s="202"/>
      <c r="C26" s="202"/>
      <c r="D26" s="202"/>
      <c r="E26" s="11" t="s">
        <v>99</v>
      </c>
      <c r="F26" s="4" t="s">
        <v>49</v>
      </c>
      <c r="G26" s="7" t="s">
        <v>85</v>
      </c>
      <c r="H26" s="7" t="s">
        <v>84</v>
      </c>
      <c r="I26" s="7" t="s">
        <v>65</v>
      </c>
      <c r="J26" s="61">
        <v>0</v>
      </c>
      <c r="K26" s="146">
        <v>3.3300000000000003E-2</v>
      </c>
      <c r="L26" s="146">
        <v>3.3300000000000003E-2</v>
      </c>
      <c r="M26" s="146">
        <v>3.3300000000000003E-2</v>
      </c>
      <c r="N26" s="146">
        <v>3.3300000000000003E-2</v>
      </c>
      <c r="O26" s="146">
        <v>3.3300000000000003E-2</v>
      </c>
      <c r="P26" s="146">
        <v>3.3300000000000003E-2</v>
      </c>
      <c r="Q26" s="146">
        <v>3.3300000000000003E-2</v>
      </c>
      <c r="R26" s="146">
        <v>3.3300000000000003E-2</v>
      </c>
      <c r="S26" s="146">
        <v>3.3300000000000003E-2</v>
      </c>
      <c r="T26" s="146">
        <v>1</v>
      </c>
      <c r="U26" s="146">
        <v>1</v>
      </c>
      <c r="V26" s="147">
        <f t="shared" si="0"/>
        <v>100</v>
      </c>
      <c r="W26" s="148">
        <v>0</v>
      </c>
      <c r="X26" s="148">
        <v>0</v>
      </c>
      <c r="Y26" s="147">
        <v>0</v>
      </c>
      <c r="Z26" s="149" t="s">
        <v>232</v>
      </c>
      <c r="AA26" s="182">
        <v>1</v>
      </c>
      <c r="AB26" s="182">
        <v>1</v>
      </c>
      <c r="AC26" s="176">
        <f t="shared" si="12"/>
        <v>100</v>
      </c>
      <c r="AD26" s="148">
        <v>33790000</v>
      </c>
      <c r="AE26" s="148">
        <v>33790000</v>
      </c>
      <c r="AF26" s="153">
        <f t="shared" si="3"/>
        <v>100</v>
      </c>
      <c r="AG26" s="154" t="s">
        <v>267</v>
      </c>
      <c r="AH26" s="155">
        <v>3.3300000000000003E-2</v>
      </c>
      <c r="AI26" s="155">
        <v>1</v>
      </c>
      <c r="AJ26" s="183">
        <v>100</v>
      </c>
      <c r="AK26" s="148">
        <v>363237526</v>
      </c>
      <c r="AL26" s="148">
        <v>363237526</v>
      </c>
      <c r="AM26" s="157">
        <f t="shared" si="9"/>
        <v>100</v>
      </c>
      <c r="AN26" s="171" t="s">
        <v>308</v>
      </c>
      <c r="AO26" s="195">
        <v>3.3300000000000003E-2</v>
      </c>
      <c r="AP26" s="195">
        <v>3.3300000000000003E-2</v>
      </c>
      <c r="AQ26" s="157">
        <f t="shared" si="16"/>
        <v>100</v>
      </c>
      <c r="AR26" s="173">
        <v>61100000</v>
      </c>
      <c r="AS26" s="173">
        <v>60421666</v>
      </c>
      <c r="AT26" s="158">
        <f t="shared" si="7"/>
        <v>98.889797054009819</v>
      </c>
      <c r="AU26" s="4" t="s">
        <v>370</v>
      </c>
      <c r="AV26" s="146">
        <v>3.3300000000000003E-2</v>
      </c>
      <c r="AW26" s="195">
        <v>4.9000000000000002E-2</v>
      </c>
      <c r="AX26" s="196">
        <f t="shared" si="17"/>
        <v>147.14714714714714</v>
      </c>
      <c r="AY26" s="197">
        <v>80000000</v>
      </c>
      <c r="AZ26" s="197">
        <v>4300000</v>
      </c>
      <c r="BA26" s="198">
        <f t="shared" si="18"/>
        <v>2.311827956989247</v>
      </c>
      <c r="BB26" s="199" t="s">
        <v>464</v>
      </c>
      <c r="BC26" s="164">
        <f>(6432.6)/21442</f>
        <v>0.30000000000000004</v>
      </c>
      <c r="BD26" s="200">
        <f>(2153/21440)</f>
        <v>0.10041977611940299</v>
      </c>
      <c r="BE26" s="155">
        <f>BD26/BC26</f>
        <v>0.33473258706467657</v>
      </c>
      <c r="BF26" s="4" t="s">
        <v>465</v>
      </c>
      <c r="BG26" s="154" t="s">
        <v>289</v>
      </c>
      <c r="BH26" s="144"/>
      <c r="BI26" s="144"/>
    </row>
    <row r="27" spans="1:61" ht="132" customHeight="1">
      <c r="A27" s="211"/>
      <c r="B27" s="201"/>
      <c r="C27" s="201"/>
      <c r="D27" s="201"/>
      <c r="E27" s="11" t="s">
        <v>110</v>
      </c>
      <c r="F27" s="19" t="s">
        <v>42</v>
      </c>
      <c r="G27" s="20" t="s">
        <v>85</v>
      </c>
      <c r="H27" s="6">
        <v>1</v>
      </c>
      <c r="I27" s="20" t="s">
        <v>146</v>
      </c>
      <c r="J27" s="56">
        <v>0</v>
      </c>
      <c r="K27" s="54">
        <v>2.2200000000000001E-2</v>
      </c>
      <c r="L27" s="54">
        <v>2.2200000000000001E-2</v>
      </c>
      <c r="M27" s="54">
        <v>2.2200000000000001E-2</v>
      </c>
      <c r="N27" s="54">
        <v>2.2200000000000001E-2</v>
      </c>
      <c r="O27" s="54">
        <v>2.2200000000000001E-2</v>
      </c>
      <c r="P27" s="54">
        <v>2.2200000000000001E-2</v>
      </c>
      <c r="Q27" s="54">
        <v>2.2200000000000001E-2</v>
      </c>
      <c r="R27" s="54">
        <v>2.2200000000000001E-2</v>
      </c>
      <c r="S27" s="54">
        <v>2.2200000000000001E-2</v>
      </c>
      <c r="T27" s="54">
        <v>1</v>
      </c>
      <c r="U27" s="54">
        <v>1</v>
      </c>
      <c r="V27" s="55">
        <f t="shared" si="0"/>
        <v>100</v>
      </c>
      <c r="W27" s="85">
        <v>40000000</v>
      </c>
      <c r="X27" s="85">
        <v>40000000</v>
      </c>
      <c r="Y27" s="55">
        <f>(X27/W27)*100</f>
        <v>100</v>
      </c>
      <c r="Z27" s="15" t="s">
        <v>233</v>
      </c>
      <c r="AA27" s="66">
        <v>1</v>
      </c>
      <c r="AB27" s="66">
        <v>1</v>
      </c>
      <c r="AC27" s="64">
        <f>(AB27/AA27)*100</f>
        <v>100</v>
      </c>
      <c r="AD27" s="85">
        <v>18000000</v>
      </c>
      <c r="AE27" s="85">
        <v>18000000</v>
      </c>
      <c r="AF27" s="13">
        <f t="shared" si="3"/>
        <v>100</v>
      </c>
      <c r="AG27" s="9" t="s">
        <v>266</v>
      </c>
      <c r="AH27" s="69">
        <v>2.2200000000000001E-2</v>
      </c>
      <c r="AI27" s="69"/>
      <c r="AJ27" s="70">
        <f t="shared" si="4"/>
        <v>0</v>
      </c>
      <c r="AK27" s="86">
        <v>27558000</v>
      </c>
      <c r="AL27" s="86">
        <v>27558000</v>
      </c>
      <c r="AM27" s="70">
        <f t="shared" si="9"/>
        <v>100</v>
      </c>
      <c r="AN27" s="9" t="s">
        <v>336</v>
      </c>
      <c r="AO27" s="54">
        <v>2.2200000000000001E-2</v>
      </c>
      <c r="AP27" s="54">
        <v>2.2200000000000001E-2</v>
      </c>
      <c r="AQ27" s="96">
        <f t="shared" si="16"/>
        <v>100</v>
      </c>
      <c r="AR27" s="86">
        <v>318572660</v>
      </c>
      <c r="AS27" s="86">
        <v>298314163</v>
      </c>
      <c r="AT27" s="74">
        <f t="shared" si="7"/>
        <v>93.640855119205767</v>
      </c>
      <c r="AU27" s="19" t="s">
        <v>371</v>
      </c>
      <c r="AV27" s="54">
        <v>2.2200000000000001E-2</v>
      </c>
      <c r="AW27" s="54">
        <v>2.2200000000000001E-2</v>
      </c>
      <c r="AX27" s="96">
        <f t="shared" si="17"/>
        <v>100</v>
      </c>
      <c r="AY27" s="142">
        <v>186000000</v>
      </c>
      <c r="AZ27" s="142">
        <v>12300000</v>
      </c>
      <c r="BA27" s="78" t="e">
        <f t="shared" si="18"/>
        <v>#DIV/0!</v>
      </c>
      <c r="BB27" s="19" t="s">
        <v>406</v>
      </c>
      <c r="BC27" s="77">
        <v>0.2</v>
      </c>
      <c r="BD27" s="79">
        <f>(U27+AB27+AI27+AP27)/4</f>
        <v>0.50555000000000005</v>
      </c>
      <c r="BE27" s="70">
        <v>100</v>
      </c>
      <c r="BF27" s="19" t="s">
        <v>394</v>
      </c>
      <c r="BG27" s="18" t="s">
        <v>337</v>
      </c>
    </row>
    <row r="28" spans="1:61" ht="261" customHeight="1">
      <c r="A28" s="212" t="s">
        <v>15</v>
      </c>
      <c r="B28" s="201" t="s">
        <v>71</v>
      </c>
      <c r="C28" s="201" t="s">
        <v>29</v>
      </c>
      <c r="D28" s="204" t="s">
        <v>62</v>
      </c>
      <c r="E28" s="19" t="s">
        <v>57</v>
      </c>
      <c r="F28" s="19" t="s">
        <v>56</v>
      </c>
      <c r="G28" s="20" t="s">
        <v>86</v>
      </c>
      <c r="H28" s="20">
        <v>1</v>
      </c>
      <c r="I28" s="6" t="s">
        <v>111</v>
      </c>
      <c r="J28" s="60">
        <v>0</v>
      </c>
      <c r="K28" s="60">
        <v>0</v>
      </c>
      <c r="L28" s="60">
        <v>0</v>
      </c>
      <c r="M28" s="56">
        <v>1</v>
      </c>
      <c r="N28" s="60">
        <v>1</v>
      </c>
      <c r="O28" s="60">
        <v>1</v>
      </c>
      <c r="P28" s="60">
        <v>1</v>
      </c>
      <c r="Q28" s="60">
        <v>1</v>
      </c>
      <c r="R28" s="60">
        <v>1</v>
      </c>
      <c r="S28" s="60">
        <v>1</v>
      </c>
      <c r="T28" s="57">
        <v>1</v>
      </c>
      <c r="U28" s="57">
        <v>0.4</v>
      </c>
      <c r="V28" s="57">
        <f>(U28/T28)*100</f>
        <v>40</v>
      </c>
      <c r="W28" s="86">
        <v>15000000</v>
      </c>
      <c r="X28" s="86">
        <v>3620000</v>
      </c>
      <c r="Y28" s="55">
        <f t="shared" si="1"/>
        <v>24.133333333333333</v>
      </c>
      <c r="Z28" s="15" t="s">
        <v>234</v>
      </c>
      <c r="AA28" s="63">
        <v>1</v>
      </c>
      <c r="AB28" s="63">
        <v>1</v>
      </c>
      <c r="AC28" s="64">
        <f t="shared" ref="AC28:AC38" si="19">(AB28/AA28)*100</f>
        <v>100</v>
      </c>
      <c r="AD28" s="85">
        <v>0</v>
      </c>
      <c r="AE28" s="85">
        <v>0</v>
      </c>
      <c r="AF28" s="13" t="e">
        <f t="shared" si="3"/>
        <v>#DIV/0!</v>
      </c>
      <c r="AG28" s="9" t="s">
        <v>265</v>
      </c>
      <c r="AH28" s="72">
        <v>0</v>
      </c>
      <c r="AI28" s="56">
        <v>0</v>
      </c>
      <c r="AJ28" s="75" t="s">
        <v>313</v>
      </c>
      <c r="AK28" s="85">
        <v>0</v>
      </c>
      <c r="AL28" s="85">
        <v>0</v>
      </c>
      <c r="AM28" s="74" t="e">
        <f t="shared" si="9"/>
        <v>#DIV/0!</v>
      </c>
      <c r="AN28" s="9" t="s">
        <v>338</v>
      </c>
      <c r="AO28" s="56">
        <v>1</v>
      </c>
      <c r="AP28" s="60">
        <v>1</v>
      </c>
      <c r="AQ28" s="70">
        <f t="shared" si="16"/>
        <v>100</v>
      </c>
      <c r="AR28" s="86">
        <v>9600000</v>
      </c>
      <c r="AS28" s="86">
        <v>9600000</v>
      </c>
      <c r="AT28" s="74">
        <f t="shared" si="7"/>
        <v>100</v>
      </c>
      <c r="AU28" s="19" t="s">
        <v>374</v>
      </c>
      <c r="AV28" s="60">
        <v>1</v>
      </c>
      <c r="AW28" s="60">
        <v>0</v>
      </c>
      <c r="AX28" s="70">
        <f t="shared" si="17"/>
        <v>0</v>
      </c>
      <c r="AY28" s="86"/>
      <c r="AZ28" s="86"/>
      <c r="BA28" s="74" t="e">
        <f t="shared" ref="BA28:BA30" si="20">AZ28/AY28*100</f>
        <v>#DIV/0!</v>
      </c>
      <c r="BB28" s="9" t="s">
        <v>435</v>
      </c>
      <c r="BC28" s="60">
        <v>1</v>
      </c>
      <c r="BD28" s="59">
        <f>(+U28+AB28+AP28+AW28)/4</f>
        <v>0.6</v>
      </c>
      <c r="BE28" s="70">
        <f t="shared" ref="BE28:BE35" si="21">BD28/BC28*100</f>
        <v>60</v>
      </c>
      <c r="BF28" s="19" t="s">
        <v>418</v>
      </c>
      <c r="BG28" s="135"/>
    </row>
    <row r="29" spans="1:61" ht="180" customHeight="1">
      <c r="A29" s="212"/>
      <c r="B29" s="201"/>
      <c r="C29" s="201"/>
      <c r="D29" s="204"/>
      <c r="E29" s="10" t="s">
        <v>116</v>
      </c>
      <c r="F29" s="19" t="s">
        <v>124</v>
      </c>
      <c r="G29" s="20" t="s">
        <v>86</v>
      </c>
      <c r="H29" s="20" t="s">
        <v>84</v>
      </c>
      <c r="I29" s="6" t="s">
        <v>147</v>
      </c>
      <c r="J29" s="60">
        <v>0</v>
      </c>
      <c r="K29" s="56">
        <v>0</v>
      </c>
      <c r="L29" s="56">
        <v>1</v>
      </c>
      <c r="M29" s="56">
        <v>1</v>
      </c>
      <c r="N29" s="56">
        <v>1</v>
      </c>
      <c r="O29" s="56">
        <v>1</v>
      </c>
      <c r="P29" s="56">
        <v>1</v>
      </c>
      <c r="Q29" s="56">
        <v>1</v>
      </c>
      <c r="R29" s="56">
        <v>1</v>
      </c>
      <c r="S29" s="56">
        <v>1</v>
      </c>
      <c r="T29" s="57">
        <v>1</v>
      </c>
      <c r="U29" s="57">
        <v>1</v>
      </c>
      <c r="V29" s="57">
        <f>(U29/T29)*100</f>
        <v>100</v>
      </c>
      <c r="W29" s="86">
        <v>11200000</v>
      </c>
      <c r="X29" s="86">
        <v>11200000</v>
      </c>
      <c r="Y29" s="55">
        <f t="shared" si="1"/>
        <v>100</v>
      </c>
      <c r="Z29" s="20" t="s">
        <v>235</v>
      </c>
      <c r="AA29" s="57">
        <v>1</v>
      </c>
      <c r="AB29" s="57">
        <v>1</v>
      </c>
      <c r="AC29" s="55">
        <f t="shared" si="19"/>
        <v>100</v>
      </c>
      <c r="AD29" s="85">
        <v>480000</v>
      </c>
      <c r="AE29" s="85">
        <v>480000</v>
      </c>
      <c r="AF29" s="13">
        <f t="shared" si="3"/>
        <v>100</v>
      </c>
      <c r="AG29" s="9" t="s">
        <v>264</v>
      </c>
      <c r="AH29" s="72">
        <v>1</v>
      </c>
      <c r="AI29" s="56">
        <v>0</v>
      </c>
      <c r="AJ29" s="70">
        <f t="shared" si="4"/>
        <v>0</v>
      </c>
      <c r="AK29" s="85">
        <v>0</v>
      </c>
      <c r="AL29" s="85">
        <v>0</v>
      </c>
      <c r="AM29" s="71">
        <v>0</v>
      </c>
      <c r="AN29" s="9" t="s">
        <v>292</v>
      </c>
      <c r="AO29" s="56">
        <v>1</v>
      </c>
      <c r="AP29" s="56">
        <v>1</v>
      </c>
      <c r="AQ29" s="70">
        <f t="shared" si="16"/>
        <v>100</v>
      </c>
      <c r="AR29" s="86">
        <v>7566000</v>
      </c>
      <c r="AS29" s="86">
        <v>2189000</v>
      </c>
      <c r="AT29" s="74">
        <f t="shared" si="7"/>
        <v>28.932064499074812</v>
      </c>
      <c r="AU29" s="19" t="s">
        <v>396</v>
      </c>
      <c r="AV29" s="56">
        <v>1</v>
      </c>
      <c r="AW29" s="56">
        <v>1</v>
      </c>
      <c r="AX29" s="70">
        <f t="shared" si="17"/>
        <v>100</v>
      </c>
      <c r="AY29" s="86">
        <v>3600000</v>
      </c>
      <c r="AZ29" s="86">
        <v>3600000</v>
      </c>
      <c r="BA29" s="74">
        <f t="shared" si="20"/>
        <v>100</v>
      </c>
      <c r="BB29" s="19" t="s">
        <v>408</v>
      </c>
      <c r="BC29" s="60">
        <v>1</v>
      </c>
      <c r="BD29" s="59">
        <f>(U29+AB29+AI29+AP29+AW29)/5</f>
        <v>0.8</v>
      </c>
      <c r="BE29" s="70">
        <f t="shared" si="21"/>
        <v>80</v>
      </c>
      <c r="BF29" s="4" t="s">
        <v>419</v>
      </c>
      <c r="BG29" s="136"/>
    </row>
    <row r="30" spans="1:61" ht="129.94999999999999" customHeight="1">
      <c r="A30" s="212"/>
      <c r="B30" s="201"/>
      <c r="C30" s="201"/>
      <c r="D30" s="204"/>
      <c r="E30" s="10" t="s">
        <v>170</v>
      </c>
      <c r="F30" s="19" t="s">
        <v>88</v>
      </c>
      <c r="G30" s="20" t="s">
        <v>86</v>
      </c>
      <c r="H30" s="20" t="s">
        <v>84</v>
      </c>
      <c r="I30" s="6" t="s">
        <v>112</v>
      </c>
      <c r="J30" s="60">
        <v>0</v>
      </c>
      <c r="K30" s="56">
        <v>0</v>
      </c>
      <c r="L30" s="56">
        <v>0</v>
      </c>
      <c r="M30" s="56">
        <v>0</v>
      </c>
      <c r="N30" s="56">
        <v>1</v>
      </c>
      <c r="O30" s="56">
        <v>1</v>
      </c>
      <c r="P30" s="56">
        <v>1</v>
      </c>
      <c r="Q30" s="56">
        <v>1</v>
      </c>
      <c r="R30" s="56">
        <v>1</v>
      </c>
      <c r="S30" s="56">
        <v>1</v>
      </c>
      <c r="T30" s="56">
        <v>1</v>
      </c>
      <c r="U30" s="56">
        <v>0</v>
      </c>
      <c r="V30" s="55">
        <f t="shared" si="0"/>
        <v>0</v>
      </c>
      <c r="W30" s="85">
        <v>0</v>
      </c>
      <c r="X30" s="85">
        <v>0</v>
      </c>
      <c r="Y30" s="55" t="e">
        <f t="shared" si="1"/>
        <v>#DIV/0!</v>
      </c>
      <c r="Z30" s="15" t="s">
        <v>204</v>
      </c>
      <c r="AA30" s="63">
        <v>1</v>
      </c>
      <c r="AB30" s="63">
        <v>0.5</v>
      </c>
      <c r="AC30" s="64">
        <f t="shared" si="19"/>
        <v>50</v>
      </c>
      <c r="AD30" s="85">
        <v>0</v>
      </c>
      <c r="AE30" s="85">
        <v>0</v>
      </c>
      <c r="AF30" s="13" t="e">
        <f t="shared" si="3"/>
        <v>#DIV/0!</v>
      </c>
      <c r="AG30" s="9" t="s">
        <v>263</v>
      </c>
      <c r="AH30" s="72">
        <v>0</v>
      </c>
      <c r="AI30" s="56">
        <v>0</v>
      </c>
      <c r="AJ30" s="75" t="s">
        <v>313</v>
      </c>
      <c r="AK30" s="85">
        <v>0</v>
      </c>
      <c r="AL30" s="85">
        <v>0</v>
      </c>
      <c r="AM30" s="71">
        <v>0</v>
      </c>
      <c r="AN30" s="9" t="s">
        <v>292</v>
      </c>
      <c r="AO30" s="56">
        <v>0</v>
      </c>
      <c r="AP30" s="56" t="s">
        <v>349</v>
      </c>
      <c r="AQ30" s="75" t="s">
        <v>313</v>
      </c>
      <c r="AR30" s="86"/>
      <c r="AS30" s="86"/>
      <c r="AT30" s="75" t="s">
        <v>313</v>
      </c>
      <c r="AU30" s="19" t="s">
        <v>317</v>
      </c>
      <c r="AV30" s="56">
        <v>1</v>
      </c>
      <c r="AW30" s="56"/>
      <c r="AX30" s="70">
        <f t="shared" si="17"/>
        <v>0</v>
      </c>
      <c r="AY30" s="86"/>
      <c r="AZ30" s="86"/>
      <c r="BA30" s="74" t="e">
        <f t="shared" si="20"/>
        <v>#DIV/0!</v>
      </c>
      <c r="BB30" s="19"/>
      <c r="BC30" s="60">
        <v>1</v>
      </c>
      <c r="BD30" s="59">
        <f>(AW30)/6</f>
        <v>0</v>
      </c>
      <c r="BE30" s="70">
        <f t="shared" si="21"/>
        <v>0</v>
      </c>
      <c r="BF30" s="19" t="s">
        <v>317</v>
      </c>
      <c r="BG30" s="136"/>
    </row>
    <row r="31" spans="1:61" ht="369" customHeight="1">
      <c r="A31" s="212"/>
      <c r="B31" s="201" t="s">
        <v>14</v>
      </c>
      <c r="C31" s="201" t="s">
        <v>30</v>
      </c>
      <c r="D31" s="201" t="s">
        <v>60</v>
      </c>
      <c r="E31" s="10" t="s">
        <v>89</v>
      </c>
      <c r="F31" s="10" t="s">
        <v>90</v>
      </c>
      <c r="G31" s="20" t="s">
        <v>86</v>
      </c>
      <c r="H31" s="20">
        <v>1</v>
      </c>
      <c r="I31" s="20" t="s">
        <v>171</v>
      </c>
      <c r="J31" s="56">
        <v>0</v>
      </c>
      <c r="K31" s="56">
        <v>1</v>
      </c>
      <c r="L31" s="56">
        <v>1</v>
      </c>
      <c r="M31" s="56">
        <v>1</v>
      </c>
      <c r="N31" s="56">
        <v>1</v>
      </c>
      <c r="O31" s="56">
        <v>1</v>
      </c>
      <c r="P31" s="56">
        <v>1</v>
      </c>
      <c r="Q31" s="56">
        <v>1</v>
      </c>
      <c r="R31" s="56">
        <v>1</v>
      </c>
      <c r="S31" s="56">
        <v>1</v>
      </c>
      <c r="T31" s="56">
        <v>1</v>
      </c>
      <c r="U31" s="56">
        <v>1</v>
      </c>
      <c r="V31" s="55">
        <f t="shared" si="0"/>
        <v>100</v>
      </c>
      <c r="W31" s="85">
        <v>22246667</v>
      </c>
      <c r="X31" s="85">
        <v>22246667</v>
      </c>
      <c r="Y31" s="55">
        <f t="shared" si="1"/>
        <v>100</v>
      </c>
      <c r="Z31" s="20" t="s">
        <v>236</v>
      </c>
      <c r="AA31" s="63">
        <v>1</v>
      </c>
      <c r="AB31" s="63">
        <v>1</v>
      </c>
      <c r="AC31" s="64">
        <f t="shared" si="19"/>
        <v>100</v>
      </c>
      <c r="AD31" s="85">
        <f>54990000/2</f>
        <v>27495000</v>
      </c>
      <c r="AE31" s="85">
        <f>54990000/2</f>
        <v>27495000</v>
      </c>
      <c r="AF31" s="13">
        <f t="shared" si="3"/>
        <v>100</v>
      </c>
      <c r="AG31" s="9" t="s">
        <v>262</v>
      </c>
      <c r="AH31" s="72">
        <v>1</v>
      </c>
      <c r="AI31" s="56">
        <v>0</v>
      </c>
      <c r="AJ31" s="70">
        <f t="shared" si="4"/>
        <v>0</v>
      </c>
      <c r="AK31" s="85"/>
      <c r="AL31" s="85"/>
      <c r="AM31" s="71">
        <v>0</v>
      </c>
      <c r="AN31" s="9" t="s">
        <v>339</v>
      </c>
      <c r="AO31" s="56">
        <v>1</v>
      </c>
      <c r="AP31" s="60">
        <v>1</v>
      </c>
      <c r="AQ31" s="70">
        <f t="shared" ref="AQ31:AQ40" si="22">(AP31/AO31)*100</f>
        <v>100</v>
      </c>
      <c r="AR31" s="86">
        <v>100000000</v>
      </c>
      <c r="AS31" s="86">
        <v>100000000</v>
      </c>
      <c r="AT31" s="74">
        <f t="shared" si="7"/>
        <v>100</v>
      </c>
      <c r="AU31" s="19" t="s">
        <v>392</v>
      </c>
      <c r="AV31" s="56">
        <v>1</v>
      </c>
      <c r="AW31" s="60">
        <v>1</v>
      </c>
      <c r="AX31" s="70">
        <f t="shared" ref="AX31:AX41" si="23">(AW31/AV31)*100</f>
        <v>100</v>
      </c>
      <c r="AY31" s="86">
        <v>914750</v>
      </c>
      <c r="AZ31" s="86">
        <v>127000</v>
      </c>
      <c r="BA31" s="74">
        <f t="shared" ref="BA31" si="24">AZ31/AY31*100</f>
        <v>13.883574747198688</v>
      </c>
      <c r="BB31" s="19" t="s">
        <v>414</v>
      </c>
      <c r="BC31" s="60">
        <v>1</v>
      </c>
      <c r="BD31" s="59">
        <f>(U31+AB31+AI31+AP31+AW31)/5</f>
        <v>0.8</v>
      </c>
      <c r="BE31" s="70">
        <f t="shared" si="21"/>
        <v>80</v>
      </c>
      <c r="BF31" s="19" t="s">
        <v>420</v>
      </c>
      <c r="BG31" s="136"/>
    </row>
    <row r="32" spans="1:61" ht="195" customHeight="1">
      <c r="A32" s="212"/>
      <c r="B32" s="201"/>
      <c r="C32" s="201"/>
      <c r="D32" s="201"/>
      <c r="E32" s="10" t="s">
        <v>100</v>
      </c>
      <c r="F32" s="10" t="s">
        <v>91</v>
      </c>
      <c r="G32" s="20" t="s">
        <v>86</v>
      </c>
      <c r="H32" s="20">
        <v>2</v>
      </c>
      <c r="I32" s="20" t="s">
        <v>113</v>
      </c>
      <c r="J32" s="56">
        <v>0</v>
      </c>
      <c r="K32" s="56">
        <v>2</v>
      </c>
      <c r="L32" s="56">
        <v>2</v>
      </c>
      <c r="M32" s="56">
        <v>2</v>
      </c>
      <c r="N32" s="56">
        <v>2</v>
      </c>
      <c r="O32" s="56">
        <v>2</v>
      </c>
      <c r="P32" s="56">
        <v>2</v>
      </c>
      <c r="Q32" s="56">
        <v>2</v>
      </c>
      <c r="R32" s="56">
        <v>2</v>
      </c>
      <c r="S32" s="56">
        <v>2</v>
      </c>
      <c r="T32" s="56">
        <v>2</v>
      </c>
      <c r="U32" s="56">
        <v>2</v>
      </c>
      <c r="V32" s="55">
        <f t="shared" si="0"/>
        <v>100</v>
      </c>
      <c r="W32" s="85">
        <v>0</v>
      </c>
      <c r="X32" s="85">
        <v>0</v>
      </c>
      <c r="Y32" s="55" t="e">
        <f t="shared" si="1"/>
        <v>#DIV/0!</v>
      </c>
      <c r="Z32" s="20" t="s">
        <v>237</v>
      </c>
      <c r="AA32" s="63">
        <v>2</v>
      </c>
      <c r="AB32" s="63">
        <v>2</v>
      </c>
      <c r="AC32" s="64">
        <f t="shared" si="19"/>
        <v>100</v>
      </c>
      <c r="AD32" s="85">
        <f>54990000/2</f>
        <v>27495000</v>
      </c>
      <c r="AE32" s="85">
        <f>54990000/2</f>
        <v>27495000</v>
      </c>
      <c r="AF32" s="13">
        <f t="shared" si="3"/>
        <v>100</v>
      </c>
      <c r="AG32" s="9" t="s">
        <v>261</v>
      </c>
      <c r="AH32" s="72">
        <v>2</v>
      </c>
      <c r="AI32" s="56">
        <v>2</v>
      </c>
      <c r="AJ32" s="70">
        <f t="shared" si="4"/>
        <v>100</v>
      </c>
      <c r="AK32" s="85">
        <v>0</v>
      </c>
      <c r="AL32" s="85">
        <v>0</v>
      </c>
      <c r="AM32" s="71">
        <v>0</v>
      </c>
      <c r="AN32" s="9" t="s">
        <v>340</v>
      </c>
      <c r="AO32" s="56">
        <v>2</v>
      </c>
      <c r="AP32" s="56">
        <v>2</v>
      </c>
      <c r="AQ32" s="70">
        <f t="shared" si="22"/>
        <v>100</v>
      </c>
      <c r="AR32" s="86">
        <v>19600000</v>
      </c>
      <c r="AS32" s="86">
        <v>19600000</v>
      </c>
      <c r="AT32" s="71">
        <f>AS32/AR32*100</f>
        <v>100</v>
      </c>
      <c r="AU32" s="19" t="s">
        <v>381</v>
      </c>
      <c r="AV32" s="56">
        <v>2</v>
      </c>
      <c r="AW32" s="56"/>
      <c r="AX32" s="70">
        <f t="shared" si="23"/>
        <v>0</v>
      </c>
      <c r="AY32" s="86">
        <v>5753600</v>
      </c>
      <c r="AZ32" s="86">
        <v>1235000</v>
      </c>
      <c r="BA32" s="74">
        <f>AZ32/AY32*100</f>
        <v>21.464822024471637</v>
      </c>
      <c r="BB32" s="19" t="s">
        <v>466</v>
      </c>
      <c r="BC32" s="60">
        <v>2</v>
      </c>
      <c r="BD32" s="59">
        <f t="shared" ref="BD32:BD35" si="25">(U32+AB32+AI32+AP32)/4</f>
        <v>2</v>
      </c>
      <c r="BE32" s="70">
        <f t="shared" si="21"/>
        <v>100</v>
      </c>
      <c r="BF32" s="19" t="s">
        <v>373</v>
      </c>
      <c r="BG32" s="136"/>
    </row>
    <row r="33" spans="1:59" ht="240.95" customHeight="1">
      <c r="A33" s="212"/>
      <c r="B33" s="201"/>
      <c r="C33" s="201" t="s">
        <v>31</v>
      </c>
      <c r="D33" s="201" t="s">
        <v>68</v>
      </c>
      <c r="E33" s="19" t="s">
        <v>58</v>
      </c>
      <c r="F33" s="19" t="s">
        <v>59</v>
      </c>
      <c r="G33" s="20" t="s">
        <v>86</v>
      </c>
      <c r="H33" s="5">
        <v>1</v>
      </c>
      <c r="I33" s="20" t="s">
        <v>148</v>
      </c>
      <c r="J33" s="56">
        <v>0</v>
      </c>
      <c r="K33" s="56">
        <v>1</v>
      </c>
      <c r="L33" s="56">
        <v>1</v>
      </c>
      <c r="M33" s="56">
        <v>1</v>
      </c>
      <c r="N33" s="56">
        <v>1</v>
      </c>
      <c r="O33" s="56">
        <v>1</v>
      </c>
      <c r="P33" s="56">
        <v>1</v>
      </c>
      <c r="Q33" s="56">
        <v>1</v>
      </c>
      <c r="R33" s="56">
        <v>1</v>
      </c>
      <c r="S33" s="56">
        <v>1</v>
      </c>
      <c r="T33" s="56">
        <v>1</v>
      </c>
      <c r="U33" s="56">
        <v>1</v>
      </c>
      <c r="V33" s="55">
        <f t="shared" si="0"/>
        <v>100</v>
      </c>
      <c r="W33" s="85">
        <v>17798304</v>
      </c>
      <c r="X33" s="85">
        <v>17798304</v>
      </c>
      <c r="Y33" s="55">
        <f t="shared" si="1"/>
        <v>100</v>
      </c>
      <c r="Z33" s="15" t="s">
        <v>238</v>
      </c>
      <c r="AA33" s="63">
        <v>1</v>
      </c>
      <c r="AB33" s="63">
        <v>1</v>
      </c>
      <c r="AC33" s="64">
        <f t="shared" si="19"/>
        <v>100</v>
      </c>
      <c r="AD33" s="85">
        <v>5770000</v>
      </c>
      <c r="AE33" s="85">
        <v>2885000</v>
      </c>
      <c r="AF33" s="13">
        <f t="shared" si="3"/>
        <v>50</v>
      </c>
      <c r="AG33" s="9" t="s">
        <v>260</v>
      </c>
      <c r="AH33" s="72">
        <v>1</v>
      </c>
      <c r="AI33" s="56">
        <v>1</v>
      </c>
      <c r="AJ33" s="70">
        <f t="shared" si="4"/>
        <v>100</v>
      </c>
      <c r="AK33" s="85">
        <v>0</v>
      </c>
      <c r="AL33" s="85">
        <v>0</v>
      </c>
      <c r="AM33" s="71">
        <v>0</v>
      </c>
      <c r="AN33" s="9" t="s">
        <v>312</v>
      </c>
      <c r="AO33" s="56">
        <v>1</v>
      </c>
      <c r="AP33" s="56">
        <v>1</v>
      </c>
      <c r="AQ33" s="70">
        <f t="shared" si="22"/>
        <v>100</v>
      </c>
      <c r="AR33" s="86"/>
      <c r="AS33" s="86"/>
      <c r="AT33" s="71">
        <v>0</v>
      </c>
      <c r="AU33" s="19" t="s">
        <v>391</v>
      </c>
      <c r="AV33" s="56">
        <v>1</v>
      </c>
      <c r="AW33" s="56">
        <v>1</v>
      </c>
      <c r="AX33" s="70">
        <f t="shared" si="23"/>
        <v>100</v>
      </c>
      <c r="AY33" s="86">
        <v>17191631</v>
      </c>
      <c r="AZ33" s="86">
        <v>6000000</v>
      </c>
      <c r="BA33" s="71">
        <v>0</v>
      </c>
      <c r="BB33" s="19" t="s">
        <v>400</v>
      </c>
      <c r="BC33" s="60">
        <v>1</v>
      </c>
      <c r="BD33" s="59">
        <f>(U33+AB33+AI33+AP33+AW33)/5</f>
        <v>1</v>
      </c>
      <c r="BE33" s="70">
        <f t="shared" si="21"/>
        <v>100</v>
      </c>
      <c r="BF33" s="19" t="s">
        <v>422</v>
      </c>
      <c r="BG33" s="136"/>
    </row>
    <row r="34" spans="1:59" ht="193.5" customHeight="1">
      <c r="A34" s="212"/>
      <c r="B34" s="201"/>
      <c r="C34" s="201"/>
      <c r="D34" s="201"/>
      <c r="E34" s="19" t="s">
        <v>80</v>
      </c>
      <c r="F34" s="10" t="s">
        <v>117</v>
      </c>
      <c r="G34" s="20" t="s">
        <v>86</v>
      </c>
      <c r="H34" s="5">
        <v>1</v>
      </c>
      <c r="I34" s="20" t="s">
        <v>149</v>
      </c>
      <c r="J34" s="56">
        <v>0</v>
      </c>
      <c r="K34" s="56">
        <v>0</v>
      </c>
      <c r="L34" s="56">
        <v>1</v>
      </c>
      <c r="M34" s="56">
        <v>1</v>
      </c>
      <c r="N34" s="56">
        <v>1</v>
      </c>
      <c r="O34" s="56">
        <v>1</v>
      </c>
      <c r="P34" s="56">
        <v>1</v>
      </c>
      <c r="Q34" s="56">
        <v>1</v>
      </c>
      <c r="R34" s="56">
        <v>1</v>
      </c>
      <c r="S34" s="56">
        <v>1</v>
      </c>
      <c r="T34" s="57">
        <v>1</v>
      </c>
      <c r="U34" s="57">
        <v>1</v>
      </c>
      <c r="V34" s="57">
        <f>(U34/T34)*100</f>
        <v>100</v>
      </c>
      <c r="W34" s="86">
        <v>44520000</v>
      </c>
      <c r="X34" s="86">
        <v>44520000</v>
      </c>
      <c r="Y34" s="55">
        <f t="shared" si="1"/>
        <v>100</v>
      </c>
      <c r="Z34" s="15" t="s">
        <v>205</v>
      </c>
      <c r="AA34" s="63">
        <v>1</v>
      </c>
      <c r="AB34" s="63">
        <v>0</v>
      </c>
      <c r="AC34" s="64">
        <f t="shared" si="19"/>
        <v>0</v>
      </c>
      <c r="AD34" s="85">
        <v>11540000</v>
      </c>
      <c r="AE34" s="85">
        <v>11540000</v>
      </c>
      <c r="AF34" s="13">
        <f t="shared" si="3"/>
        <v>100</v>
      </c>
      <c r="AG34" s="9" t="s">
        <v>259</v>
      </c>
      <c r="AH34" s="72">
        <v>1</v>
      </c>
      <c r="AI34" s="56">
        <v>0</v>
      </c>
      <c r="AJ34" s="70">
        <f t="shared" si="4"/>
        <v>0</v>
      </c>
      <c r="AK34" s="85">
        <v>0</v>
      </c>
      <c r="AL34" s="85">
        <v>0</v>
      </c>
      <c r="AM34" s="71">
        <v>0</v>
      </c>
      <c r="AN34" s="9" t="s">
        <v>283</v>
      </c>
      <c r="AO34" s="56">
        <v>1</v>
      </c>
      <c r="AP34" s="60">
        <v>0</v>
      </c>
      <c r="AQ34" s="70">
        <f t="shared" si="22"/>
        <v>0</v>
      </c>
      <c r="AR34" s="86">
        <v>0</v>
      </c>
      <c r="AS34" s="86">
        <v>0</v>
      </c>
      <c r="AT34" s="71">
        <v>0</v>
      </c>
      <c r="AU34" s="19" t="s">
        <v>283</v>
      </c>
      <c r="AV34" s="56">
        <v>1</v>
      </c>
      <c r="AW34" s="60">
        <v>1</v>
      </c>
      <c r="AX34" s="70">
        <f t="shared" si="23"/>
        <v>100</v>
      </c>
      <c r="AY34" s="143"/>
      <c r="AZ34" s="86" t="s">
        <v>415</v>
      </c>
      <c r="BA34" s="71">
        <v>0</v>
      </c>
      <c r="BB34" s="19" t="s">
        <v>407</v>
      </c>
      <c r="BC34" s="60">
        <v>1</v>
      </c>
      <c r="BD34" s="59">
        <f>(U34+AB34+AI34+AP34+AW34)/5</f>
        <v>0.4</v>
      </c>
      <c r="BE34" s="70">
        <f t="shared" si="21"/>
        <v>40</v>
      </c>
      <c r="BF34" s="19" t="s">
        <v>421</v>
      </c>
      <c r="BG34" s="136"/>
    </row>
    <row r="35" spans="1:59" ht="150" customHeight="1">
      <c r="A35" s="212"/>
      <c r="B35" s="201"/>
      <c r="C35" s="201"/>
      <c r="D35" s="201"/>
      <c r="E35" s="19" t="s">
        <v>172</v>
      </c>
      <c r="F35" s="10" t="s">
        <v>92</v>
      </c>
      <c r="G35" s="20" t="s">
        <v>86</v>
      </c>
      <c r="H35" s="20">
        <v>1</v>
      </c>
      <c r="I35" s="6" t="s">
        <v>173</v>
      </c>
      <c r="J35" s="60">
        <v>0</v>
      </c>
      <c r="K35" s="60">
        <v>1</v>
      </c>
      <c r="L35" s="60">
        <v>1</v>
      </c>
      <c r="M35" s="56">
        <v>1</v>
      </c>
      <c r="N35" s="60">
        <v>1</v>
      </c>
      <c r="O35" s="60">
        <v>1</v>
      </c>
      <c r="P35" s="60">
        <v>1</v>
      </c>
      <c r="Q35" s="60">
        <v>1</v>
      </c>
      <c r="R35" s="60">
        <v>1</v>
      </c>
      <c r="S35" s="60">
        <v>1</v>
      </c>
      <c r="T35" s="60">
        <v>1</v>
      </c>
      <c r="U35" s="60">
        <v>1</v>
      </c>
      <c r="V35" s="55">
        <f t="shared" si="0"/>
        <v>100</v>
      </c>
      <c r="W35" s="89">
        <v>2200000</v>
      </c>
      <c r="X35" s="89">
        <v>2200000</v>
      </c>
      <c r="Y35" s="55">
        <f t="shared" si="1"/>
        <v>100</v>
      </c>
      <c r="Z35" s="17" t="s">
        <v>239</v>
      </c>
      <c r="AA35" s="63">
        <v>1</v>
      </c>
      <c r="AB35" s="63">
        <v>1</v>
      </c>
      <c r="AC35" s="64">
        <f t="shared" si="19"/>
        <v>100</v>
      </c>
      <c r="AD35" s="89">
        <v>0</v>
      </c>
      <c r="AE35" s="89">
        <v>0</v>
      </c>
      <c r="AF35" s="13" t="e">
        <f t="shared" si="3"/>
        <v>#DIV/0!</v>
      </c>
      <c r="AG35" s="9" t="s">
        <v>258</v>
      </c>
      <c r="AH35" s="72">
        <v>1</v>
      </c>
      <c r="AI35" s="56">
        <v>1</v>
      </c>
      <c r="AJ35" s="70">
        <f t="shared" si="4"/>
        <v>100</v>
      </c>
      <c r="AK35" s="85">
        <v>45883950021</v>
      </c>
      <c r="AL35" s="85">
        <v>45883950021</v>
      </c>
      <c r="AM35" s="70">
        <f t="shared" si="9"/>
        <v>100</v>
      </c>
      <c r="AN35" s="14" t="s">
        <v>284</v>
      </c>
      <c r="AO35" s="60">
        <v>1</v>
      </c>
      <c r="AP35" s="60">
        <v>1</v>
      </c>
      <c r="AQ35" s="70">
        <f t="shared" si="22"/>
        <v>100</v>
      </c>
      <c r="AR35" s="94">
        <v>75855151665.339996</v>
      </c>
      <c r="AS35" s="94">
        <v>66174086041.290001</v>
      </c>
      <c r="AT35" s="127">
        <f>AS35/AR35*100</f>
        <v>87.237431589668148</v>
      </c>
      <c r="AU35" s="19" t="s">
        <v>376</v>
      </c>
      <c r="AV35" s="60">
        <v>1</v>
      </c>
      <c r="AW35" s="60">
        <v>0</v>
      </c>
      <c r="AX35" s="70">
        <f t="shared" si="23"/>
        <v>0</v>
      </c>
      <c r="AY35" s="94" t="s">
        <v>412</v>
      </c>
      <c r="AZ35" s="94" t="s">
        <v>412</v>
      </c>
      <c r="BA35" s="127" t="e">
        <f>AZ35/AY35*100</f>
        <v>#VALUE!</v>
      </c>
      <c r="BB35" s="19" t="s">
        <v>403</v>
      </c>
      <c r="BC35" s="60">
        <v>1</v>
      </c>
      <c r="BD35" s="59">
        <f t="shared" si="25"/>
        <v>1</v>
      </c>
      <c r="BE35" s="70">
        <f t="shared" si="21"/>
        <v>100</v>
      </c>
      <c r="BF35" s="19" t="s">
        <v>341</v>
      </c>
      <c r="BG35" s="136"/>
    </row>
    <row r="36" spans="1:59" ht="345.95" customHeight="1">
      <c r="A36" s="212"/>
      <c r="B36" s="201"/>
      <c r="C36" s="201"/>
      <c r="D36" s="201"/>
      <c r="E36" s="19" t="s">
        <v>180</v>
      </c>
      <c r="F36" s="19" t="s">
        <v>93</v>
      </c>
      <c r="G36" s="20" t="s">
        <v>86</v>
      </c>
      <c r="H36" s="5">
        <v>1</v>
      </c>
      <c r="I36" s="20" t="s">
        <v>150</v>
      </c>
      <c r="J36" s="56">
        <v>0</v>
      </c>
      <c r="K36" s="56">
        <v>1</v>
      </c>
      <c r="L36" s="56">
        <v>1</v>
      </c>
      <c r="M36" s="56">
        <v>1</v>
      </c>
      <c r="N36" s="56">
        <v>1</v>
      </c>
      <c r="O36" s="56">
        <v>1</v>
      </c>
      <c r="P36" s="56">
        <v>1</v>
      </c>
      <c r="Q36" s="56">
        <v>1</v>
      </c>
      <c r="R36" s="56">
        <v>1</v>
      </c>
      <c r="S36" s="56">
        <v>1</v>
      </c>
      <c r="T36" s="56">
        <v>3</v>
      </c>
      <c r="U36" s="56">
        <v>2</v>
      </c>
      <c r="V36" s="58">
        <f t="shared" si="0"/>
        <v>66.666666666666657</v>
      </c>
      <c r="W36" s="85">
        <v>10833333</v>
      </c>
      <c r="X36" s="85">
        <v>10833333</v>
      </c>
      <c r="Y36" s="55">
        <f t="shared" si="1"/>
        <v>100</v>
      </c>
      <c r="Z36" s="15" t="s">
        <v>240</v>
      </c>
      <c r="AA36" s="63">
        <v>1</v>
      </c>
      <c r="AB36" s="63">
        <v>1</v>
      </c>
      <c r="AC36" s="64">
        <f t="shared" si="19"/>
        <v>100</v>
      </c>
      <c r="AD36" s="85">
        <f>48373000+103275000</f>
        <v>151648000</v>
      </c>
      <c r="AE36" s="85">
        <f>76500*600+48373000</f>
        <v>94273000</v>
      </c>
      <c r="AF36" s="13">
        <f t="shared" si="3"/>
        <v>62.165673137792787</v>
      </c>
      <c r="AG36" s="9" t="s">
        <v>257</v>
      </c>
      <c r="AH36" s="72">
        <v>1</v>
      </c>
      <c r="AI36" s="56">
        <v>1</v>
      </c>
      <c r="AJ36" s="70">
        <f t="shared" si="4"/>
        <v>100</v>
      </c>
      <c r="AK36" s="85">
        <v>25000000</v>
      </c>
      <c r="AL36" s="85">
        <v>25000000</v>
      </c>
      <c r="AM36" s="74">
        <f t="shared" si="9"/>
        <v>100</v>
      </c>
      <c r="AN36" s="9" t="s">
        <v>196</v>
      </c>
      <c r="AO36" s="56">
        <v>1</v>
      </c>
      <c r="AP36" s="56">
        <v>1</v>
      </c>
      <c r="AQ36" s="70">
        <f t="shared" si="22"/>
        <v>100</v>
      </c>
      <c r="AR36" s="86">
        <v>0</v>
      </c>
      <c r="AS36" s="86">
        <v>0</v>
      </c>
      <c r="AT36" s="71">
        <v>0</v>
      </c>
      <c r="AU36" s="19" t="s">
        <v>382</v>
      </c>
      <c r="AV36" s="56">
        <v>1</v>
      </c>
      <c r="AW36" s="56">
        <v>1</v>
      </c>
      <c r="AX36" s="70">
        <f t="shared" si="23"/>
        <v>100</v>
      </c>
      <c r="AY36" s="86"/>
      <c r="AZ36" s="86" t="s">
        <v>415</v>
      </c>
      <c r="BA36" s="71">
        <v>0</v>
      </c>
      <c r="BB36" s="19" t="s">
        <v>423</v>
      </c>
      <c r="BC36" s="60">
        <v>1</v>
      </c>
      <c r="BD36" s="59">
        <f>(U36+AB36+AI36+AP36+AW36)/5</f>
        <v>1.2</v>
      </c>
      <c r="BE36" s="70">
        <v>100</v>
      </c>
      <c r="BF36" s="19" t="s">
        <v>424</v>
      </c>
      <c r="BG36" s="136"/>
    </row>
    <row r="37" spans="1:59" ht="150" customHeight="1">
      <c r="A37" s="212"/>
      <c r="B37" s="201"/>
      <c r="C37" s="201" t="s">
        <v>32</v>
      </c>
      <c r="D37" s="202" t="s">
        <v>78</v>
      </c>
      <c r="E37" s="19" t="s">
        <v>94</v>
      </c>
      <c r="F37" s="19" t="s">
        <v>61</v>
      </c>
      <c r="G37" s="20" t="s">
        <v>86</v>
      </c>
      <c r="H37" s="20" t="s">
        <v>84</v>
      </c>
      <c r="I37" s="20" t="s">
        <v>184</v>
      </c>
      <c r="J37" s="56">
        <v>0</v>
      </c>
      <c r="K37" s="56">
        <v>1</v>
      </c>
      <c r="L37" s="56">
        <v>1</v>
      </c>
      <c r="M37" s="56">
        <v>1</v>
      </c>
      <c r="N37" s="56">
        <v>1</v>
      </c>
      <c r="O37" s="56">
        <v>1</v>
      </c>
      <c r="P37" s="56">
        <v>1</v>
      </c>
      <c r="Q37" s="56">
        <v>1</v>
      </c>
      <c r="R37" s="56">
        <v>1</v>
      </c>
      <c r="S37" s="56">
        <v>1</v>
      </c>
      <c r="T37" s="56">
        <v>1</v>
      </c>
      <c r="U37" s="56">
        <v>1</v>
      </c>
      <c r="V37" s="55">
        <f t="shared" si="0"/>
        <v>100</v>
      </c>
      <c r="W37" s="86">
        <f>2800000*4</f>
        <v>11200000</v>
      </c>
      <c r="X37" s="86">
        <f>2800000*4</f>
        <v>11200000</v>
      </c>
      <c r="Y37" s="55">
        <f t="shared" si="1"/>
        <v>100</v>
      </c>
      <c r="Z37" s="15" t="s">
        <v>206</v>
      </c>
      <c r="AA37" s="63">
        <v>1</v>
      </c>
      <c r="AB37" s="63">
        <v>1</v>
      </c>
      <c r="AC37" s="64">
        <f t="shared" si="19"/>
        <v>100</v>
      </c>
      <c r="AD37" s="85">
        <f>2885000*4</f>
        <v>11540000</v>
      </c>
      <c r="AE37" s="85">
        <f>AD37/2</f>
        <v>5770000</v>
      </c>
      <c r="AF37" s="13">
        <f t="shared" si="3"/>
        <v>50</v>
      </c>
      <c r="AG37" s="9" t="s">
        <v>256</v>
      </c>
      <c r="AH37" s="72">
        <v>1</v>
      </c>
      <c r="AI37" s="56">
        <v>1</v>
      </c>
      <c r="AJ37" s="70">
        <f t="shared" si="4"/>
        <v>100</v>
      </c>
      <c r="AK37" s="85">
        <v>12813864</v>
      </c>
      <c r="AL37" s="85">
        <v>12813864</v>
      </c>
      <c r="AM37" s="74">
        <f t="shared" si="9"/>
        <v>100</v>
      </c>
      <c r="AN37" s="9" t="s">
        <v>285</v>
      </c>
      <c r="AO37" s="56">
        <v>1</v>
      </c>
      <c r="AP37" s="56">
        <v>1</v>
      </c>
      <c r="AQ37" s="70">
        <f t="shared" si="22"/>
        <v>100</v>
      </c>
      <c r="AR37" s="86"/>
      <c r="AS37" s="86"/>
      <c r="AT37" s="71">
        <v>0</v>
      </c>
      <c r="AU37" s="19" t="s">
        <v>383</v>
      </c>
      <c r="AV37" s="56">
        <v>1</v>
      </c>
      <c r="AW37" s="56">
        <v>1</v>
      </c>
      <c r="AX37" s="70">
        <f t="shared" si="23"/>
        <v>100</v>
      </c>
      <c r="AY37" s="86">
        <v>20023089</v>
      </c>
      <c r="AZ37" s="86">
        <v>6000000</v>
      </c>
      <c r="BA37" s="71">
        <v>0</v>
      </c>
      <c r="BB37" s="19" t="s">
        <v>413</v>
      </c>
      <c r="BC37" s="60">
        <v>1</v>
      </c>
      <c r="BD37" s="59">
        <f>(U37+AB37+AI37+AP37+AW37)/5</f>
        <v>1</v>
      </c>
      <c r="BE37" s="70">
        <f t="shared" ref="BE37:BE49" si="26">BD37/BC37*100</f>
        <v>100</v>
      </c>
      <c r="BF37" s="19" t="s">
        <v>425</v>
      </c>
      <c r="BG37" s="136"/>
    </row>
    <row r="38" spans="1:59" ht="409.6" customHeight="1">
      <c r="A38" s="212"/>
      <c r="B38" s="201"/>
      <c r="C38" s="201"/>
      <c r="D38" s="202"/>
      <c r="E38" s="10" t="s">
        <v>151</v>
      </c>
      <c r="F38" s="19" t="s">
        <v>118</v>
      </c>
      <c r="G38" s="20" t="s">
        <v>86</v>
      </c>
      <c r="H38" s="20" t="s">
        <v>84</v>
      </c>
      <c r="I38" s="20" t="s">
        <v>152</v>
      </c>
      <c r="J38" s="56">
        <v>0</v>
      </c>
      <c r="K38" s="56">
        <v>1</v>
      </c>
      <c r="L38" s="56">
        <v>1</v>
      </c>
      <c r="M38" s="56">
        <v>1</v>
      </c>
      <c r="N38" s="56">
        <v>1</v>
      </c>
      <c r="O38" s="56">
        <v>1</v>
      </c>
      <c r="P38" s="56">
        <v>1</v>
      </c>
      <c r="Q38" s="56">
        <v>1</v>
      </c>
      <c r="R38" s="56">
        <v>1</v>
      </c>
      <c r="S38" s="56">
        <v>1</v>
      </c>
      <c r="T38" s="56">
        <v>1</v>
      </c>
      <c r="U38" s="56">
        <v>1</v>
      </c>
      <c r="V38" s="55">
        <f t="shared" si="0"/>
        <v>100</v>
      </c>
      <c r="W38" s="85">
        <v>127403334</v>
      </c>
      <c r="X38" s="85">
        <v>110470000</v>
      </c>
      <c r="Y38" s="55">
        <f t="shared" si="1"/>
        <v>86.708876865027733</v>
      </c>
      <c r="Z38" s="15" t="s">
        <v>241</v>
      </c>
      <c r="AA38" s="63">
        <v>1</v>
      </c>
      <c r="AB38" s="63">
        <v>1</v>
      </c>
      <c r="AC38" s="64">
        <f t="shared" si="19"/>
        <v>100</v>
      </c>
      <c r="AD38" s="85">
        <v>11540000</v>
      </c>
      <c r="AE38" s="85">
        <v>11540000</v>
      </c>
      <c r="AF38" s="13">
        <f t="shared" si="3"/>
        <v>100</v>
      </c>
      <c r="AG38" s="9" t="s">
        <v>255</v>
      </c>
      <c r="AH38" s="72">
        <v>1</v>
      </c>
      <c r="AI38" s="56">
        <v>1</v>
      </c>
      <c r="AJ38" s="70">
        <f t="shared" si="4"/>
        <v>100</v>
      </c>
      <c r="AK38" s="85">
        <v>17310000</v>
      </c>
      <c r="AL38" s="85">
        <v>17310000</v>
      </c>
      <c r="AM38" s="70">
        <f t="shared" si="9"/>
        <v>100</v>
      </c>
      <c r="AN38" s="9" t="s">
        <v>342</v>
      </c>
      <c r="AO38" s="56">
        <v>1</v>
      </c>
      <c r="AP38" s="56">
        <v>1</v>
      </c>
      <c r="AQ38" s="70">
        <f t="shared" si="22"/>
        <v>100</v>
      </c>
      <c r="AR38" s="86">
        <v>29653333</v>
      </c>
      <c r="AS38" s="86">
        <v>29653333</v>
      </c>
      <c r="AT38" s="71">
        <f>AS38/AR38*100</f>
        <v>100</v>
      </c>
      <c r="AU38" s="19" t="s">
        <v>384</v>
      </c>
      <c r="AV38" s="56">
        <v>1</v>
      </c>
      <c r="AW38" s="56">
        <v>1</v>
      </c>
      <c r="AX38" s="70">
        <f t="shared" si="23"/>
        <v>100</v>
      </c>
      <c r="AY38" s="86"/>
      <c r="AZ38" s="86"/>
      <c r="BA38" s="71" t="e">
        <f>AZ38/AY38*100</f>
        <v>#DIV/0!</v>
      </c>
      <c r="BB38" s="19" t="s">
        <v>416</v>
      </c>
      <c r="BC38" s="60">
        <v>1</v>
      </c>
      <c r="BD38" s="59">
        <f>(U38+AB38+AI38+AP38+AW38)/5</f>
        <v>1</v>
      </c>
      <c r="BE38" s="70">
        <f t="shared" si="26"/>
        <v>100</v>
      </c>
      <c r="BF38" s="19" t="s">
        <v>426</v>
      </c>
      <c r="BG38" s="136"/>
    </row>
    <row r="39" spans="1:59" ht="129.94999999999999" customHeight="1">
      <c r="A39" s="212"/>
      <c r="B39" s="201"/>
      <c r="C39" s="201"/>
      <c r="D39" s="202"/>
      <c r="E39" s="10" t="s">
        <v>81</v>
      </c>
      <c r="F39" s="19" t="s">
        <v>82</v>
      </c>
      <c r="G39" s="20" t="s">
        <v>86</v>
      </c>
      <c r="H39" s="20" t="s">
        <v>84</v>
      </c>
      <c r="I39" s="20" t="s">
        <v>65</v>
      </c>
      <c r="J39" s="56">
        <v>0</v>
      </c>
      <c r="K39" s="56">
        <v>0</v>
      </c>
      <c r="L39" s="56">
        <v>0</v>
      </c>
      <c r="M39" s="56">
        <v>1</v>
      </c>
      <c r="N39" s="56">
        <v>1</v>
      </c>
      <c r="O39" s="56">
        <v>1</v>
      </c>
      <c r="P39" s="56">
        <v>1</v>
      </c>
      <c r="Q39" s="56">
        <v>1</v>
      </c>
      <c r="R39" s="56">
        <v>1</v>
      </c>
      <c r="S39" s="56">
        <v>1</v>
      </c>
      <c r="T39" s="57">
        <v>1</v>
      </c>
      <c r="U39" s="57">
        <v>1</v>
      </c>
      <c r="V39" s="57">
        <f>(U39/T39)*100</f>
        <v>100</v>
      </c>
      <c r="W39" s="86">
        <v>9333333</v>
      </c>
      <c r="X39" s="86">
        <v>9333333</v>
      </c>
      <c r="Y39" s="55">
        <f t="shared" si="1"/>
        <v>100</v>
      </c>
      <c r="Z39" s="15" t="s">
        <v>207</v>
      </c>
      <c r="AA39" s="57">
        <v>1</v>
      </c>
      <c r="AB39" s="57">
        <v>0</v>
      </c>
      <c r="AC39" s="55">
        <f>(AB39/AA39)*100</f>
        <v>0</v>
      </c>
      <c r="AD39" s="85">
        <v>0</v>
      </c>
      <c r="AE39" s="85">
        <v>0</v>
      </c>
      <c r="AF39" s="13" t="e">
        <f t="shared" si="3"/>
        <v>#DIV/0!</v>
      </c>
      <c r="AG39" s="16" t="s">
        <v>254</v>
      </c>
      <c r="AH39" s="72">
        <v>0</v>
      </c>
      <c r="AI39" s="56">
        <v>0</v>
      </c>
      <c r="AJ39" s="75" t="s">
        <v>313</v>
      </c>
      <c r="AK39" s="85">
        <v>0</v>
      </c>
      <c r="AL39" s="85">
        <v>0</v>
      </c>
      <c r="AM39" s="71">
        <v>0</v>
      </c>
      <c r="AN39" s="9" t="s">
        <v>291</v>
      </c>
      <c r="AO39" s="56">
        <v>1</v>
      </c>
      <c r="AP39" s="56">
        <v>0</v>
      </c>
      <c r="AQ39" s="70">
        <f t="shared" si="22"/>
        <v>0</v>
      </c>
      <c r="AR39" s="86">
        <v>0</v>
      </c>
      <c r="AS39" s="86">
        <v>0</v>
      </c>
      <c r="AT39" s="71">
        <v>0</v>
      </c>
      <c r="AU39" s="19" t="s">
        <v>362</v>
      </c>
      <c r="AV39" s="56">
        <v>1</v>
      </c>
      <c r="AW39" s="56">
        <v>0</v>
      </c>
      <c r="AX39" s="70">
        <f t="shared" si="23"/>
        <v>0</v>
      </c>
      <c r="AY39" s="86"/>
      <c r="AZ39" s="86"/>
      <c r="BA39" s="71">
        <v>0</v>
      </c>
      <c r="BB39" s="19" t="s">
        <v>436</v>
      </c>
      <c r="BC39" s="60">
        <v>1</v>
      </c>
      <c r="BD39" s="59">
        <f>(U39+AB39+AI39+AP39+AW39)/5</f>
        <v>0.2</v>
      </c>
      <c r="BE39" s="70">
        <f t="shared" si="26"/>
        <v>20</v>
      </c>
      <c r="BF39" s="19" t="s">
        <v>434</v>
      </c>
      <c r="BG39" s="136"/>
    </row>
    <row r="40" spans="1:59" ht="378.6" customHeight="1">
      <c r="A40" s="212"/>
      <c r="B40" s="201" t="s">
        <v>69</v>
      </c>
      <c r="C40" s="201" t="s">
        <v>22</v>
      </c>
      <c r="D40" s="201" t="s">
        <v>63</v>
      </c>
      <c r="E40" s="10" t="s">
        <v>122</v>
      </c>
      <c r="F40" s="19" t="s">
        <v>123</v>
      </c>
      <c r="G40" s="20" t="s">
        <v>86</v>
      </c>
      <c r="H40" s="20" t="s">
        <v>84</v>
      </c>
      <c r="I40" s="20" t="s">
        <v>153</v>
      </c>
      <c r="J40" s="56">
        <v>0</v>
      </c>
      <c r="K40" s="56">
        <v>1</v>
      </c>
      <c r="L40" s="56">
        <v>1</v>
      </c>
      <c r="M40" s="56">
        <v>1</v>
      </c>
      <c r="N40" s="56">
        <v>1</v>
      </c>
      <c r="O40" s="56">
        <v>1</v>
      </c>
      <c r="P40" s="56">
        <v>1</v>
      </c>
      <c r="Q40" s="56">
        <v>1</v>
      </c>
      <c r="R40" s="56">
        <v>1</v>
      </c>
      <c r="S40" s="56">
        <v>1</v>
      </c>
      <c r="T40" s="56">
        <v>1</v>
      </c>
      <c r="U40" s="56">
        <v>0.4</v>
      </c>
      <c r="V40" s="55">
        <v>40</v>
      </c>
      <c r="W40" s="85">
        <v>3000000</v>
      </c>
      <c r="X40" s="85">
        <v>3000000</v>
      </c>
      <c r="Y40" s="55">
        <f t="shared" si="1"/>
        <v>100</v>
      </c>
      <c r="Z40" s="15" t="s">
        <v>208</v>
      </c>
      <c r="AA40" s="63">
        <v>1</v>
      </c>
      <c r="AB40" s="63">
        <v>0.8</v>
      </c>
      <c r="AC40" s="64">
        <f>(AB40/AA40)*100</f>
        <v>80</v>
      </c>
      <c r="AD40" s="85">
        <f>2885000/4</f>
        <v>721250</v>
      </c>
      <c r="AE40" s="85">
        <f>2885000/4</f>
        <v>721250</v>
      </c>
      <c r="AF40" s="13">
        <f t="shared" si="3"/>
        <v>100</v>
      </c>
      <c r="AG40" s="9" t="s">
        <v>253</v>
      </c>
      <c r="AH40" s="72">
        <v>1</v>
      </c>
      <c r="AI40" s="56">
        <v>0</v>
      </c>
      <c r="AJ40" s="70">
        <f t="shared" si="4"/>
        <v>0</v>
      </c>
      <c r="AK40" s="85">
        <v>2500000</v>
      </c>
      <c r="AL40" s="85">
        <v>2500000</v>
      </c>
      <c r="AM40" s="71">
        <f t="shared" si="9"/>
        <v>100</v>
      </c>
      <c r="AN40" s="9" t="s">
        <v>292</v>
      </c>
      <c r="AO40" s="60">
        <v>1</v>
      </c>
      <c r="AP40" s="60">
        <v>1</v>
      </c>
      <c r="AQ40" s="70">
        <f t="shared" si="22"/>
        <v>100</v>
      </c>
      <c r="AR40" s="86">
        <v>0</v>
      </c>
      <c r="AS40" s="86">
        <v>0</v>
      </c>
      <c r="AT40" s="71">
        <v>0</v>
      </c>
      <c r="AU40" s="19" t="s">
        <v>385</v>
      </c>
      <c r="AV40" s="56">
        <v>1</v>
      </c>
      <c r="AW40" s="60">
        <v>1</v>
      </c>
      <c r="AX40" s="70">
        <f t="shared" si="23"/>
        <v>100</v>
      </c>
      <c r="AY40" s="86"/>
      <c r="AZ40" s="86"/>
      <c r="BA40" s="71">
        <v>0</v>
      </c>
      <c r="BB40" s="19" t="s">
        <v>428</v>
      </c>
      <c r="BC40" s="60">
        <v>1</v>
      </c>
      <c r="BD40" s="59">
        <f>(U40+AB40+AI40+AP40+AW40)/5</f>
        <v>0.64</v>
      </c>
      <c r="BE40" s="70">
        <f t="shared" si="26"/>
        <v>64</v>
      </c>
      <c r="BF40" s="19" t="s">
        <v>427</v>
      </c>
      <c r="BG40" s="136"/>
    </row>
    <row r="41" spans="1:59" ht="219.75" customHeight="1">
      <c r="A41" s="212"/>
      <c r="B41" s="201"/>
      <c r="C41" s="201"/>
      <c r="D41" s="201"/>
      <c r="E41" s="10" t="s">
        <v>181</v>
      </c>
      <c r="F41" s="4" t="s">
        <v>154</v>
      </c>
      <c r="G41" s="20" t="s">
        <v>85</v>
      </c>
      <c r="H41" s="20" t="s">
        <v>84</v>
      </c>
      <c r="I41" s="7" t="s">
        <v>174</v>
      </c>
      <c r="J41" s="61">
        <v>0</v>
      </c>
      <c r="K41" s="56">
        <v>0</v>
      </c>
      <c r="L41" s="56">
        <v>1</v>
      </c>
      <c r="M41" s="56">
        <v>1</v>
      </c>
      <c r="N41" s="56">
        <v>1</v>
      </c>
      <c r="O41" s="56">
        <v>1</v>
      </c>
      <c r="P41" s="56">
        <v>1</v>
      </c>
      <c r="Q41" s="56">
        <v>1</v>
      </c>
      <c r="R41" s="56">
        <v>1</v>
      </c>
      <c r="S41" s="56">
        <v>1</v>
      </c>
      <c r="T41" s="56">
        <v>1</v>
      </c>
      <c r="U41" s="56">
        <v>0.3</v>
      </c>
      <c r="V41" s="55">
        <f t="shared" si="0"/>
        <v>30</v>
      </c>
      <c r="W41" s="85">
        <v>0</v>
      </c>
      <c r="X41" s="85">
        <v>0</v>
      </c>
      <c r="Y41" s="55" t="e">
        <f t="shared" si="1"/>
        <v>#DIV/0!</v>
      </c>
      <c r="Z41" s="15" t="s">
        <v>242</v>
      </c>
      <c r="AA41" s="63">
        <v>1</v>
      </c>
      <c r="AB41" s="63">
        <v>0</v>
      </c>
      <c r="AC41" s="64">
        <f>(AB41/AA41)*100</f>
        <v>0</v>
      </c>
      <c r="AD41" s="86">
        <v>4050000</v>
      </c>
      <c r="AE41" s="86">
        <v>4050000</v>
      </c>
      <c r="AF41" s="13">
        <f t="shared" si="3"/>
        <v>100</v>
      </c>
      <c r="AG41" s="9" t="s">
        <v>252</v>
      </c>
      <c r="AH41" s="72">
        <v>1</v>
      </c>
      <c r="AI41" s="56">
        <v>1</v>
      </c>
      <c r="AJ41" s="70">
        <f t="shared" si="4"/>
        <v>100</v>
      </c>
      <c r="AK41" s="85">
        <v>2885000</v>
      </c>
      <c r="AL41" s="85">
        <v>2885000</v>
      </c>
      <c r="AM41" s="71">
        <f t="shared" si="9"/>
        <v>100</v>
      </c>
      <c r="AN41" s="14" t="s">
        <v>343</v>
      </c>
      <c r="AO41" s="60">
        <v>1</v>
      </c>
      <c r="AP41" s="60">
        <v>1</v>
      </c>
      <c r="AQ41" s="70">
        <v>100</v>
      </c>
      <c r="AR41" s="86">
        <v>9600000</v>
      </c>
      <c r="AS41" s="86">
        <v>9600000</v>
      </c>
      <c r="AT41" s="71">
        <f>AS41/AR41*100</f>
        <v>100</v>
      </c>
      <c r="AU41" s="19" t="s">
        <v>375</v>
      </c>
      <c r="AV41" s="56">
        <v>1</v>
      </c>
      <c r="AW41" s="60">
        <v>0</v>
      </c>
      <c r="AX41" s="70">
        <f t="shared" si="23"/>
        <v>0</v>
      </c>
      <c r="AY41" s="86"/>
      <c r="AZ41" s="86"/>
      <c r="BA41" s="71" t="e">
        <f>AZ41/AY41*100</f>
        <v>#DIV/0!</v>
      </c>
      <c r="BB41" s="19" t="s">
        <v>399</v>
      </c>
      <c r="BC41" s="60">
        <v>1</v>
      </c>
      <c r="BD41" s="95">
        <f>(AI41+AP41+AW41)/3</f>
        <v>0.66666666666666663</v>
      </c>
      <c r="BE41" s="70">
        <f t="shared" si="26"/>
        <v>66.666666666666657</v>
      </c>
      <c r="BF41" s="19" t="s">
        <v>429</v>
      </c>
      <c r="BG41" s="136"/>
    </row>
    <row r="42" spans="1:59" ht="165" customHeight="1">
      <c r="A42" s="212"/>
      <c r="B42" s="201"/>
      <c r="C42" s="201"/>
      <c r="D42" s="201"/>
      <c r="E42" s="10" t="s">
        <v>101</v>
      </c>
      <c r="F42" s="19" t="s">
        <v>119</v>
      </c>
      <c r="G42" s="20" t="s">
        <v>86</v>
      </c>
      <c r="H42" s="20" t="s">
        <v>84</v>
      </c>
      <c r="I42" s="20" t="s">
        <v>155</v>
      </c>
      <c r="J42" s="56">
        <v>0</v>
      </c>
      <c r="K42" s="56">
        <v>0</v>
      </c>
      <c r="L42" s="56">
        <v>0</v>
      </c>
      <c r="M42" s="56">
        <v>1</v>
      </c>
      <c r="N42" s="56">
        <v>1</v>
      </c>
      <c r="O42" s="56">
        <v>1</v>
      </c>
      <c r="P42" s="56">
        <v>1</v>
      </c>
      <c r="Q42" s="56">
        <v>1</v>
      </c>
      <c r="R42" s="56">
        <v>1</v>
      </c>
      <c r="S42" s="56">
        <v>1</v>
      </c>
      <c r="T42" s="56">
        <v>1</v>
      </c>
      <c r="U42" s="56">
        <v>0</v>
      </c>
      <c r="V42" s="55">
        <f t="shared" si="0"/>
        <v>0</v>
      </c>
      <c r="W42" s="85">
        <v>0</v>
      </c>
      <c r="X42" s="85">
        <v>0</v>
      </c>
      <c r="Y42" s="55" t="e">
        <f t="shared" si="1"/>
        <v>#DIV/0!</v>
      </c>
      <c r="Z42" s="15" t="s">
        <v>209</v>
      </c>
      <c r="AA42" s="57">
        <v>1</v>
      </c>
      <c r="AB42" s="57">
        <v>0</v>
      </c>
      <c r="AC42" s="55">
        <f t="shared" ref="AC42:AC47" si="27">(AB42/AA42)*100</f>
        <v>0</v>
      </c>
      <c r="AD42" s="85">
        <v>0</v>
      </c>
      <c r="AE42" s="85">
        <v>0</v>
      </c>
      <c r="AF42" s="13" t="e">
        <f t="shared" si="3"/>
        <v>#DIV/0!</v>
      </c>
      <c r="AG42" s="9" t="s">
        <v>243</v>
      </c>
      <c r="AH42" s="72">
        <v>0</v>
      </c>
      <c r="AI42" s="56">
        <v>0</v>
      </c>
      <c r="AJ42" s="75" t="s">
        <v>313</v>
      </c>
      <c r="AK42" s="85">
        <v>0</v>
      </c>
      <c r="AL42" s="85">
        <v>0</v>
      </c>
      <c r="AM42" s="71">
        <v>0</v>
      </c>
      <c r="AN42" s="9" t="s">
        <v>344</v>
      </c>
      <c r="AO42" s="56">
        <v>1</v>
      </c>
      <c r="AP42" s="60">
        <v>0.75</v>
      </c>
      <c r="AQ42" s="70">
        <f>(AP42/AO42)*100</f>
        <v>75</v>
      </c>
      <c r="AR42" s="86">
        <v>64000000</v>
      </c>
      <c r="AS42" s="86">
        <v>64000000</v>
      </c>
      <c r="AT42" s="71">
        <f>AS42/AR42*100</f>
        <v>100</v>
      </c>
      <c r="AU42" s="19" t="s">
        <v>372</v>
      </c>
      <c r="AV42" s="56">
        <v>1</v>
      </c>
      <c r="AW42" s="60">
        <v>1</v>
      </c>
      <c r="AX42" s="70">
        <f t="shared" ref="AX42:AX47" si="28">(AW42/AV42)*100</f>
        <v>100</v>
      </c>
      <c r="AY42" s="142">
        <v>144950000</v>
      </c>
      <c r="AZ42" s="86">
        <v>9950000</v>
      </c>
      <c r="BA42" s="127">
        <f>AZ42/AY42*100</f>
        <v>6.864436012418075</v>
      </c>
      <c r="BB42" s="19" t="s">
        <v>411</v>
      </c>
      <c r="BC42" s="60">
        <v>1</v>
      </c>
      <c r="BD42" s="95">
        <f>(AI42+AP42+AW42)/2</f>
        <v>0.875</v>
      </c>
      <c r="BE42" s="70">
        <f t="shared" si="26"/>
        <v>87.5</v>
      </c>
      <c r="BF42" s="19" t="s">
        <v>318</v>
      </c>
      <c r="BG42" s="137"/>
    </row>
    <row r="43" spans="1:59" ht="170.1" customHeight="1">
      <c r="A43" s="209" t="s">
        <v>21</v>
      </c>
      <c r="B43" s="201" t="s">
        <v>16</v>
      </c>
      <c r="C43" s="19" t="s">
        <v>75</v>
      </c>
      <c r="D43" s="19" t="s">
        <v>66</v>
      </c>
      <c r="E43" s="10" t="s">
        <v>102</v>
      </c>
      <c r="F43" s="19" t="s">
        <v>120</v>
      </c>
      <c r="G43" s="20" t="s">
        <v>86</v>
      </c>
      <c r="H43" s="20" t="s">
        <v>84</v>
      </c>
      <c r="I43" s="20" t="s">
        <v>175</v>
      </c>
      <c r="J43" s="56">
        <v>0</v>
      </c>
      <c r="K43" s="56">
        <v>1</v>
      </c>
      <c r="L43" s="56">
        <v>1</v>
      </c>
      <c r="M43" s="56">
        <v>1</v>
      </c>
      <c r="N43" s="56">
        <v>1</v>
      </c>
      <c r="O43" s="56">
        <v>1</v>
      </c>
      <c r="P43" s="56">
        <v>1</v>
      </c>
      <c r="Q43" s="56">
        <v>1</v>
      </c>
      <c r="R43" s="56">
        <v>1</v>
      </c>
      <c r="S43" s="56">
        <v>1</v>
      </c>
      <c r="T43" s="56">
        <v>1</v>
      </c>
      <c r="U43" s="56">
        <v>0</v>
      </c>
      <c r="V43" s="55">
        <f t="shared" si="0"/>
        <v>0</v>
      </c>
      <c r="W43" s="85">
        <v>0</v>
      </c>
      <c r="X43" s="85">
        <v>0</v>
      </c>
      <c r="Y43" s="55" t="e">
        <f t="shared" si="1"/>
        <v>#DIV/0!</v>
      </c>
      <c r="Z43" s="15" t="s">
        <v>210</v>
      </c>
      <c r="AA43" s="57">
        <v>1</v>
      </c>
      <c r="AB43" s="57">
        <v>0.7</v>
      </c>
      <c r="AC43" s="55">
        <f t="shared" si="27"/>
        <v>70</v>
      </c>
      <c r="AD43" s="85">
        <f>2885000+2185000</f>
        <v>5070000</v>
      </c>
      <c r="AE43" s="85">
        <f>2885000+2185000</f>
        <v>5070000</v>
      </c>
      <c r="AF43" s="13">
        <f t="shared" si="3"/>
        <v>100</v>
      </c>
      <c r="AG43" s="9" t="s">
        <v>244</v>
      </c>
      <c r="AH43" s="72">
        <v>1</v>
      </c>
      <c r="AI43" s="56">
        <v>0</v>
      </c>
      <c r="AJ43" s="70">
        <f t="shared" si="4"/>
        <v>0</v>
      </c>
      <c r="AK43" s="85">
        <v>1373000</v>
      </c>
      <c r="AL43" s="85">
        <v>1373000</v>
      </c>
      <c r="AM43" s="74">
        <f t="shared" si="9"/>
        <v>100</v>
      </c>
      <c r="AN43" s="9" t="s">
        <v>310</v>
      </c>
      <c r="AO43" s="56">
        <v>1</v>
      </c>
      <c r="AP43" s="60">
        <v>1</v>
      </c>
      <c r="AQ43" s="70">
        <f>(AP43/AO43)*100</f>
        <v>100</v>
      </c>
      <c r="AR43" s="86">
        <v>1000000</v>
      </c>
      <c r="AS43" s="86">
        <v>1000000</v>
      </c>
      <c r="AT43" s="74">
        <f t="shared" si="7"/>
        <v>100</v>
      </c>
      <c r="AU43" s="19" t="s">
        <v>390</v>
      </c>
      <c r="AV43" s="56">
        <v>1</v>
      </c>
      <c r="AW43" s="60">
        <v>1</v>
      </c>
      <c r="AX43" s="70">
        <f t="shared" si="28"/>
        <v>100</v>
      </c>
      <c r="AY43" s="86"/>
      <c r="AZ43" s="86"/>
      <c r="BA43" s="74" t="e">
        <f t="shared" ref="BA43" si="29">AZ43/AY43*100</f>
        <v>#DIV/0!</v>
      </c>
      <c r="BB43" s="19" t="s">
        <v>437</v>
      </c>
      <c r="BC43" s="60">
        <v>1</v>
      </c>
      <c r="BD43" s="59">
        <f>(U43+AB43+AI43+AP43+AW43)/4</f>
        <v>0.67500000000000004</v>
      </c>
      <c r="BE43" s="70">
        <f t="shared" si="26"/>
        <v>67.5</v>
      </c>
      <c r="BF43" s="19" t="s">
        <v>430</v>
      </c>
      <c r="BG43" s="132"/>
    </row>
    <row r="44" spans="1:59" ht="216.6" customHeight="1">
      <c r="A44" s="209"/>
      <c r="B44" s="201"/>
      <c r="C44" s="201" t="s">
        <v>33</v>
      </c>
      <c r="D44" s="204" t="s">
        <v>176</v>
      </c>
      <c r="E44" s="10" t="s">
        <v>156</v>
      </c>
      <c r="F44" s="4" t="s">
        <v>159</v>
      </c>
      <c r="G44" s="20" t="s">
        <v>86</v>
      </c>
      <c r="H44" s="20" t="s">
        <v>84</v>
      </c>
      <c r="I44" s="20" t="s">
        <v>157</v>
      </c>
      <c r="J44" s="56">
        <v>2</v>
      </c>
      <c r="K44" s="56">
        <v>2</v>
      </c>
      <c r="L44" s="56">
        <v>2</v>
      </c>
      <c r="M44" s="56">
        <v>2</v>
      </c>
      <c r="N44" s="56">
        <v>2</v>
      </c>
      <c r="O44" s="56">
        <v>2</v>
      </c>
      <c r="P44" s="56">
        <v>2</v>
      </c>
      <c r="Q44" s="56">
        <v>2</v>
      </c>
      <c r="R44" s="56">
        <v>2</v>
      </c>
      <c r="S44" s="56">
        <v>2</v>
      </c>
      <c r="T44" s="56">
        <v>1</v>
      </c>
      <c r="U44" s="56">
        <v>1</v>
      </c>
      <c r="V44" s="55">
        <f t="shared" si="0"/>
        <v>100</v>
      </c>
      <c r="W44" s="85">
        <v>0</v>
      </c>
      <c r="X44" s="85">
        <v>0</v>
      </c>
      <c r="Y44" s="55" t="e">
        <f t="shared" si="1"/>
        <v>#DIV/0!</v>
      </c>
      <c r="Z44" s="15" t="s">
        <v>211</v>
      </c>
      <c r="AA44" s="57">
        <v>2</v>
      </c>
      <c r="AB44" s="57">
        <v>2</v>
      </c>
      <c r="AC44" s="55">
        <f t="shared" si="27"/>
        <v>100</v>
      </c>
      <c r="AD44" s="85">
        <v>0</v>
      </c>
      <c r="AE44" s="85">
        <v>0</v>
      </c>
      <c r="AF44" s="13" t="e">
        <f t="shared" si="3"/>
        <v>#DIV/0!</v>
      </c>
      <c r="AG44" s="9" t="s">
        <v>245</v>
      </c>
      <c r="AH44" s="72">
        <v>2</v>
      </c>
      <c r="AI44" s="56">
        <v>2</v>
      </c>
      <c r="AJ44" s="70">
        <f t="shared" si="4"/>
        <v>100</v>
      </c>
      <c r="AK44" s="85">
        <v>1E-3</v>
      </c>
      <c r="AL44" s="85">
        <v>1E-3</v>
      </c>
      <c r="AM44" s="71">
        <f t="shared" si="9"/>
        <v>100</v>
      </c>
      <c r="AN44" s="14" t="s">
        <v>286</v>
      </c>
      <c r="AO44" s="60">
        <v>2</v>
      </c>
      <c r="AP44" s="60">
        <v>2</v>
      </c>
      <c r="AQ44" s="70">
        <f>(AP44/AO44)*100</f>
        <v>100</v>
      </c>
      <c r="AR44" s="94">
        <v>0</v>
      </c>
      <c r="AS44" s="94">
        <v>0</v>
      </c>
      <c r="AT44" s="71">
        <v>0</v>
      </c>
      <c r="AU44" s="19" t="s">
        <v>389</v>
      </c>
      <c r="AV44" s="56">
        <v>2</v>
      </c>
      <c r="AW44" s="60">
        <v>0</v>
      </c>
      <c r="AX44" s="70">
        <f t="shared" si="28"/>
        <v>0</v>
      </c>
      <c r="AY44" s="94"/>
      <c r="AZ44" s="94"/>
      <c r="BA44" s="71">
        <v>0</v>
      </c>
      <c r="BB44" s="19" t="s">
        <v>436</v>
      </c>
      <c r="BC44" s="60">
        <v>2</v>
      </c>
      <c r="BD44" s="59">
        <f>(U44+AB44+AI44+AP44+AW44)/5</f>
        <v>1.4</v>
      </c>
      <c r="BE44" s="70">
        <f t="shared" si="26"/>
        <v>70</v>
      </c>
      <c r="BF44" s="19" t="s">
        <v>431</v>
      </c>
      <c r="BG44" s="133"/>
    </row>
    <row r="45" spans="1:59" ht="185.1" customHeight="1">
      <c r="A45" s="209"/>
      <c r="B45" s="201"/>
      <c r="C45" s="201"/>
      <c r="D45" s="204"/>
      <c r="E45" s="19" t="s">
        <v>158</v>
      </c>
      <c r="F45" s="19" t="s">
        <v>182</v>
      </c>
      <c r="G45" s="20" t="s">
        <v>86</v>
      </c>
      <c r="H45" s="20" t="s">
        <v>84</v>
      </c>
      <c r="I45" s="20" t="s">
        <v>160</v>
      </c>
      <c r="J45" s="56">
        <v>0</v>
      </c>
      <c r="K45" s="56">
        <v>0</v>
      </c>
      <c r="L45" s="56">
        <v>0</v>
      </c>
      <c r="M45" s="56">
        <v>0</v>
      </c>
      <c r="N45" s="56">
        <v>1</v>
      </c>
      <c r="O45" s="56">
        <v>1</v>
      </c>
      <c r="P45" s="56">
        <v>1</v>
      </c>
      <c r="Q45" s="56">
        <v>1</v>
      </c>
      <c r="R45" s="56">
        <v>1</v>
      </c>
      <c r="S45" s="56">
        <v>1</v>
      </c>
      <c r="T45" s="56">
        <v>1</v>
      </c>
      <c r="U45" s="56">
        <v>0</v>
      </c>
      <c r="V45" s="55">
        <f t="shared" si="0"/>
        <v>0</v>
      </c>
      <c r="W45" s="85">
        <v>0</v>
      </c>
      <c r="X45" s="85">
        <v>0</v>
      </c>
      <c r="Y45" s="55" t="e">
        <f t="shared" si="1"/>
        <v>#DIV/0!</v>
      </c>
      <c r="Z45" s="15" t="s">
        <v>210</v>
      </c>
      <c r="AA45" s="57">
        <v>1</v>
      </c>
      <c r="AB45" s="57">
        <v>0</v>
      </c>
      <c r="AC45" s="55">
        <f t="shared" si="27"/>
        <v>0</v>
      </c>
      <c r="AD45" s="85">
        <v>0</v>
      </c>
      <c r="AE45" s="85">
        <v>0</v>
      </c>
      <c r="AF45" s="13" t="e">
        <f t="shared" si="3"/>
        <v>#DIV/0!</v>
      </c>
      <c r="AG45" s="9" t="s">
        <v>246</v>
      </c>
      <c r="AH45" s="72">
        <v>0</v>
      </c>
      <c r="AI45" s="56">
        <v>0</v>
      </c>
      <c r="AJ45" s="75" t="s">
        <v>313</v>
      </c>
      <c r="AK45" s="85">
        <v>168000000</v>
      </c>
      <c r="AL45" s="85">
        <v>168000000</v>
      </c>
      <c r="AM45" s="71">
        <f t="shared" si="9"/>
        <v>100</v>
      </c>
      <c r="AN45" s="9" t="s">
        <v>307</v>
      </c>
      <c r="AO45" s="56">
        <v>0</v>
      </c>
      <c r="AP45" s="56">
        <v>0</v>
      </c>
      <c r="AQ45" s="75" t="s">
        <v>313</v>
      </c>
      <c r="AR45" s="86"/>
      <c r="AS45" s="86"/>
      <c r="AT45" s="75" t="s">
        <v>313</v>
      </c>
      <c r="AU45" s="19" t="s">
        <v>319</v>
      </c>
      <c r="AV45" s="56">
        <v>1</v>
      </c>
      <c r="AW45" s="56"/>
      <c r="AX45" s="70">
        <f t="shared" si="28"/>
        <v>0</v>
      </c>
      <c r="AY45" s="86"/>
      <c r="AZ45" s="86"/>
      <c r="BA45" s="71">
        <v>0</v>
      </c>
      <c r="BB45" s="19"/>
      <c r="BC45" s="60">
        <v>1</v>
      </c>
      <c r="BD45" s="59">
        <f>(AW45)/6</f>
        <v>0</v>
      </c>
      <c r="BE45" s="70">
        <f t="shared" si="26"/>
        <v>0</v>
      </c>
      <c r="BF45" s="19" t="s">
        <v>319</v>
      </c>
      <c r="BG45" s="133"/>
    </row>
    <row r="46" spans="1:59" ht="294" customHeight="1">
      <c r="A46" s="209"/>
      <c r="B46" s="201" t="s">
        <v>18</v>
      </c>
      <c r="C46" s="201" t="s">
        <v>17</v>
      </c>
      <c r="D46" s="204" t="s">
        <v>79</v>
      </c>
      <c r="E46" s="19" t="s">
        <v>103</v>
      </c>
      <c r="F46" s="19" t="s">
        <v>96</v>
      </c>
      <c r="G46" s="20" t="s">
        <v>86</v>
      </c>
      <c r="H46" s="20" t="s">
        <v>84</v>
      </c>
      <c r="I46" s="20" t="s">
        <v>161</v>
      </c>
      <c r="J46" s="56">
        <v>0</v>
      </c>
      <c r="K46" s="56">
        <v>0</v>
      </c>
      <c r="L46" s="56">
        <v>0</v>
      </c>
      <c r="M46" s="56">
        <v>0</v>
      </c>
      <c r="N46" s="56">
        <v>1</v>
      </c>
      <c r="O46" s="56">
        <v>1</v>
      </c>
      <c r="P46" s="56">
        <v>1</v>
      </c>
      <c r="Q46" s="56">
        <v>1</v>
      </c>
      <c r="R46" s="56">
        <v>1</v>
      </c>
      <c r="S46" s="56">
        <v>1</v>
      </c>
      <c r="T46" s="57">
        <v>1</v>
      </c>
      <c r="U46" s="57">
        <v>0.7</v>
      </c>
      <c r="V46" s="57">
        <f t="shared" si="0"/>
        <v>70</v>
      </c>
      <c r="W46" s="86">
        <v>6000000</v>
      </c>
      <c r="X46" s="86">
        <v>6000000</v>
      </c>
      <c r="Y46" s="55">
        <f t="shared" si="1"/>
        <v>100</v>
      </c>
      <c r="Z46" s="15" t="s">
        <v>212</v>
      </c>
      <c r="AA46" s="57">
        <v>1</v>
      </c>
      <c r="AB46" s="57">
        <v>1</v>
      </c>
      <c r="AC46" s="55">
        <f t="shared" si="27"/>
        <v>100</v>
      </c>
      <c r="AD46" s="85">
        <v>0</v>
      </c>
      <c r="AE46" s="85">
        <v>0</v>
      </c>
      <c r="AF46" s="13" t="e">
        <f t="shared" si="3"/>
        <v>#DIV/0!</v>
      </c>
      <c r="AG46" s="9" t="s">
        <v>247</v>
      </c>
      <c r="AH46" s="72">
        <v>0</v>
      </c>
      <c r="AI46" s="56">
        <v>0</v>
      </c>
      <c r="AJ46" s="75" t="s">
        <v>313</v>
      </c>
      <c r="AK46" s="85">
        <v>0</v>
      </c>
      <c r="AL46" s="85">
        <v>0</v>
      </c>
      <c r="AM46" s="71">
        <v>0</v>
      </c>
      <c r="AN46" s="9" t="s">
        <v>345</v>
      </c>
      <c r="AO46" s="56">
        <v>0</v>
      </c>
      <c r="AP46" s="56">
        <v>0</v>
      </c>
      <c r="AQ46" s="75" t="s">
        <v>313</v>
      </c>
      <c r="AR46" s="86"/>
      <c r="AS46" s="86"/>
      <c r="AT46" s="75" t="s">
        <v>313</v>
      </c>
      <c r="AU46" s="19" t="s">
        <v>363</v>
      </c>
      <c r="AV46" s="56">
        <v>1</v>
      </c>
      <c r="AW46" s="56"/>
      <c r="AX46" s="70">
        <f t="shared" si="28"/>
        <v>0</v>
      </c>
      <c r="AY46" s="86"/>
      <c r="AZ46" s="86"/>
      <c r="BA46" s="71">
        <v>0</v>
      </c>
      <c r="BB46" s="19"/>
      <c r="BC46" s="60">
        <v>1</v>
      </c>
      <c r="BD46" s="59">
        <f>(U46+AB46+AI46+AP46+AW46)/6</f>
        <v>0.28333333333333333</v>
      </c>
      <c r="BE46" s="70">
        <f t="shared" si="26"/>
        <v>28.333333333333332</v>
      </c>
      <c r="BF46" s="19" t="s">
        <v>346</v>
      </c>
      <c r="BG46" s="133"/>
    </row>
    <row r="47" spans="1:59" ht="147" customHeight="1">
      <c r="A47" s="209"/>
      <c r="B47" s="201"/>
      <c r="C47" s="201"/>
      <c r="D47" s="204"/>
      <c r="E47" s="19" t="s">
        <v>104</v>
      </c>
      <c r="F47" s="19" t="s">
        <v>121</v>
      </c>
      <c r="G47" s="20" t="s">
        <v>86</v>
      </c>
      <c r="H47" s="20" t="s">
        <v>84</v>
      </c>
      <c r="I47" s="20" t="s">
        <v>162</v>
      </c>
      <c r="J47" s="56">
        <v>4</v>
      </c>
      <c r="K47" s="56">
        <v>4</v>
      </c>
      <c r="L47" s="56">
        <v>4</v>
      </c>
      <c r="M47" s="56">
        <v>4</v>
      </c>
      <c r="N47" s="56">
        <v>4</v>
      </c>
      <c r="O47" s="56">
        <v>4</v>
      </c>
      <c r="P47" s="56">
        <v>4</v>
      </c>
      <c r="Q47" s="56">
        <v>4</v>
      </c>
      <c r="R47" s="56">
        <v>4</v>
      </c>
      <c r="S47" s="56">
        <v>4</v>
      </c>
      <c r="T47" s="57">
        <v>2</v>
      </c>
      <c r="U47" s="57">
        <v>1</v>
      </c>
      <c r="V47" s="57">
        <f t="shared" si="0"/>
        <v>50</v>
      </c>
      <c r="W47" s="86">
        <v>3000000</v>
      </c>
      <c r="X47" s="86">
        <v>3000000</v>
      </c>
      <c r="Y47" s="55">
        <f t="shared" si="1"/>
        <v>100</v>
      </c>
      <c r="Z47" s="15" t="s">
        <v>213</v>
      </c>
      <c r="AA47" s="57">
        <v>4</v>
      </c>
      <c r="AB47" s="57">
        <v>4</v>
      </c>
      <c r="AC47" s="55">
        <f t="shared" si="27"/>
        <v>100</v>
      </c>
      <c r="AD47" s="85">
        <v>0</v>
      </c>
      <c r="AE47" s="85">
        <v>0</v>
      </c>
      <c r="AF47" s="13" t="e">
        <f t="shared" si="3"/>
        <v>#DIV/0!</v>
      </c>
      <c r="AG47" s="9" t="s">
        <v>248</v>
      </c>
      <c r="AH47" s="72">
        <v>4</v>
      </c>
      <c r="AI47" s="56">
        <v>4</v>
      </c>
      <c r="AJ47" s="70">
        <f t="shared" si="4"/>
        <v>100</v>
      </c>
      <c r="AK47" s="85">
        <v>3462000</v>
      </c>
      <c r="AL47" s="85">
        <v>3462000</v>
      </c>
      <c r="AM47" s="70">
        <f t="shared" si="9"/>
        <v>100</v>
      </c>
      <c r="AN47" s="14" t="s">
        <v>287</v>
      </c>
      <c r="AO47" s="60">
        <v>4</v>
      </c>
      <c r="AP47" s="60">
        <v>4</v>
      </c>
      <c r="AQ47" s="70">
        <f>(AP47/AO47)*100</f>
        <v>100</v>
      </c>
      <c r="AR47" s="94">
        <v>1000000</v>
      </c>
      <c r="AS47" s="94">
        <v>1000000</v>
      </c>
      <c r="AT47" s="74">
        <f t="shared" si="7"/>
        <v>100</v>
      </c>
      <c r="AU47" s="19" t="s">
        <v>388</v>
      </c>
      <c r="AV47" s="56">
        <v>4</v>
      </c>
      <c r="AW47" s="60">
        <v>1</v>
      </c>
      <c r="AX47" s="70">
        <f t="shared" si="28"/>
        <v>25</v>
      </c>
      <c r="AY47" s="94"/>
      <c r="AZ47" s="94"/>
      <c r="BA47" s="74" t="e">
        <f t="shared" ref="BA47:BA49" si="30">AZ47/AY47*100</f>
        <v>#DIV/0!</v>
      </c>
      <c r="BB47" s="19" t="s">
        <v>438</v>
      </c>
      <c r="BC47" s="60">
        <v>4</v>
      </c>
      <c r="BD47" s="95">
        <f>(U47+AB47+AI47+AP47+AW47)/5</f>
        <v>2.8</v>
      </c>
      <c r="BE47" s="70">
        <f t="shared" si="26"/>
        <v>70</v>
      </c>
      <c r="BF47" s="19" t="s">
        <v>432</v>
      </c>
      <c r="BG47" s="133"/>
    </row>
    <row r="48" spans="1:59" ht="184.5" customHeight="1">
      <c r="A48" s="209"/>
      <c r="B48" s="201" t="s">
        <v>20</v>
      </c>
      <c r="C48" s="19" t="s">
        <v>76</v>
      </c>
      <c r="D48" s="201" t="s">
        <v>64</v>
      </c>
      <c r="E48" s="19" t="s">
        <v>163</v>
      </c>
      <c r="F48" s="19" t="s">
        <v>177</v>
      </c>
      <c r="G48" s="20" t="s">
        <v>85</v>
      </c>
      <c r="H48" s="7" t="s">
        <v>84</v>
      </c>
      <c r="I48" s="20" t="s">
        <v>164</v>
      </c>
      <c r="J48" s="56">
        <v>0</v>
      </c>
      <c r="K48" s="56">
        <v>0</v>
      </c>
      <c r="L48" s="56">
        <v>0</v>
      </c>
      <c r="M48" s="56">
        <v>0</v>
      </c>
      <c r="N48" s="56">
        <v>6</v>
      </c>
      <c r="O48" s="56">
        <v>6</v>
      </c>
      <c r="P48" s="56">
        <v>0</v>
      </c>
      <c r="Q48" s="56">
        <v>0</v>
      </c>
      <c r="R48" s="56">
        <v>0</v>
      </c>
      <c r="S48" s="56">
        <v>0</v>
      </c>
      <c r="T48" s="56">
        <v>0</v>
      </c>
      <c r="U48" s="56">
        <v>0</v>
      </c>
      <c r="V48" s="55">
        <v>0</v>
      </c>
      <c r="W48" s="85">
        <v>0</v>
      </c>
      <c r="X48" s="85">
        <v>0</v>
      </c>
      <c r="Y48" s="55" t="e">
        <f t="shared" si="1"/>
        <v>#DIV/0!</v>
      </c>
      <c r="Z48" s="15" t="s">
        <v>214</v>
      </c>
      <c r="AA48" s="57">
        <v>0</v>
      </c>
      <c r="AB48" s="57">
        <v>0</v>
      </c>
      <c r="AC48" s="55">
        <v>0</v>
      </c>
      <c r="AD48" s="85">
        <v>0</v>
      </c>
      <c r="AE48" s="85">
        <v>0</v>
      </c>
      <c r="AF48" s="13" t="e">
        <f t="shared" si="3"/>
        <v>#DIV/0!</v>
      </c>
      <c r="AG48" s="9" t="s">
        <v>249</v>
      </c>
      <c r="AH48" s="72">
        <v>0</v>
      </c>
      <c r="AI48" s="56">
        <v>0</v>
      </c>
      <c r="AJ48" s="75" t="s">
        <v>313</v>
      </c>
      <c r="AK48" s="85">
        <v>0</v>
      </c>
      <c r="AL48" s="85">
        <v>0</v>
      </c>
      <c r="AM48" s="71">
        <v>0</v>
      </c>
      <c r="AN48" s="9" t="s">
        <v>291</v>
      </c>
      <c r="AO48" s="56">
        <v>0</v>
      </c>
      <c r="AP48" s="56">
        <v>0</v>
      </c>
      <c r="AQ48" s="75" t="s">
        <v>313</v>
      </c>
      <c r="AR48" s="86"/>
      <c r="AS48" s="86"/>
      <c r="AT48" s="75" t="s">
        <v>313</v>
      </c>
      <c r="AU48" s="19" t="s">
        <v>347</v>
      </c>
      <c r="AV48" s="56">
        <v>6</v>
      </c>
      <c r="AW48" s="56"/>
      <c r="AX48" s="70">
        <f t="shared" ref="AX48:AX49" si="31">(AW48/AV48)*100</f>
        <v>0</v>
      </c>
      <c r="AY48" s="86"/>
      <c r="AZ48" s="86"/>
      <c r="BA48" s="74" t="e">
        <f t="shared" si="30"/>
        <v>#DIV/0!</v>
      </c>
      <c r="BB48" s="19"/>
      <c r="BC48" s="60">
        <v>12</v>
      </c>
      <c r="BD48" s="95">
        <f>AW48</f>
        <v>0</v>
      </c>
      <c r="BE48" s="70">
        <f t="shared" si="26"/>
        <v>0</v>
      </c>
      <c r="BF48" s="19" t="s">
        <v>347</v>
      </c>
      <c r="BG48" s="133"/>
    </row>
    <row r="49" spans="1:59" ht="177" customHeight="1">
      <c r="A49" s="209"/>
      <c r="B49" s="201"/>
      <c r="C49" s="19" t="s">
        <v>19</v>
      </c>
      <c r="D49" s="201"/>
      <c r="E49" s="4" t="s">
        <v>178</v>
      </c>
      <c r="F49" s="4" t="s">
        <v>183</v>
      </c>
      <c r="G49" s="7" t="s">
        <v>86</v>
      </c>
      <c r="H49" s="20" t="s">
        <v>84</v>
      </c>
      <c r="I49" s="20" t="s">
        <v>165</v>
      </c>
      <c r="J49" s="56">
        <v>0</v>
      </c>
      <c r="K49" s="56">
        <v>0</v>
      </c>
      <c r="L49" s="56">
        <v>0</v>
      </c>
      <c r="M49" s="56">
        <v>0</v>
      </c>
      <c r="N49" s="56">
        <v>5</v>
      </c>
      <c r="O49" s="56">
        <v>5</v>
      </c>
      <c r="P49" s="56">
        <v>5</v>
      </c>
      <c r="Q49" s="56">
        <v>5</v>
      </c>
      <c r="R49" s="56">
        <v>5</v>
      </c>
      <c r="S49" s="56">
        <v>5</v>
      </c>
      <c r="T49" s="56">
        <v>1</v>
      </c>
      <c r="U49" s="56">
        <v>0.1</v>
      </c>
      <c r="V49" s="55">
        <f t="shared" si="0"/>
        <v>10</v>
      </c>
      <c r="W49" s="86">
        <v>4400000</v>
      </c>
      <c r="X49" s="86">
        <v>4400000</v>
      </c>
      <c r="Y49" s="55">
        <f t="shared" si="1"/>
        <v>100</v>
      </c>
      <c r="Z49" s="15" t="s">
        <v>216</v>
      </c>
      <c r="AA49" s="57">
        <v>1</v>
      </c>
      <c r="AB49" s="57">
        <v>1</v>
      </c>
      <c r="AC49" s="55">
        <v>0</v>
      </c>
      <c r="AD49" s="85">
        <v>0</v>
      </c>
      <c r="AE49" s="85">
        <v>0</v>
      </c>
      <c r="AF49" s="13" t="e">
        <f t="shared" si="3"/>
        <v>#DIV/0!</v>
      </c>
      <c r="AG49" s="9" t="s">
        <v>250</v>
      </c>
      <c r="AH49" s="72">
        <v>0</v>
      </c>
      <c r="AI49" s="56">
        <v>0</v>
      </c>
      <c r="AJ49" s="75" t="s">
        <v>313</v>
      </c>
      <c r="AK49" s="85">
        <v>0</v>
      </c>
      <c r="AL49" s="85">
        <v>0</v>
      </c>
      <c r="AM49" s="71">
        <v>0</v>
      </c>
      <c r="AN49" s="9" t="s">
        <v>291</v>
      </c>
      <c r="AO49" s="56">
        <v>0</v>
      </c>
      <c r="AP49" s="56">
        <v>0</v>
      </c>
      <c r="AQ49" s="75" t="s">
        <v>313</v>
      </c>
      <c r="AR49" s="86"/>
      <c r="AS49" s="86"/>
      <c r="AT49" s="75" t="s">
        <v>313</v>
      </c>
      <c r="AU49" s="19" t="s">
        <v>320</v>
      </c>
      <c r="AV49" s="56">
        <v>5</v>
      </c>
      <c r="AW49" s="56"/>
      <c r="AX49" s="70">
        <f t="shared" si="31"/>
        <v>0</v>
      </c>
      <c r="AY49" s="86"/>
      <c r="AZ49" s="86"/>
      <c r="BA49" s="74" t="e">
        <f t="shared" si="30"/>
        <v>#DIV/0!</v>
      </c>
      <c r="BB49" s="19"/>
      <c r="BC49" s="60">
        <v>5</v>
      </c>
      <c r="BD49" s="95">
        <f>U49+AB49+AI49+AP49+AW49</f>
        <v>1.1000000000000001</v>
      </c>
      <c r="BE49" s="70">
        <f t="shared" si="26"/>
        <v>22.000000000000004</v>
      </c>
      <c r="BF49" s="19" t="s">
        <v>320</v>
      </c>
      <c r="BG49" s="133"/>
    </row>
    <row r="50" spans="1:59" ht="193.5" customHeight="1">
      <c r="A50" s="209"/>
      <c r="B50" s="201"/>
      <c r="C50" s="19" t="s">
        <v>105</v>
      </c>
      <c r="D50" s="19" t="s">
        <v>106</v>
      </c>
      <c r="E50" s="19" t="s">
        <v>107</v>
      </c>
      <c r="F50" s="19" t="s">
        <v>95</v>
      </c>
      <c r="G50" s="20" t="s">
        <v>86</v>
      </c>
      <c r="H50" s="20" t="s">
        <v>84</v>
      </c>
      <c r="I50" s="20" t="s">
        <v>166</v>
      </c>
      <c r="J50" s="56">
        <v>0</v>
      </c>
      <c r="K50" s="56">
        <v>1</v>
      </c>
      <c r="L50" s="56">
        <v>1</v>
      </c>
      <c r="M50" s="56">
        <v>1</v>
      </c>
      <c r="N50" s="56">
        <v>1</v>
      </c>
      <c r="O50" s="56">
        <v>1</v>
      </c>
      <c r="P50" s="56">
        <v>1</v>
      </c>
      <c r="Q50" s="56">
        <v>1</v>
      </c>
      <c r="R50" s="56">
        <v>1</v>
      </c>
      <c r="S50" s="56">
        <v>1</v>
      </c>
      <c r="T50" s="57">
        <v>24</v>
      </c>
      <c r="U50" s="57">
        <v>19</v>
      </c>
      <c r="V50" s="62">
        <f>(U50/T50*100)</f>
        <v>79.166666666666657</v>
      </c>
      <c r="W50" s="86">
        <v>6000000</v>
      </c>
      <c r="X50" s="86">
        <v>6000000</v>
      </c>
      <c r="Y50" s="55">
        <f t="shared" si="1"/>
        <v>100</v>
      </c>
      <c r="Z50" s="15" t="s">
        <v>215</v>
      </c>
      <c r="AA50" s="63">
        <v>1</v>
      </c>
      <c r="AB50" s="63">
        <v>1</v>
      </c>
      <c r="AC50" s="67">
        <f>(AB50/AA50*100)</f>
        <v>100</v>
      </c>
      <c r="AD50" s="86">
        <v>3600000</v>
      </c>
      <c r="AE50" s="86">
        <v>3600000</v>
      </c>
      <c r="AF50" s="13">
        <f t="shared" si="3"/>
        <v>100</v>
      </c>
      <c r="AG50" s="9" t="s">
        <v>251</v>
      </c>
      <c r="AH50" s="72">
        <v>1</v>
      </c>
      <c r="AI50" s="56">
        <v>1</v>
      </c>
      <c r="AJ50" s="70">
        <f t="shared" si="4"/>
        <v>100</v>
      </c>
      <c r="AK50" s="85">
        <v>3462000</v>
      </c>
      <c r="AL50" s="85">
        <v>3462000</v>
      </c>
      <c r="AM50" s="70">
        <f t="shared" si="9"/>
        <v>100</v>
      </c>
      <c r="AN50" s="14" t="s">
        <v>348</v>
      </c>
      <c r="AO50" s="60">
        <v>1</v>
      </c>
      <c r="AP50" s="60">
        <v>1</v>
      </c>
      <c r="AQ50" s="70">
        <f>(AP50/AO50)*100</f>
        <v>100</v>
      </c>
      <c r="AR50" s="94">
        <v>1000000</v>
      </c>
      <c r="AS50" s="94">
        <v>1000000</v>
      </c>
      <c r="AT50" s="74">
        <f t="shared" si="7"/>
        <v>100</v>
      </c>
      <c r="AU50" s="19" t="s">
        <v>348</v>
      </c>
      <c r="AV50" s="56">
        <v>1</v>
      </c>
      <c r="AW50" s="60">
        <v>1</v>
      </c>
      <c r="AX50" s="70">
        <f>(AW50/AV50)*100</f>
        <v>100</v>
      </c>
      <c r="AY50" s="94"/>
      <c r="AZ50" s="94"/>
      <c r="BA50" s="74" t="e">
        <f t="shared" ref="BA50" si="32">AZ50/AY50*100</f>
        <v>#DIV/0!</v>
      </c>
      <c r="BB50" s="19" t="s">
        <v>439</v>
      </c>
      <c r="BC50" s="60">
        <v>1</v>
      </c>
      <c r="BD50" s="95">
        <f>(U50+AB50+AI50+AP50+AW50)/5</f>
        <v>4.5999999999999996</v>
      </c>
      <c r="BE50" s="70">
        <v>100</v>
      </c>
      <c r="BF50" s="19" t="s">
        <v>433</v>
      </c>
      <c r="BG50" s="134"/>
    </row>
    <row r="51" spans="1:59" ht="129.94999999999999" customHeight="1">
      <c r="BF51" s="129"/>
    </row>
    <row r="52" spans="1:59" ht="129.94999999999999" customHeight="1">
      <c r="BF52" s="129"/>
    </row>
    <row r="53" spans="1:59" ht="129.94999999999999" customHeight="1">
      <c r="BF53" s="129"/>
    </row>
    <row r="54" spans="1:59" ht="129.94999999999999" customHeight="1">
      <c r="BF54" s="129"/>
    </row>
    <row r="55" spans="1:59" ht="129.94999999999999" customHeight="1">
      <c r="BF55" s="129"/>
    </row>
    <row r="56" spans="1:59" ht="129.94999999999999" customHeight="1">
      <c r="BF56" s="129"/>
    </row>
    <row r="57" spans="1:59" ht="129.94999999999999" customHeight="1">
      <c r="BF57" s="129"/>
    </row>
    <row r="58" spans="1:59" ht="129.94999999999999" customHeight="1">
      <c r="BF58" s="129"/>
    </row>
    <row r="59" spans="1:59" ht="129.94999999999999" customHeight="1">
      <c r="BF59" s="129"/>
    </row>
    <row r="60" spans="1:59" ht="129.94999999999999" customHeight="1">
      <c r="BF60" s="129"/>
    </row>
    <row r="61" spans="1:59" ht="129.94999999999999" customHeight="1">
      <c r="BF61" s="129"/>
    </row>
    <row r="62" spans="1:59" ht="129.94999999999999" customHeight="1">
      <c r="BF62" s="129"/>
    </row>
    <row r="63" spans="1:59" ht="129.94999999999999" customHeight="1">
      <c r="BF63" s="129"/>
    </row>
    <row r="64" spans="1:59" ht="129.94999999999999" customHeight="1">
      <c r="BF64" s="129"/>
    </row>
    <row r="65" spans="58:58" ht="129.94999999999999" customHeight="1">
      <c r="BF65" s="129"/>
    </row>
    <row r="66" spans="58:58" ht="129.94999999999999" customHeight="1">
      <c r="BF66" s="129"/>
    </row>
    <row r="67" spans="58:58" ht="129.94999999999999" customHeight="1">
      <c r="BF67" s="129"/>
    </row>
    <row r="68" spans="58:58" ht="129.94999999999999" customHeight="1">
      <c r="BF68" s="129"/>
    </row>
    <row r="69" spans="58:58" ht="129.94999999999999" customHeight="1">
      <c r="BF69" s="129"/>
    </row>
    <row r="70" spans="58:58" ht="129.94999999999999" customHeight="1">
      <c r="BF70" s="129"/>
    </row>
    <row r="71" spans="58:58" ht="129.94999999999999" customHeight="1">
      <c r="BF71" s="129"/>
    </row>
    <row r="72" spans="58:58" ht="129.94999999999999" customHeight="1">
      <c r="BF72" s="129"/>
    </row>
    <row r="73" spans="58:58" ht="129.94999999999999" customHeight="1">
      <c r="BF73" s="129"/>
    </row>
    <row r="74" spans="58:58" ht="129.94999999999999" customHeight="1">
      <c r="BF74" s="129"/>
    </row>
    <row r="75" spans="58:58" ht="129.94999999999999" customHeight="1">
      <c r="BF75" s="129"/>
    </row>
    <row r="76" spans="58:58" ht="129.94999999999999" customHeight="1">
      <c r="BF76" s="129"/>
    </row>
    <row r="77" spans="58:58" ht="129.94999999999999" customHeight="1">
      <c r="BF77" s="129"/>
    </row>
    <row r="78" spans="58:58" ht="129.94999999999999" customHeight="1">
      <c r="BF78" s="129"/>
    </row>
    <row r="79" spans="58:58" ht="129.94999999999999" customHeight="1">
      <c r="BF79" s="129"/>
    </row>
    <row r="80" spans="58:58" ht="129.94999999999999" customHeight="1">
      <c r="BF80" s="129"/>
    </row>
    <row r="81" spans="58:58" ht="129.94999999999999" customHeight="1">
      <c r="BF81" s="129"/>
    </row>
    <row r="82" spans="58:58" ht="129.94999999999999" customHeight="1">
      <c r="BF82" s="129"/>
    </row>
    <row r="83" spans="58:58" ht="129.94999999999999" customHeight="1">
      <c r="BF83" s="129"/>
    </row>
    <row r="84" spans="58:58" ht="129.94999999999999" customHeight="1">
      <c r="BF84" s="129"/>
    </row>
    <row r="85" spans="58:58" ht="129.94999999999999" customHeight="1">
      <c r="BF85" s="129"/>
    </row>
    <row r="86" spans="58:58" ht="129.94999999999999" customHeight="1">
      <c r="BF86" s="129"/>
    </row>
    <row r="87" spans="58:58" ht="129.94999999999999" customHeight="1">
      <c r="BF87" s="129"/>
    </row>
    <row r="88" spans="58:58" ht="129.94999999999999" customHeight="1">
      <c r="BF88" s="129"/>
    </row>
    <row r="89" spans="58:58" ht="129.94999999999999" customHeight="1">
      <c r="BF89" s="129"/>
    </row>
    <row r="90" spans="58:58" ht="129.94999999999999" customHeight="1">
      <c r="BF90" s="129"/>
    </row>
    <row r="91" spans="58:58" ht="129.94999999999999" customHeight="1">
      <c r="BF91" s="129"/>
    </row>
    <row r="92" spans="58:58" ht="129.94999999999999" customHeight="1">
      <c r="BF92" s="129"/>
    </row>
    <row r="93" spans="58:58" ht="129.94999999999999" customHeight="1">
      <c r="BF93" s="129"/>
    </row>
    <row r="94" spans="58:58" ht="129.94999999999999" customHeight="1">
      <c r="BF94" s="129"/>
    </row>
    <row r="95" spans="58:58" ht="129.94999999999999" customHeight="1">
      <c r="BF95" s="129"/>
    </row>
    <row r="96" spans="58:58" ht="129.94999999999999" customHeight="1">
      <c r="BF96" s="129"/>
    </row>
    <row r="97" spans="58:58" ht="129.94999999999999" customHeight="1">
      <c r="BF97" s="129"/>
    </row>
    <row r="98" spans="58:58" ht="129.94999999999999" customHeight="1">
      <c r="BF98" s="129"/>
    </row>
    <row r="99" spans="58:58" ht="129.94999999999999" customHeight="1">
      <c r="BF99" s="129"/>
    </row>
    <row r="100" spans="58:58" ht="129.94999999999999" customHeight="1">
      <c r="BF100" s="129"/>
    </row>
    <row r="101" spans="58:58" ht="129.94999999999999" customHeight="1">
      <c r="BF101" s="129"/>
    </row>
    <row r="102" spans="58:58" ht="129.94999999999999" customHeight="1">
      <c r="BF102" s="129"/>
    </row>
    <row r="103" spans="58:58" ht="129.94999999999999" customHeight="1">
      <c r="BF103" s="129"/>
    </row>
    <row r="104" spans="58:58" ht="129.94999999999999" customHeight="1">
      <c r="BF104" s="129"/>
    </row>
    <row r="105" spans="58:58" ht="129.94999999999999" customHeight="1">
      <c r="BF105" s="129"/>
    </row>
    <row r="106" spans="58:58" ht="129.94999999999999" customHeight="1">
      <c r="BF106" s="129"/>
    </row>
    <row r="107" spans="58:58" ht="129.94999999999999" customHeight="1">
      <c r="BF107" s="129"/>
    </row>
    <row r="108" spans="58:58" ht="129.94999999999999" customHeight="1">
      <c r="BF108" s="129"/>
    </row>
    <row r="109" spans="58:58" ht="129.94999999999999" customHeight="1">
      <c r="BF109" s="129"/>
    </row>
    <row r="110" spans="58:58" ht="129.94999999999999" customHeight="1">
      <c r="BF110" s="129"/>
    </row>
    <row r="111" spans="58:58" ht="129.94999999999999" customHeight="1">
      <c r="BF111" s="129"/>
    </row>
    <row r="112" spans="58:58" ht="129.94999999999999" customHeight="1">
      <c r="BF112" s="129"/>
    </row>
    <row r="113" spans="58:58" ht="129.94999999999999" customHeight="1">
      <c r="BF113" s="129"/>
    </row>
    <row r="114" spans="58:58" ht="129.94999999999999" customHeight="1">
      <c r="BF114" s="129"/>
    </row>
    <row r="115" spans="58:58" ht="129.94999999999999" customHeight="1">
      <c r="BF115" s="129"/>
    </row>
    <row r="116" spans="58:58" ht="129.94999999999999" customHeight="1">
      <c r="BF116" s="129"/>
    </row>
    <row r="117" spans="58:58" ht="129.94999999999999" customHeight="1">
      <c r="BF117" s="129"/>
    </row>
    <row r="118" spans="58:58" ht="129.94999999999999" customHeight="1">
      <c r="BF118" s="129"/>
    </row>
    <row r="119" spans="58:58" ht="129.94999999999999" customHeight="1">
      <c r="BF119" s="129"/>
    </row>
    <row r="120" spans="58:58" ht="129.94999999999999" customHeight="1">
      <c r="BF120" s="129"/>
    </row>
    <row r="121" spans="58:58" ht="129.94999999999999" customHeight="1">
      <c r="BF121" s="129"/>
    </row>
    <row r="122" spans="58:58" ht="129.94999999999999" customHeight="1">
      <c r="BF122" s="129"/>
    </row>
    <row r="123" spans="58:58" ht="129.94999999999999" customHeight="1">
      <c r="BF123" s="129"/>
    </row>
    <row r="124" spans="58:58" ht="129.94999999999999" customHeight="1">
      <c r="BF124" s="129"/>
    </row>
    <row r="125" spans="58:58" ht="129.94999999999999" customHeight="1">
      <c r="BF125" s="129"/>
    </row>
    <row r="126" spans="58:58" ht="129.94999999999999" customHeight="1">
      <c r="BF126" s="129"/>
    </row>
    <row r="127" spans="58:58" ht="129.94999999999999" customHeight="1">
      <c r="BF127" s="129"/>
    </row>
    <row r="128" spans="58:58" ht="129.94999999999999" customHeight="1">
      <c r="BF128" s="129"/>
    </row>
    <row r="129" spans="58:58" ht="129.94999999999999" customHeight="1">
      <c r="BF129" s="129"/>
    </row>
    <row r="130" spans="58:58" ht="129.94999999999999" customHeight="1">
      <c r="BF130" s="129"/>
    </row>
    <row r="131" spans="58:58" ht="129.94999999999999" customHeight="1">
      <c r="BF131" s="129"/>
    </row>
    <row r="132" spans="58:58" ht="129.94999999999999" customHeight="1">
      <c r="BF132" s="129"/>
    </row>
    <row r="133" spans="58:58" ht="129.94999999999999" customHeight="1">
      <c r="BF133" s="129"/>
    </row>
    <row r="134" spans="58:58" ht="129.94999999999999" customHeight="1">
      <c r="BF134" s="129"/>
    </row>
    <row r="135" spans="58:58" ht="129.94999999999999" customHeight="1">
      <c r="BF135" s="129"/>
    </row>
    <row r="136" spans="58:58" ht="129.94999999999999" customHeight="1">
      <c r="BF136" s="129"/>
    </row>
    <row r="137" spans="58:58" ht="129.94999999999999" customHeight="1">
      <c r="BF137" s="129"/>
    </row>
    <row r="138" spans="58:58" ht="129.94999999999999" customHeight="1">
      <c r="BF138" s="129"/>
    </row>
    <row r="139" spans="58:58" ht="129.94999999999999" customHeight="1">
      <c r="BF139" s="129"/>
    </row>
    <row r="140" spans="58:58" ht="129.94999999999999" customHeight="1">
      <c r="BF140" s="129"/>
    </row>
    <row r="141" spans="58:58" ht="129.94999999999999" customHeight="1">
      <c r="BF141" s="129"/>
    </row>
    <row r="142" spans="58:58" ht="129.94999999999999" customHeight="1">
      <c r="BF142" s="129"/>
    </row>
    <row r="143" spans="58:58" ht="129.94999999999999" customHeight="1">
      <c r="BF143" s="129"/>
    </row>
    <row r="144" spans="58:58" ht="129.94999999999999" customHeight="1">
      <c r="BF144" s="129"/>
    </row>
    <row r="145" spans="58:58" ht="129.94999999999999" customHeight="1">
      <c r="BF145" s="129"/>
    </row>
    <row r="146" spans="58:58" ht="129.94999999999999" customHeight="1">
      <c r="BF146" s="129"/>
    </row>
    <row r="147" spans="58:58" ht="129.94999999999999" customHeight="1">
      <c r="BF147" s="129"/>
    </row>
    <row r="148" spans="58:58" ht="129.94999999999999" customHeight="1">
      <c r="BF148" s="129"/>
    </row>
    <row r="149" spans="58:58" ht="129.94999999999999" customHeight="1">
      <c r="BF149" s="129"/>
    </row>
    <row r="150" spans="58:58" ht="129.94999999999999" customHeight="1">
      <c r="BF150" s="129"/>
    </row>
    <row r="151" spans="58:58" ht="129.94999999999999" customHeight="1">
      <c r="BF151" s="129"/>
    </row>
    <row r="152" spans="58:58" ht="129.94999999999999" customHeight="1">
      <c r="BF152" s="129"/>
    </row>
    <row r="153" spans="58:58" ht="129.94999999999999" customHeight="1">
      <c r="BF153" s="129"/>
    </row>
    <row r="154" spans="58:58" ht="129.94999999999999" customHeight="1">
      <c r="BF154" s="129"/>
    </row>
    <row r="155" spans="58:58" ht="129.94999999999999" customHeight="1">
      <c r="BF155" s="129"/>
    </row>
    <row r="156" spans="58:58" ht="129.94999999999999" customHeight="1">
      <c r="BF156" s="129"/>
    </row>
    <row r="157" spans="58:58" ht="129.94999999999999" customHeight="1">
      <c r="BF157" s="129"/>
    </row>
    <row r="158" spans="58:58" ht="129.94999999999999" customHeight="1">
      <c r="BF158" s="129"/>
    </row>
    <row r="159" spans="58:58" ht="129.94999999999999" customHeight="1">
      <c r="BF159" s="129"/>
    </row>
    <row r="160" spans="58:58" ht="129.94999999999999" customHeight="1">
      <c r="BF160" s="129"/>
    </row>
    <row r="161" spans="58:58" ht="129.94999999999999" customHeight="1">
      <c r="BF161" s="129"/>
    </row>
    <row r="162" spans="58:58" ht="129.94999999999999" customHeight="1">
      <c r="BF162" s="129"/>
    </row>
    <row r="163" spans="58:58" ht="129.94999999999999" customHeight="1">
      <c r="BF163" s="129"/>
    </row>
    <row r="164" spans="58:58" ht="129.94999999999999" customHeight="1">
      <c r="BF164" s="129"/>
    </row>
    <row r="165" spans="58:58" ht="129.94999999999999" customHeight="1">
      <c r="BF165" s="129"/>
    </row>
    <row r="166" spans="58:58" ht="129.94999999999999" customHeight="1">
      <c r="BF166" s="129"/>
    </row>
    <row r="167" spans="58:58" ht="129.94999999999999" customHeight="1">
      <c r="BF167" s="129"/>
    </row>
    <row r="168" spans="58:58" ht="129.94999999999999" customHeight="1">
      <c r="BF168" s="129"/>
    </row>
    <row r="169" spans="58:58" ht="129.94999999999999" customHeight="1">
      <c r="BF169" s="129"/>
    </row>
    <row r="170" spans="58:58" ht="129.94999999999999" customHeight="1">
      <c r="BF170" s="129"/>
    </row>
    <row r="171" spans="58:58" ht="129.94999999999999" customHeight="1">
      <c r="BF171" s="129"/>
    </row>
    <row r="172" spans="58:58" ht="129.94999999999999" customHeight="1">
      <c r="BF172" s="129"/>
    </row>
    <row r="173" spans="58:58" ht="129.94999999999999" customHeight="1">
      <c r="BF173" s="129"/>
    </row>
    <row r="174" spans="58:58" ht="129.94999999999999" customHeight="1">
      <c r="BF174" s="129"/>
    </row>
    <row r="175" spans="58:58" ht="129.94999999999999" customHeight="1">
      <c r="BF175" s="129"/>
    </row>
    <row r="176" spans="58:58" ht="129.94999999999999" customHeight="1">
      <c r="BF176" s="129"/>
    </row>
    <row r="177" spans="58:58" ht="129.94999999999999" customHeight="1">
      <c r="BF177" s="129"/>
    </row>
    <row r="178" spans="58:58" ht="129.94999999999999" customHeight="1">
      <c r="BF178" s="129"/>
    </row>
    <row r="179" spans="58:58" ht="129.94999999999999" customHeight="1">
      <c r="BF179" s="129"/>
    </row>
    <row r="180" spans="58:58" ht="129.94999999999999" customHeight="1">
      <c r="BF180" s="129"/>
    </row>
    <row r="181" spans="58:58" ht="129.94999999999999" customHeight="1">
      <c r="BF181" s="129"/>
    </row>
    <row r="182" spans="58:58" ht="129.94999999999999" customHeight="1">
      <c r="BF182" s="129"/>
    </row>
    <row r="183" spans="58:58" ht="129.94999999999999" customHeight="1">
      <c r="BF183" s="129"/>
    </row>
    <row r="184" spans="58:58" ht="129.94999999999999" customHeight="1">
      <c r="BF184" s="129"/>
    </row>
    <row r="185" spans="58:58" ht="129.94999999999999" customHeight="1">
      <c r="BF185" s="129"/>
    </row>
    <row r="186" spans="58:58" ht="129.94999999999999" customHeight="1">
      <c r="BF186" s="129"/>
    </row>
    <row r="187" spans="58:58" ht="129.94999999999999" customHeight="1">
      <c r="BF187" s="129"/>
    </row>
    <row r="188" spans="58:58" ht="129.94999999999999" customHeight="1">
      <c r="BF188" s="129"/>
    </row>
    <row r="189" spans="58:58" ht="129.94999999999999" customHeight="1">
      <c r="BF189" s="129"/>
    </row>
    <row r="190" spans="58:58" ht="129.94999999999999" customHeight="1">
      <c r="BF190" s="129"/>
    </row>
    <row r="191" spans="58:58" ht="129.94999999999999" customHeight="1">
      <c r="BF191" s="129"/>
    </row>
    <row r="192" spans="58:58" ht="129.94999999999999" customHeight="1">
      <c r="BF192" s="129"/>
    </row>
    <row r="193" spans="58:58" ht="129.94999999999999" customHeight="1">
      <c r="BF193" s="129"/>
    </row>
    <row r="194" spans="58:58" ht="129.94999999999999" customHeight="1">
      <c r="BF194" s="129"/>
    </row>
    <row r="195" spans="58:58" ht="129.94999999999999" customHeight="1">
      <c r="BF195" s="129"/>
    </row>
    <row r="196" spans="58:58" ht="129.94999999999999" customHeight="1">
      <c r="BF196" s="129"/>
    </row>
    <row r="197" spans="58:58" ht="129.94999999999999" customHeight="1">
      <c r="BF197" s="129"/>
    </row>
    <row r="198" spans="58:58" ht="129.94999999999999" customHeight="1">
      <c r="BF198" s="129"/>
    </row>
    <row r="199" spans="58:58" ht="129.94999999999999" customHeight="1">
      <c r="BF199" s="129"/>
    </row>
    <row r="200" spans="58:58" ht="129.94999999999999" customHeight="1">
      <c r="BF200" s="129"/>
    </row>
    <row r="201" spans="58:58" ht="129.94999999999999" customHeight="1">
      <c r="BF201" s="129"/>
    </row>
    <row r="202" spans="58:58" ht="129.94999999999999" customHeight="1">
      <c r="BF202" s="129"/>
    </row>
    <row r="203" spans="58:58" ht="129.94999999999999" customHeight="1">
      <c r="BF203" s="129"/>
    </row>
    <row r="204" spans="58:58" ht="129.94999999999999" customHeight="1">
      <c r="BF204" s="129"/>
    </row>
    <row r="205" spans="58:58" ht="129.94999999999999" customHeight="1">
      <c r="BF205" s="129"/>
    </row>
    <row r="206" spans="58:58" ht="129.94999999999999" customHeight="1">
      <c r="BF206" s="129"/>
    </row>
    <row r="207" spans="58:58" ht="129.94999999999999" customHeight="1">
      <c r="BF207" s="129"/>
    </row>
    <row r="208" spans="58:58" ht="129.94999999999999" customHeight="1">
      <c r="BF208" s="129"/>
    </row>
    <row r="209" spans="58:58" ht="129.94999999999999" customHeight="1">
      <c r="BF209" s="129"/>
    </row>
    <row r="210" spans="58:58" ht="129.94999999999999" customHeight="1">
      <c r="BF210" s="129"/>
    </row>
    <row r="211" spans="58:58" ht="129.94999999999999" customHeight="1">
      <c r="BF211" s="129"/>
    </row>
    <row r="212" spans="58:58" ht="129.94999999999999" customHeight="1">
      <c r="BF212" s="129"/>
    </row>
    <row r="213" spans="58:58" ht="129.94999999999999" customHeight="1">
      <c r="BF213" s="129"/>
    </row>
    <row r="214" spans="58:58" ht="129.94999999999999" customHeight="1">
      <c r="BF214" s="129"/>
    </row>
    <row r="215" spans="58:58" ht="129.94999999999999" customHeight="1">
      <c r="BF215" s="129"/>
    </row>
    <row r="216" spans="58:58" ht="129.94999999999999" customHeight="1">
      <c r="BF216" s="129"/>
    </row>
    <row r="217" spans="58:58" ht="129.94999999999999" customHeight="1">
      <c r="BF217" s="129"/>
    </row>
    <row r="218" spans="58:58" ht="129.94999999999999" customHeight="1">
      <c r="BF218" s="129"/>
    </row>
    <row r="219" spans="58:58" ht="129.94999999999999" customHeight="1">
      <c r="BF219" s="129"/>
    </row>
    <row r="220" spans="58:58" ht="129.94999999999999" customHeight="1">
      <c r="BF220" s="129"/>
    </row>
    <row r="221" spans="58:58" ht="129.94999999999999" customHeight="1">
      <c r="BF221" s="129"/>
    </row>
    <row r="222" spans="58:58" ht="129.94999999999999" customHeight="1">
      <c r="BF222" s="129"/>
    </row>
    <row r="223" spans="58:58" ht="129.94999999999999" customHeight="1">
      <c r="BF223" s="129"/>
    </row>
    <row r="224" spans="58:58" ht="129.94999999999999" customHeight="1">
      <c r="BF224" s="129"/>
    </row>
    <row r="225" spans="58:58" ht="129.94999999999999" customHeight="1">
      <c r="BF225" s="129"/>
    </row>
    <row r="226" spans="58:58" ht="129.94999999999999" customHeight="1">
      <c r="BF226" s="129"/>
    </row>
    <row r="227" spans="58:58" ht="129.94999999999999" customHeight="1">
      <c r="BF227" s="129"/>
    </row>
    <row r="228" spans="58:58" ht="129.94999999999999" customHeight="1">
      <c r="BF228" s="129"/>
    </row>
    <row r="229" spans="58:58" ht="129.94999999999999" customHeight="1">
      <c r="BF229" s="129"/>
    </row>
    <row r="230" spans="58:58" ht="129.94999999999999" customHeight="1">
      <c r="BF230" s="129"/>
    </row>
  </sheetData>
  <autoFilter ref="A9:BG50"/>
  <mergeCells count="60">
    <mergeCell ref="BG8:BG9"/>
    <mergeCell ref="C8:C9"/>
    <mergeCell ref="B8:B9"/>
    <mergeCell ref="T8:Z8"/>
    <mergeCell ref="BC8:BF8"/>
    <mergeCell ref="AO8:AU8"/>
    <mergeCell ref="AV8:BB8"/>
    <mergeCell ref="A8:A9"/>
    <mergeCell ref="J8:S8"/>
    <mergeCell ref="AH8:AN8"/>
    <mergeCell ref="E8:E9"/>
    <mergeCell ref="I8:I9"/>
    <mergeCell ref="H8:H9"/>
    <mergeCell ref="G8:G9"/>
    <mergeCell ref="AA8:AG8"/>
    <mergeCell ref="F8:F9"/>
    <mergeCell ref="D8:D9"/>
    <mergeCell ref="A43:A50"/>
    <mergeCell ref="B48:B50"/>
    <mergeCell ref="A10:A27"/>
    <mergeCell ref="B10:B18"/>
    <mergeCell ref="A28:A42"/>
    <mergeCell ref="B19:B27"/>
    <mergeCell ref="B31:B39"/>
    <mergeCell ref="B43:B45"/>
    <mergeCell ref="B46:B47"/>
    <mergeCell ref="B28:B30"/>
    <mergeCell ref="B40:B42"/>
    <mergeCell ref="A2:I2"/>
    <mergeCell ref="B4:I4"/>
    <mergeCell ref="B5:I5"/>
    <mergeCell ref="B6:I6"/>
    <mergeCell ref="B7:I7"/>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C19:C21"/>
    <mergeCell ref="C23:C24"/>
    <mergeCell ref="D31:D32"/>
    <mergeCell ref="C17:C18"/>
    <mergeCell ref="D48:D49"/>
    <mergeCell ref="D40:D42"/>
    <mergeCell ref="D19:D21"/>
    <mergeCell ref="D23:D24"/>
    <mergeCell ref="C31:C32"/>
    <mergeCell ref="D37:D39"/>
    <mergeCell ref="C25:C27"/>
  </mergeCells>
  <conditionalFormatting sqref="V10:V50">
    <cfRule type="cellIs" dxfId="70" priority="126" operator="between">
      <formula>80</formula>
      <formula>100</formula>
    </cfRule>
    <cfRule type="cellIs" dxfId="69" priority="127" operator="between">
      <formula>70</formula>
      <formula>79</formula>
    </cfRule>
    <cfRule type="cellIs" dxfId="68" priority="128" operator="between">
      <formula>60</formula>
      <formula>69</formula>
    </cfRule>
    <cfRule type="cellIs" dxfId="67" priority="129" operator="between">
      <formula>40</formula>
      <formula>59</formula>
    </cfRule>
    <cfRule type="cellIs" dxfId="66" priority="130" operator="between">
      <formula>0</formula>
      <formula>39</formula>
    </cfRule>
  </conditionalFormatting>
  <conditionalFormatting sqref="Y10:Y50">
    <cfRule type="cellIs" dxfId="65" priority="124" operator="between">
      <formula>40</formula>
      <formula>59</formula>
    </cfRule>
    <cfRule type="cellIs" dxfId="64" priority="125" operator="between">
      <formula>0</formula>
      <formula>39</formula>
    </cfRule>
    <cfRule type="cellIs" dxfId="63" priority="122" operator="between">
      <formula>70</formula>
      <formula>79</formula>
    </cfRule>
    <cfRule type="cellIs" dxfId="62" priority="121" operator="between">
      <formula>80</formula>
      <formula>100</formula>
    </cfRule>
    <cfRule type="cellIs" dxfId="61" priority="123" operator="between">
      <formula>60</formula>
      <formula>69</formula>
    </cfRule>
  </conditionalFormatting>
  <conditionalFormatting sqref="AC10:AC50">
    <cfRule type="cellIs" dxfId="60" priority="259" operator="between">
      <formula>40</formula>
      <formula>59</formula>
    </cfRule>
    <cfRule type="cellIs" dxfId="59" priority="258" operator="between">
      <formula>60</formula>
      <formula>69</formula>
    </cfRule>
    <cfRule type="cellIs" dxfId="58" priority="257" operator="between">
      <formula>70</formula>
      <formula>79</formula>
    </cfRule>
    <cfRule type="cellIs" dxfId="57" priority="256" operator="between">
      <formula>80</formula>
      <formula>100</formula>
    </cfRule>
    <cfRule type="cellIs" dxfId="56" priority="260" operator="between">
      <formula>0</formula>
      <formula>39</formula>
    </cfRule>
  </conditionalFormatting>
  <conditionalFormatting sqref="AF10:AF50">
    <cfRule type="cellIs" dxfId="55" priority="252" operator="between">
      <formula>70</formula>
      <formula>79</formula>
    </cfRule>
    <cfRule type="cellIs" dxfId="54" priority="251" operator="between">
      <formula>80</formula>
      <formula>100</formula>
    </cfRule>
    <cfRule type="cellIs" dxfId="53" priority="253" operator="between">
      <formula>60</formula>
      <formula>69</formula>
    </cfRule>
    <cfRule type="cellIs" dxfId="52" priority="254" operator="between">
      <formula>40</formula>
      <formula>59</formula>
    </cfRule>
    <cfRule type="cellIs" dxfId="51" priority="255" operator="between">
      <formula>0</formula>
      <formula>39</formula>
    </cfRule>
  </conditionalFormatting>
  <conditionalFormatting sqref="AJ10:AJ50">
    <cfRule type="cellIs" dxfId="50" priority="163" operator="between">
      <formula>60</formula>
      <formula>69</formula>
    </cfRule>
    <cfRule type="cellIs" dxfId="49" priority="162" operator="between">
      <formula>70</formula>
      <formula>79</formula>
    </cfRule>
    <cfRule type="cellIs" dxfId="48" priority="165" operator="between">
      <formula>0</formula>
      <formula>39</formula>
    </cfRule>
    <cfRule type="cellIs" dxfId="47" priority="161" operator="between">
      <formula>80</formula>
      <formula>100</formula>
    </cfRule>
    <cfRule type="cellIs" dxfId="46" priority="164" operator="between">
      <formula>40</formula>
      <formula>59</formula>
    </cfRule>
  </conditionalFormatting>
  <conditionalFormatting sqref="AM10:AM50">
    <cfRule type="cellIs" dxfId="45" priority="156" operator="between">
      <formula>80</formula>
      <formula>100</formula>
    </cfRule>
    <cfRule type="cellIs" dxfId="44" priority="159" operator="between">
      <formula>40</formula>
      <formula>59</formula>
    </cfRule>
    <cfRule type="cellIs" dxfId="43" priority="160" operator="between">
      <formula>0</formula>
      <formula>39</formula>
    </cfRule>
    <cfRule type="cellIs" dxfId="42" priority="158" operator="between">
      <formula>60</formula>
      <formula>69</formula>
    </cfRule>
    <cfRule type="cellIs" dxfId="41" priority="157" operator="between">
      <formula>70</formula>
      <formula>79</formula>
    </cfRule>
  </conditionalFormatting>
  <conditionalFormatting sqref="AQ10:AQ50">
    <cfRule type="cellIs" dxfId="40" priority="67" operator="between">
      <formula>70</formula>
      <formula>79</formula>
    </cfRule>
    <cfRule type="cellIs" dxfId="39" priority="68" operator="between">
      <formula>60</formula>
      <formula>69</formula>
    </cfRule>
    <cfRule type="cellIs" dxfId="38" priority="69" operator="between">
      <formula>40</formula>
      <formula>59</formula>
    </cfRule>
    <cfRule type="cellIs" dxfId="37" priority="70" operator="between">
      <formula>0</formula>
      <formula>39</formula>
    </cfRule>
    <cfRule type="cellIs" dxfId="36" priority="66" operator="between">
      <formula>80</formula>
      <formula>100</formula>
    </cfRule>
  </conditionalFormatting>
  <conditionalFormatting sqref="AT10:AT50">
    <cfRule type="cellIs" dxfId="35" priority="14" operator="between">
      <formula>40</formula>
      <formula>59</formula>
    </cfRule>
    <cfRule type="cellIs" dxfId="34" priority="11" operator="between">
      <formula>80</formula>
      <formula>100</formula>
    </cfRule>
    <cfRule type="cellIs" dxfId="33" priority="12" operator="between">
      <formula>70</formula>
      <formula>79</formula>
    </cfRule>
    <cfRule type="cellIs" dxfId="32" priority="13" operator="between">
      <formula>60</formula>
      <formula>69</formula>
    </cfRule>
    <cfRule type="cellIs" dxfId="31" priority="15" operator="between">
      <formula>0</formula>
      <formula>39</formula>
    </cfRule>
  </conditionalFormatting>
  <conditionalFormatting sqref="AU37">
    <cfRule type="cellIs" dxfId="30" priority="139" operator="between">
      <formula>40</formula>
      <formula>59</formula>
    </cfRule>
    <cfRule type="cellIs" dxfId="29" priority="138" operator="between">
      <formula>60</formula>
      <formula>69</formula>
    </cfRule>
    <cfRule type="cellIs" dxfId="28" priority="137" operator="between">
      <formula>70</formula>
      <formula>79</formula>
    </cfRule>
    <cfRule type="cellIs" dxfId="27" priority="136" operator="between">
      <formula>80</formula>
      <formula>100</formula>
    </cfRule>
    <cfRule type="cellIs" dxfId="26" priority="140" operator="between">
      <formula>0</formula>
      <formula>39</formula>
    </cfRule>
  </conditionalFormatting>
  <conditionalFormatting sqref="AU39">
    <cfRule type="cellIs" dxfId="25" priority="135" operator="between">
      <formula>0</formula>
      <formula>39</formula>
    </cfRule>
    <cfRule type="cellIs" dxfId="24" priority="131" operator="between">
      <formula>80</formula>
      <formula>100</formula>
    </cfRule>
    <cfRule type="cellIs" dxfId="23" priority="132" operator="between">
      <formula>70</formula>
      <formula>79</formula>
    </cfRule>
    <cfRule type="cellIs" dxfId="22" priority="134" operator="between">
      <formula>40</formula>
      <formula>59</formula>
    </cfRule>
    <cfRule type="cellIs" dxfId="21" priority="133" operator="between">
      <formula>60</formula>
      <formula>69</formula>
    </cfRule>
  </conditionalFormatting>
  <conditionalFormatting sqref="AX10:AX50">
    <cfRule type="cellIs" dxfId="20" priority="6" operator="between">
      <formula>80</formula>
      <formula>100</formula>
    </cfRule>
    <cfRule type="cellIs" dxfId="19" priority="8" operator="between">
      <formula>60</formula>
      <formula>69</formula>
    </cfRule>
    <cfRule type="cellIs" dxfId="18" priority="7" operator="between">
      <formula>70</formula>
      <formula>79</formula>
    </cfRule>
    <cfRule type="cellIs" dxfId="17" priority="10" operator="between">
      <formula>0</formula>
      <formula>39</formula>
    </cfRule>
    <cfRule type="cellIs" dxfId="16" priority="9" operator="between">
      <formula>40</formula>
      <formula>59</formula>
    </cfRule>
  </conditionalFormatting>
  <conditionalFormatting sqref="BA10:BA50">
    <cfRule type="cellIs" dxfId="15" priority="2" operator="between">
      <formula>70</formula>
      <formula>79</formula>
    </cfRule>
    <cfRule type="cellIs" dxfId="14" priority="3" operator="between">
      <formula>60</formula>
      <formula>69</formula>
    </cfRule>
    <cfRule type="cellIs" dxfId="13" priority="4" operator="between">
      <formula>40</formula>
      <formula>59</formula>
    </cfRule>
    <cfRule type="cellIs" dxfId="12" priority="5" operator="between">
      <formula>0</formula>
      <formula>39</formula>
    </cfRule>
    <cfRule type="cellIs" dxfId="11" priority="1" operator="between">
      <formula>80</formula>
      <formula>100</formula>
    </cfRule>
  </conditionalFormatting>
  <conditionalFormatting sqref="BE19:BE22">
    <cfRule type="cellIs" dxfId="10" priority="101" operator="between">
      <formula>80</formula>
      <formula>100</formula>
    </cfRule>
  </conditionalFormatting>
  <conditionalFormatting sqref="BE30:BE31">
    <cfRule type="cellIs" dxfId="9" priority="86" operator="between">
      <formula>80</formula>
      <formula>100</formula>
    </cfRule>
    <cfRule type="cellIs" dxfId="8" priority="90" operator="between">
      <formula>0</formula>
      <formula>39</formula>
    </cfRule>
    <cfRule type="cellIs" dxfId="7" priority="89" operator="between">
      <formula>40</formula>
      <formula>59</formula>
    </cfRule>
    <cfRule type="cellIs" dxfId="6" priority="88" operator="between">
      <formula>60</formula>
      <formula>69</formula>
    </cfRule>
    <cfRule type="cellIs" dxfId="5" priority="87" operator="between">
      <formula>70</formula>
      <formula>79</formula>
    </cfRule>
  </conditionalFormatting>
  <conditionalFormatting sqref="BE10:BF10 BE11 BE12:BF18 BE19:BE22 BE22:BF23 BE24 BE25:BF27 BE28 BE29:BF29 BE32:BF32 BE33 BE34:BF40 BE41:BE43 BE44:BF44 BE45:BE46 BE47:BF47 BE48:BE49 BE50:BF50">
    <cfRule type="cellIs" dxfId="4" priority="152" operator="between">
      <formula>70</formula>
      <formula>79</formula>
    </cfRule>
    <cfRule type="cellIs" dxfId="3" priority="153" operator="between">
      <formula>60</formula>
      <formula>69</formula>
    </cfRule>
    <cfRule type="cellIs" dxfId="2" priority="154" operator="between">
      <formula>40</formula>
      <formula>59</formula>
    </cfRule>
    <cfRule type="cellIs" dxfId="1" priority="155" operator="between">
      <formula>0</formula>
      <formula>39</formula>
    </cfRule>
  </conditionalFormatting>
  <conditionalFormatting sqref="BE10:BF10 BE11 BE12:BF18 BE22:BF23 BE24 BE25:BF27 BE28 BE29:BF29 BE32:BF32 BE33 BE34:BF40 BE41:BE43 BE44:BF44 BE45:BE46 BE47:BF47 BE48:BE49 BE50:BF50">
    <cfRule type="cellIs" dxfId="0" priority="15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topLeftCell="B1" zoomScale="70" zoomScaleNormal="70" workbookViewId="0">
      <selection activeCell="J5" sqref="J5"/>
    </sheetView>
  </sheetViews>
  <sheetFormatPr baseColWidth="10" defaultColWidth="10.7109375" defaultRowHeight="15"/>
  <cols>
    <col min="2" max="2" width="16.42578125" style="24" customWidth="1"/>
    <col min="3" max="3" width="15" style="24" customWidth="1"/>
    <col min="4" max="8" width="9" customWidth="1"/>
    <col min="9" max="9" width="11.140625" style="25" customWidth="1"/>
    <col min="29" max="30" width="29.7109375" customWidth="1"/>
  </cols>
  <sheetData>
    <row r="1" spans="2:30" ht="15.75" thickBot="1"/>
    <row r="2" spans="2:30" ht="55.9" customHeight="1" thickBot="1">
      <c r="B2" s="230" t="s">
        <v>294</v>
      </c>
      <c r="C2" s="231"/>
      <c r="D2" s="231"/>
      <c r="E2" s="231"/>
      <c r="F2" s="231"/>
      <c r="G2" s="231"/>
      <c r="H2" s="231"/>
      <c r="I2" s="232"/>
    </row>
    <row r="3" spans="2:30" s="26" customFormat="1" ht="21.95" customHeight="1" thickBot="1">
      <c r="B3" s="233" t="s">
        <v>295</v>
      </c>
      <c r="C3" s="233" t="s">
        <v>296</v>
      </c>
      <c r="D3" s="237" t="s">
        <v>467</v>
      </c>
      <c r="E3" s="237"/>
      <c r="F3" s="237"/>
      <c r="G3" s="237"/>
      <c r="H3" s="237"/>
      <c r="I3" s="238"/>
    </row>
    <row r="4" spans="2:30" s="26" customFormat="1" ht="23.45" customHeight="1" thickBot="1">
      <c r="B4" s="234"/>
      <c r="C4" s="234"/>
      <c r="D4" s="27" t="s">
        <v>297</v>
      </c>
      <c r="E4" s="27" t="s">
        <v>298</v>
      </c>
      <c r="F4" s="27" t="s">
        <v>299</v>
      </c>
      <c r="G4" s="27" t="s">
        <v>300</v>
      </c>
      <c r="H4" s="27" t="s">
        <v>301</v>
      </c>
      <c r="I4" s="28" t="s">
        <v>302</v>
      </c>
    </row>
    <row r="5" spans="2:30" ht="78.599999999999994" customHeight="1">
      <c r="B5" s="31" t="s">
        <v>303</v>
      </c>
      <c r="C5" s="98">
        <v>18</v>
      </c>
      <c r="D5" s="99">
        <v>5</v>
      </c>
      <c r="E5" s="100">
        <v>2</v>
      </c>
      <c r="F5" s="101">
        <v>1</v>
      </c>
      <c r="G5" s="102">
        <v>2</v>
      </c>
      <c r="H5" s="103">
        <v>8</v>
      </c>
      <c r="I5" s="104">
        <f>SUM(D5:H5)</f>
        <v>18</v>
      </c>
    </row>
    <row r="6" spans="2:30" ht="78" customHeight="1">
      <c r="B6" s="29" t="s">
        <v>304</v>
      </c>
      <c r="C6" s="105">
        <v>15</v>
      </c>
      <c r="D6" s="106">
        <v>2</v>
      </c>
      <c r="E6" s="107">
        <v>1</v>
      </c>
      <c r="F6" s="108">
        <v>3</v>
      </c>
      <c r="G6" s="109">
        <v>0</v>
      </c>
      <c r="H6" s="110">
        <v>9</v>
      </c>
      <c r="I6" s="111">
        <f>SUM(D6:H6)</f>
        <v>15</v>
      </c>
    </row>
    <row r="7" spans="2:30" ht="78" customHeight="1" thickBot="1">
      <c r="B7" s="32" t="s">
        <v>305</v>
      </c>
      <c r="C7" s="112">
        <v>8</v>
      </c>
      <c r="D7" s="113">
        <v>4</v>
      </c>
      <c r="E7" s="114">
        <v>0</v>
      </c>
      <c r="F7" s="115">
        <v>1</v>
      </c>
      <c r="G7" s="116">
        <v>2</v>
      </c>
      <c r="H7" s="117">
        <v>1</v>
      </c>
      <c r="I7" s="118">
        <f>SUM(D7:H7)</f>
        <v>8</v>
      </c>
    </row>
    <row r="8" spans="2:30">
      <c r="B8" s="235" t="s">
        <v>306</v>
      </c>
      <c r="C8" s="236"/>
      <c r="D8" s="33">
        <f t="shared" ref="D8:I8" si="0">SUM(D5:D7)</f>
        <v>11</v>
      </c>
      <c r="E8" s="34">
        <f t="shared" si="0"/>
        <v>3</v>
      </c>
      <c r="F8" s="35">
        <f t="shared" si="0"/>
        <v>5</v>
      </c>
      <c r="G8" s="36">
        <f t="shared" si="0"/>
        <v>4</v>
      </c>
      <c r="H8" s="37">
        <f t="shared" si="0"/>
        <v>18</v>
      </c>
      <c r="I8" s="38">
        <f t="shared" si="0"/>
        <v>41</v>
      </c>
    </row>
    <row r="9" spans="2:30" ht="15.75" thickBot="1">
      <c r="B9" s="228" t="s">
        <v>314</v>
      </c>
      <c r="C9" s="229"/>
      <c r="D9" s="39">
        <f t="shared" ref="D9:I9" si="1">D8/$I$8*100</f>
        <v>26.829268292682929</v>
      </c>
      <c r="E9" s="40">
        <f t="shared" si="1"/>
        <v>7.3170731707317067</v>
      </c>
      <c r="F9" s="41">
        <f t="shared" si="1"/>
        <v>12.195121951219512</v>
      </c>
      <c r="G9" s="42">
        <f t="shared" si="1"/>
        <v>9.7560975609756095</v>
      </c>
      <c r="H9" s="43">
        <f t="shared" si="1"/>
        <v>43.902439024390247</v>
      </c>
      <c r="I9" s="44">
        <f t="shared" si="1"/>
        <v>100</v>
      </c>
    </row>
    <row r="10" spans="2:30" ht="15.75" customHeight="1">
      <c r="B10" s="30"/>
      <c r="C10" s="30"/>
      <c r="D10" s="30"/>
      <c r="E10" s="30"/>
      <c r="F10" s="30"/>
      <c r="G10" s="30"/>
      <c r="H10" s="30"/>
      <c r="I10" s="30"/>
    </row>
    <row r="11" spans="2:30" ht="15.75" customHeight="1" thickBot="1">
      <c r="B11" s="30"/>
      <c r="C11" s="30"/>
      <c r="D11" s="30"/>
      <c r="E11" s="30"/>
      <c r="F11" s="30"/>
      <c r="G11" s="30"/>
      <c r="H11" s="30"/>
      <c r="I11" s="30"/>
    </row>
    <row r="12" spans="2:30" ht="15" customHeight="1" thickBot="1">
      <c r="B12" s="30"/>
      <c r="C12" s="30"/>
      <c r="D12" s="30"/>
      <c r="E12" s="30"/>
      <c r="F12" s="30"/>
      <c r="G12" s="30"/>
      <c r="H12" s="30"/>
      <c r="I12" s="30"/>
      <c r="AC12" s="119" t="s">
        <v>350</v>
      </c>
      <c r="AD12" s="120" t="s">
        <v>351</v>
      </c>
    </row>
    <row r="13" spans="2:30" ht="15.75" customHeight="1" thickBot="1">
      <c r="B13" s="30"/>
      <c r="C13" s="30"/>
      <c r="D13" s="30"/>
      <c r="E13" s="30"/>
      <c r="F13" s="30"/>
      <c r="G13" s="30"/>
      <c r="H13" s="30"/>
      <c r="I13" s="30"/>
      <c r="AC13" s="121" t="s">
        <v>352</v>
      </c>
      <c r="AD13" s="122" t="s">
        <v>353</v>
      </c>
    </row>
    <row r="14" spans="2:30" ht="15.75" customHeight="1" thickBot="1">
      <c r="B14" s="30"/>
      <c r="C14" s="30"/>
      <c r="D14" s="30"/>
      <c r="E14" s="30"/>
      <c r="F14" s="30"/>
      <c r="G14" s="30"/>
      <c r="H14" s="30"/>
      <c r="I14" s="30"/>
      <c r="AC14" s="121" t="s">
        <v>354</v>
      </c>
      <c r="AD14" s="123" t="s">
        <v>355</v>
      </c>
    </row>
    <row r="15" spans="2:30" ht="15.75" thickBot="1">
      <c r="AC15" s="121" t="s">
        <v>356</v>
      </c>
      <c r="AD15" s="124" t="s">
        <v>357</v>
      </c>
    </row>
    <row r="16" spans="2:30" ht="15.75" thickBot="1">
      <c r="AC16" s="121" t="s">
        <v>358</v>
      </c>
      <c r="AD16" s="125" t="s">
        <v>359</v>
      </c>
    </row>
    <row r="17" spans="29:30" ht="15.75" thickBot="1">
      <c r="AC17" s="121" t="s">
        <v>360</v>
      </c>
      <c r="AD17" s="126" t="s">
        <v>361</v>
      </c>
    </row>
  </sheetData>
  <mergeCells count="6">
    <mergeCell ref="B9:C9"/>
    <mergeCell ref="B2:I2"/>
    <mergeCell ref="B3:B4"/>
    <mergeCell ref="C3:C4"/>
    <mergeCell ref="B8:C8"/>
    <mergeCell ref="D3:I3"/>
  </mergeCells>
  <pageMargins left="0.7" right="0.7" top="0.75" bottom="0.75" header="0.3" footer="0.3"/>
  <pageSetup orientation="portrait" r:id="rId1"/>
  <ignoredErrors>
    <ignoredError sqref="I5:I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2024-08-21T20:53:23Z</dcterms:modified>
</cp:coreProperties>
</file>