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35" windowWidth="19440" windowHeight="7335"/>
  </bookViews>
  <sheets>
    <sheet name="Contenido" sheetId="1" r:id="rId1"/>
    <sheet name="7.1" sheetId="2" r:id="rId2"/>
    <sheet name="7.2" sheetId="3" r:id="rId3"/>
    <sheet name="7.3" sheetId="4" r:id="rId4"/>
    <sheet name="7.4" sheetId="5" r:id="rId5"/>
    <sheet name="7.5" sheetId="6" r:id="rId6"/>
    <sheet name="7.6" sheetId="26" r:id="rId7"/>
    <sheet name="7.7" sheetId="7" r:id="rId8"/>
    <sheet name="7.8" sheetId="8" r:id="rId9"/>
    <sheet name="7.9" sheetId="9" r:id="rId10"/>
    <sheet name="7.10" sheetId="10" r:id="rId11"/>
    <sheet name="7.11" sheetId="11" r:id="rId12"/>
    <sheet name="7.12" sheetId="12" r:id="rId13"/>
    <sheet name="7.13" sheetId="23" r:id="rId14"/>
    <sheet name="7.14" sheetId="13" r:id="rId15"/>
    <sheet name="7.15" sheetId="14" r:id="rId16"/>
    <sheet name="7.16" sheetId="15" r:id="rId17"/>
    <sheet name="7.17" sheetId="16" r:id="rId18"/>
    <sheet name="7.18" sheetId="27" r:id="rId19"/>
    <sheet name="7.19" sheetId="17" r:id="rId20"/>
    <sheet name="7.20" sheetId="24" r:id="rId21"/>
    <sheet name="7.21" sheetId="28" r:id="rId22"/>
    <sheet name="7.22" sheetId="18" r:id="rId23"/>
    <sheet name="7.23" sheetId="19" r:id="rId24"/>
    <sheet name="7.24" sheetId="20" r:id="rId25"/>
    <sheet name="7.25" sheetId="25" r:id="rId26"/>
    <sheet name="7.26" sheetId="21" r:id="rId27"/>
    <sheet name="7.27" sheetId="22" r:id="rId28"/>
  </sheets>
  <definedNames>
    <definedName name="_Hlt474319549" localSheetId="0">Contenido!$B$16</definedName>
    <definedName name="_Hlt474319570" localSheetId="0">Contenido!$B$17</definedName>
    <definedName name="_Hlt474319622" localSheetId="4">'7.4'!$A$5</definedName>
    <definedName name="_Hlt474319659" localSheetId="0">Contenido!$B$18</definedName>
    <definedName name="_Hlt474319807" localSheetId="0">Contenido!$B$19</definedName>
    <definedName name="_Hlt474319844" localSheetId="0">Contenido!$B$21</definedName>
  </definedNames>
  <calcPr calcId="145621"/>
</workbook>
</file>

<file path=xl/calcChain.xml><?xml version="1.0" encoding="utf-8"?>
<calcChain xmlns="http://schemas.openxmlformats.org/spreadsheetml/2006/main">
  <c r="AH26" i="6" l="1"/>
  <c r="AI25" i="6"/>
  <c r="AH25" i="6"/>
  <c r="AI24" i="6"/>
  <c r="AH24" i="6"/>
  <c r="AI23" i="6"/>
  <c r="AH23" i="6"/>
  <c r="AJ26" i="6"/>
  <c r="AJ25" i="6"/>
  <c r="AJ24" i="6"/>
  <c r="AJ23" i="6"/>
  <c r="AJ14" i="6" l="1"/>
  <c r="AJ13" i="6"/>
  <c r="AJ12" i="6"/>
  <c r="AJ11" i="6"/>
  <c r="AF14" i="4" l="1"/>
  <c r="K26" i="3" l="1"/>
  <c r="J26" i="3"/>
  <c r="R18" i="3" s="1"/>
  <c r="H26" i="3"/>
  <c r="R16" i="3" s="1"/>
  <c r="E26" i="3"/>
  <c r="R13" i="3" s="1"/>
  <c r="B26" i="3"/>
  <c r="D25" i="3"/>
  <c r="Q12" i="3" s="1"/>
  <c r="C25" i="3"/>
  <c r="N23" i="3"/>
  <c r="K23" i="3"/>
  <c r="I23" i="3"/>
  <c r="O17" i="3" s="1"/>
  <c r="H23" i="3"/>
  <c r="O16" i="3" s="1"/>
  <c r="F23" i="3"/>
  <c r="O14" i="3" s="1"/>
  <c r="D23" i="3"/>
  <c r="C23" i="3"/>
  <c r="O11" i="3" s="1"/>
  <c r="O22" i="3"/>
  <c r="K22" i="3"/>
  <c r="I22" i="3"/>
  <c r="N17" i="3" s="1"/>
  <c r="H22" i="3"/>
  <c r="N16" i="3" s="1"/>
  <c r="F22" i="3"/>
  <c r="D22" i="3"/>
  <c r="N12" i="3" s="1"/>
  <c r="B22" i="3"/>
  <c r="C22" i="3" s="1"/>
  <c r="N11" i="3" s="1"/>
  <c r="G21" i="3"/>
  <c r="M15" i="3" s="1"/>
  <c r="M24" i="3" s="1"/>
  <c r="P21" i="3" s="1"/>
  <c r="J20" i="3"/>
  <c r="E20" i="3"/>
  <c r="B20" i="3"/>
  <c r="R19" i="3"/>
  <c r="O19" i="3"/>
  <c r="N19" i="3"/>
  <c r="I19" i="3"/>
  <c r="K17" i="3" s="1"/>
  <c r="F19" i="3"/>
  <c r="K14" i="3" s="1"/>
  <c r="D19" i="3"/>
  <c r="C19" i="3"/>
  <c r="L18" i="3"/>
  <c r="I18" i="3"/>
  <c r="I20" i="3" s="1"/>
  <c r="L17" i="3" s="1"/>
  <c r="G18" i="3"/>
  <c r="J15" i="3" s="1"/>
  <c r="J24" i="3" s="1"/>
  <c r="P18" i="3" s="1"/>
  <c r="B18" i="3"/>
  <c r="D18" i="3" s="1"/>
  <c r="J12" i="3" s="1"/>
  <c r="R17" i="3"/>
  <c r="H17" i="3"/>
  <c r="I16" i="3" s="1"/>
  <c r="F17" i="3"/>
  <c r="D17" i="3"/>
  <c r="I12" i="3" s="1"/>
  <c r="I25" i="3" s="1"/>
  <c r="Q17" i="3" s="1"/>
  <c r="C17" i="3"/>
  <c r="I11" i="3" s="1"/>
  <c r="K16" i="3"/>
  <c r="F16" i="3"/>
  <c r="H14" i="3" s="1"/>
  <c r="D16" i="3"/>
  <c r="H12" i="3" s="1"/>
  <c r="C16" i="3"/>
  <c r="H11" i="3" s="1"/>
  <c r="P15" i="3"/>
  <c r="L15" i="3"/>
  <c r="L24" i="3" s="1"/>
  <c r="P20" i="3" s="1"/>
  <c r="N14" i="3"/>
  <c r="I14" i="3"/>
  <c r="D14" i="3"/>
  <c r="C14" i="3"/>
  <c r="L13" i="3"/>
  <c r="J13" i="3"/>
  <c r="O12" i="3"/>
  <c r="K12" i="3"/>
  <c r="F12" i="3"/>
  <c r="C12" i="3"/>
  <c r="D11" i="3" s="1"/>
  <c r="B12" i="3"/>
  <c r="Q11" i="3"/>
  <c r="K11" i="3"/>
  <c r="F11" i="3"/>
  <c r="Q10" i="3"/>
  <c r="B25" i="3" s="1"/>
  <c r="P10" i="3"/>
  <c r="B24" i="3" s="1"/>
  <c r="O10" i="3"/>
  <c r="B23" i="3" s="1"/>
  <c r="N10" i="3"/>
  <c r="M10" i="3"/>
  <c r="B21" i="3" s="1"/>
  <c r="L10" i="3"/>
  <c r="K10" i="3"/>
  <c r="B19" i="3" s="1"/>
  <c r="J19" i="3" s="1"/>
  <c r="K18" i="3" s="1"/>
  <c r="I10" i="3"/>
  <c r="B17" i="3" s="1"/>
  <c r="H10" i="3"/>
  <c r="B16" i="3" s="1"/>
  <c r="G10" i="3"/>
  <c r="B15" i="3" s="1"/>
  <c r="F10" i="3"/>
  <c r="F26" i="3" s="1"/>
  <c r="R14" i="3" s="1"/>
  <c r="E10" i="3"/>
  <c r="B13" i="3" s="1"/>
  <c r="C10" i="3"/>
  <c r="B11" i="3" s="1"/>
  <c r="Q26" i="3" l="1"/>
  <c r="R25" i="3" s="1"/>
  <c r="K25" i="3"/>
  <c r="Q19" i="3" s="1"/>
  <c r="J17" i="3"/>
  <c r="K20" i="3"/>
  <c r="L19" i="3" s="1"/>
  <c r="M23" i="3"/>
  <c r="O21" i="3" s="1"/>
  <c r="G23" i="3"/>
  <c r="O15" i="3" s="1"/>
  <c r="E23" i="3"/>
  <c r="O13" i="3" s="1"/>
  <c r="L23" i="3"/>
  <c r="O20" i="3" s="1"/>
  <c r="J23" i="3"/>
  <c r="O18" i="3" s="1"/>
  <c r="D13" i="3"/>
  <c r="C13" i="3"/>
  <c r="E11" i="3" s="1"/>
  <c r="D15" i="3"/>
  <c r="E15" i="3"/>
  <c r="G13" i="3" s="1"/>
  <c r="C15" i="3"/>
  <c r="G11" i="3" s="1"/>
  <c r="G17" i="3"/>
  <c r="I15" i="3" s="1"/>
  <c r="E17" i="3"/>
  <c r="I13" i="3" s="1"/>
  <c r="E24" i="3"/>
  <c r="P13" i="3" s="1"/>
  <c r="C24" i="3"/>
  <c r="P11" i="3" s="1"/>
  <c r="O24" i="3"/>
  <c r="P23" i="3" s="1"/>
  <c r="I24" i="3"/>
  <c r="P17" i="3" s="1"/>
  <c r="D24" i="3"/>
  <c r="G26" i="3"/>
  <c r="R15" i="3" s="1"/>
  <c r="I21" i="3"/>
  <c r="M17" i="3" s="1"/>
  <c r="E21" i="3"/>
  <c r="C21" i="3"/>
  <c r="M11" i="3" s="1"/>
  <c r="D21" i="3"/>
  <c r="L25" i="3"/>
  <c r="Q20" i="3" s="1"/>
  <c r="J25" i="3"/>
  <c r="Q18" i="3" s="1"/>
  <c r="C18" i="3"/>
  <c r="J11" i="3" s="1"/>
  <c r="F18" i="3"/>
  <c r="H18" i="3"/>
  <c r="C20" i="3"/>
  <c r="L11" i="3" s="1"/>
  <c r="J22" i="3"/>
  <c r="N18" i="3" s="1"/>
  <c r="L22" i="3"/>
  <c r="N20" i="3" s="1"/>
  <c r="O25" i="3"/>
  <c r="Q23" i="3" s="1"/>
  <c r="C26" i="3"/>
  <c r="R11" i="3" s="1"/>
  <c r="L26" i="3"/>
  <c r="R20" i="3" s="1"/>
  <c r="N26" i="3"/>
  <c r="R22" i="3" s="1"/>
  <c r="P26" i="3"/>
  <c r="R24" i="3" s="1"/>
  <c r="B14" i="3"/>
  <c r="E19" i="3"/>
  <c r="K13" i="3" s="1"/>
  <c r="D20" i="3"/>
  <c r="L12" i="3" s="1"/>
  <c r="G22" i="3"/>
  <c r="N15" i="3" s="1"/>
  <c r="F25" i="3"/>
  <c r="Q14" i="3" s="1"/>
  <c r="H25" i="3"/>
  <c r="Q16" i="3" s="1"/>
  <c r="N25" i="3"/>
  <c r="Q22" i="3" s="1"/>
  <c r="D26" i="3"/>
  <c r="R12" i="3" s="1"/>
  <c r="O26" i="3"/>
  <c r="R23" i="3" s="1"/>
  <c r="AB14" i="4"/>
  <c r="F20" i="3" l="1"/>
  <c r="L14" i="3" s="1"/>
  <c r="J14" i="3"/>
  <c r="K21" i="3"/>
  <c r="M19" i="3" s="1"/>
  <c r="M12" i="3"/>
  <c r="H21" i="3"/>
  <c r="M16" i="3" s="1"/>
  <c r="F21" i="3"/>
  <c r="M14" i="3" s="1"/>
  <c r="M13" i="3"/>
  <c r="L21" i="3"/>
  <c r="M20" i="3" s="1"/>
  <c r="J21" i="3"/>
  <c r="M18" i="3" s="1"/>
  <c r="M26" i="3" s="1"/>
  <c r="R21" i="3" s="1"/>
  <c r="N24" i="3"/>
  <c r="P22" i="3" s="1"/>
  <c r="H24" i="3"/>
  <c r="P16" i="3" s="1"/>
  <c r="K24" i="3"/>
  <c r="P19" i="3" s="1"/>
  <c r="F24" i="3"/>
  <c r="P14" i="3" s="1"/>
  <c r="P12" i="3"/>
  <c r="P25" i="3" s="1"/>
  <c r="Q24" i="3" s="1"/>
  <c r="H20" i="3"/>
  <c r="L16" i="3" s="1"/>
  <c r="J16" i="3"/>
  <c r="F15" i="3"/>
  <c r="G14" i="3" s="1"/>
  <c r="G12" i="3"/>
  <c r="G16" i="3"/>
  <c r="H15" i="3" s="1"/>
  <c r="E12" i="3"/>
  <c r="E16" i="3"/>
  <c r="H13" i="3" s="1"/>
  <c r="E14" i="3"/>
  <c r="F13" i="3" s="1"/>
  <c r="I14" i="4"/>
  <c r="G61" i="10"/>
  <c r="G56" i="10"/>
  <c r="G50" i="10"/>
  <c r="G47" i="10"/>
  <c r="G22" i="10"/>
  <c r="G18" i="10"/>
  <c r="G18" i="8"/>
  <c r="W14" i="4"/>
  <c r="U12" i="5"/>
  <c r="U13" i="5"/>
  <c r="U14" i="5"/>
  <c r="U11" i="5"/>
  <c r="N12" i="5"/>
  <c r="N13" i="5"/>
  <c r="N14" i="5"/>
  <c r="N11" i="5"/>
  <c r="G12" i="5"/>
  <c r="G13" i="5"/>
  <c r="G14" i="5"/>
  <c r="G11" i="5"/>
  <c r="U14" i="4"/>
  <c r="E25" i="3" l="1"/>
  <c r="Q13" i="3" s="1"/>
  <c r="E22" i="3"/>
  <c r="N13" i="3" s="1"/>
  <c r="G25" i="3"/>
  <c r="Q15" i="3" s="1"/>
  <c r="G19" i="3"/>
  <c r="K15" i="3" s="1"/>
  <c r="M22" i="3"/>
  <c r="N21" i="3" s="1"/>
  <c r="M25" i="3"/>
  <c r="Q21" i="3" s="1"/>
</calcChain>
</file>

<file path=xl/sharedStrings.xml><?xml version="1.0" encoding="utf-8"?>
<sst xmlns="http://schemas.openxmlformats.org/spreadsheetml/2006/main" count="1956" uniqueCount="426">
  <si>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</si>
  <si>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</si>
  <si>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</si>
  <si>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</si>
  <si>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</si>
  <si>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</si>
  <si>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</si>
  <si>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</si>
  <si>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</si>
  <si>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</si>
  <si>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7.11</t>
  </si>
  <si>
    <t>7.12</t>
  </si>
  <si>
    <t>7.13</t>
  </si>
  <si>
    <t>7.14</t>
  </si>
  <si>
    <t>7.15</t>
  </si>
  <si>
    <t>7.16</t>
  </si>
  <si>
    <t>7.17</t>
  </si>
  <si>
    <t>7.18</t>
  </si>
  <si>
    <t>7.19</t>
  </si>
  <si>
    <t>7.20</t>
  </si>
  <si>
    <t>7.21</t>
  </si>
  <si>
    <t>CONVENCIONES</t>
  </si>
  <si>
    <t>(-) Cifra no suministrada</t>
  </si>
  <si>
    <t xml:space="preserve">(..) No existen datos  </t>
  </si>
  <si>
    <t>%</t>
  </si>
  <si>
    <t>TOTAL</t>
  </si>
  <si>
    <t>Armenia</t>
  </si>
  <si>
    <t>Buenavista</t>
  </si>
  <si>
    <t>Calarcá</t>
  </si>
  <si>
    <t>Circasia</t>
  </si>
  <si>
    <t>Córdoba</t>
  </si>
  <si>
    <t>Filandia</t>
  </si>
  <si>
    <t>Génova</t>
  </si>
  <si>
    <t>La Tebaida</t>
  </si>
  <si>
    <t>Montenegro</t>
  </si>
  <si>
    <t>Pijao</t>
  </si>
  <si>
    <t>Quimbaya</t>
  </si>
  <si>
    <t>Salento</t>
  </si>
  <si>
    <t>-</t>
  </si>
  <si>
    <t>QUINDÍO. Parque automotor por clase de servicio.</t>
  </si>
  <si>
    <t>QUINDÍO. Número de Accidentes de Tránsito, Muertos y Heridos, oficinas de tránsito.</t>
  </si>
  <si>
    <t>QUINDÍO.  Movimiento del parque automotor del servicio particular, público y oficial.</t>
  </si>
  <si>
    <t>ARMENIA, QUINDÍO. Primeras causas de accidentes de tránsito.</t>
  </si>
  <si>
    <t>QUINDÍO. Número de motocicletas matriculadas y licencias expedidas, según oficinas de tránsito.</t>
  </si>
  <si>
    <t>QUINDÍO. Número de licencias de conducción expedidas, según oficinas de Tránsito.</t>
  </si>
  <si>
    <t>QUINDÍO. Distancia por vía primaria  y por vía secundaria entre los centros urbanos y corregimientos.</t>
  </si>
  <si>
    <t xml:space="preserve">Armenia </t>
  </si>
  <si>
    <t xml:space="preserve">Buenavista </t>
  </si>
  <si>
    <t xml:space="preserve">Calarcá </t>
  </si>
  <si>
    <t xml:space="preserve">Circasia </t>
  </si>
  <si>
    <t xml:space="preserve">Córdoba </t>
  </si>
  <si>
    <t xml:space="preserve">Filandia </t>
  </si>
  <si>
    <t xml:space="preserve">Génova </t>
  </si>
  <si>
    <t xml:space="preserve">La Tebaida </t>
  </si>
  <si>
    <t xml:space="preserve">Montenegro </t>
  </si>
  <si>
    <t xml:space="preserve">Pijao </t>
  </si>
  <si>
    <t xml:space="preserve">Quimbaya </t>
  </si>
  <si>
    <t xml:space="preserve">Salento </t>
  </si>
  <si>
    <t xml:space="preserve">Barcelona </t>
  </si>
  <si>
    <t>El Caimo</t>
  </si>
  <si>
    <t xml:space="preserve">La India </t>
  </si>
  <si>
    <t xml:space="preserve">La Virginia </t>
  </si>
  <si>
    <t>Pueblo Tapao</t>
  </si>
  <si>
    <t>Total Accidentes</t>
  </si>
  <si>
    <t>Accidentes Solo daños</t>
  </si>
  <si>
    <t>Accidentes con Muertos</t>
  </si>
  <si>
    <t>Accidentes con Heridos</t>
  </si>
  <si>
    <t>De la vía</t>
  </si>
  <si>
    <t>Código</t>
  </si>
  <si>
    <t>Causa</t>
  </si>
  <si>
    <t>Total</t>
  </si>
  <si>
    <t>Ausencia o deficiencia en demarcación</t>
  </si>
  <si>
    <t>Superficie lisa</t>
  </si>
  <si>
    <t>Superficie húmeda</t>
  </si>
  <si>
    <t>Huecos</t>
  </si>
  <si>
    <t>Dejar o movilizar semovientes en la vía</t>
  </si>
  <si>
    <t xml:space="preserve">Otras </t>
  </si>
  <si>
    <t xml:space="preserve">Sub total </t>
  </si>
  <si>
    <t>Del conductor de motocicleta o bicicleta</t>
  </si>
  <si>
    <t>Transportar otra persona o cosas</t>
  </si>
  <si>
    <t xml:space="preserve">Transitar distante de la cera u orilla de la calza </t>
  </si>
  <si>
    <t xml:space="preserve">Transitar entre vehículos </t>
  </si>
  <si>
    <t>Sub total</t>
  </si>
  <si>
    <t>Del conductor en general</t>
  </si>
  <si>
    <t>Adelantar en curva o  pendientes</t>
  </si>
  <si>
    <t>Adelantar por la derecha</t>
  </si>
  <si>
    <t>Adelantar cerrando</t>
  </si>
  <si>
    <t>adelantar en zona prohibida</t>
  </si>
  <si>
    <t>cambio de carril sin indicación e inadecuado</t>
  </si>
  <si>
    <t xml:space="preserve">Carga sobresaliente sin señales </t>
  </si>
  <si>
    <t>Embriaguez aparente</t>
  </si>
  <si>
    <t>Embriaguez o droga</t>
  </si>
  <si>
    <t>Exceso de velocidad</t>
  </si>
  <si>
    <t>Falta mantenimiento mecánico</t>
  </si>
  <si>
    <t>frenar bruscamente</t>
  </si>
  <si>
    <t>Pasajeros obstruyendo al conductor o sobre cupo</t>
  </si>
  <si>
    <t>no mantener distancia de seguridad</t>
  </si>
  <si>
    <t>no respetar prelación</t>
  </si>
  <si>
    <t>Reverso imprudente</t>
  </si>
  <si>
    <t>Vehículo mal estacionado</t>
  </si>
  <si>
    <t>poner en marcha un vehículo sin precauciones</t>
  </si>
  <si>
    <t>Arrancar sin precaución</t>
  </si>
  <si>
    <t>Realizar giro en “</t>
  </si>
  <si>
    <t>Otra</t>
  </si>
  <si>
    <t>Adelantar invadiendo carril del mismo sentido en Z</t>
  </si>
  <si>
    <t>Del pasajero</t>
  </si>
  <si>
    <t>Viajar colgado o en los estribos</t>
  </si>
  <si>
    <t>Descender o subir del vehículo en marcha</t>
  </si>
  <si>
    <t>Del peatón</t>
  </si>
  <si>
    <t>Transitar por la Calzada</t>
  </si>
  <si>
    <t>Cruzar en curva</t>
  </si>
  <si>
    <t>Cruzar sin observar</t>
  </si>
  <si>
    <t>Cruzar en estado de embriaguez</t>
  </si>
  <si>
    <t>Otras</t>
  </si>
  <si>
    <t>Del vehículo</t>
  </si>
  <si>
    <t>Fallas en las Llantas</t>
  </si>
  <si>
    <t>Fallas en los Frenos</t>
  </si>
  <si>
    <t>Fallas en luces direccionales</t>
  </si>
  <si>
    <t xml:space="preserve">FUENTE: Secretaría de Tránsito y Transporte de Armenia: SETTA   </t>
  </si>
  <si>
    <t>FUENTE:  Secretaría de Movilidad y Seguridad Vial Calarcá</t>
  </si>
  <si>
    <t>FUENTE:   Secretaría de Tránsito de Quimbaya</t>
  </si>
  <si>
    <t>Fuente:  Secretaría de Tránsito de La Tebaida</t>
  </si>
  <si>
    <t>Departamental I.D.T.Q</t>
  </si>
  <si>
    <t>QUINDÍO. Longitud total de la red vial, por municipios.</t>
  </si>
  <si>
    <t>Fuente: Secretaria de Infraestructura de la Gobernación del Quindío.</t>
  </si>
  <si>
    <t>FUENTE: Gerencia de Infraestructura Departamental.</t>
  </si>
  <si>
    <t>Nota :Kilometrajes obtenidos del Plan Vial del Quindío   Km + Mts</t>
  </si>
  <si>
    <t>Adelantar invadiendo carril de sentido  contrario</t>
  </si>
  <si>
    <t>Desobedecer señales de transito</t>
  </si>
  <si>
    <t>Transitar sin los dispositivos luminosos de detencion</t>
  </si>
  <si>
    <t>Descender o subir del vehiculo en marcha</t>
  </si>
  <si>
    <t> 0</t>
  </si>
  <si>
    <t>CLASE DE SERVICIO</t>
  </si>
  <si>
    <t>Oficial</t>
  </si>
  <si>
    <t>Particular</t>
  </si>
  <si>
    <t>Público</t>
  </si>
  <si>
    <t>Fuente: Secretaría de Tránsito y Transporte de Armenia. SETTA</t>
  </si>
  <si>
    <t>7.22</t>
  </si>
  <si>
    <t>QUINDÍO. Accidentalidad.</t>
  </si>
  <si>
    <t>Fuente: Secretaría de Movilidad y Seguridad Vial de Calarcá</t>
  </si>
  <si>
    <t>Automóvil</t>
  </si>
  <si>
    <t>Otras Peatón</t>
  </si>
  <si>
    <t xml:space="preserve">Moto </t>
  </si>
  <si>
    <t>Falta de mantenimiento</t>
  </si>
  <si>
    <t>Campero</t>
  </si>
  <si>
    <t>Transitar por la calzada</t>
  </si>
  <si>
    <t>Camioneta</t>
  </si>
  <si>
    <t>Fallos frenos</t>
  </si>
  <si>
    <t>Buseta</t>
  </si>
  <si>
    <t>Impericia en el manejo</t>
  </si>
  <si>
    <t>Microbús</t>
  </si>
  <si>
    <t>Distraerse</t>
  </si>
  <si>
    <t xml:space="preserve">Camión furgón </t>
  </si>
  <si>
    <t>Otra del conductor</t>
  </si>
  <si>
    <t>Bicicleta</t>
  </si>
  <si>
    <t>Embriaguez</t>
  </si>
  <si>
    <t>Bus</t>
  </si>
  <si>
    <t>Volqueta</t>
  </si>
  <si>
    <t>Otro</t>
  </si>
  <si>
    <t>No respetar prelación</t>
  </si>
  <si>
    <t>Desobedecer señales</t>
  </si>
  <si>
    <t>Transitar en contravía</t>
  </si>
  <si>
    <t>Obstáculos en la vía</t>
  </si>
  <si>
    <t>Huecos en la vía</t>
  </si>
  <si>
    <t>No conservar la distancia</t>
  </si>
  <si>
    <t>Girar bruscamente</t>
  </si>
  <si>
    <t>No.</t>
  </si>
  <si>
    <t>Enero</t>
  </si>
  <si>
    <t>Febrero</t>
  </si>
  <si>
    <t>Marzo</t>
  </si>
  <si>
    <t>Abril</t>
  </si>
  <si>
    <t>Mayo</t>
  </si>
  <si>
    <t>Junio</t>
  </si>
  <si>
    <t>Julio</t>
  </si>
  <si>
    <t>Agost</t>
  </si>
  <si>
    <t>Septie</t>
  </si>
  <si>
    <t>Octub</t>
  </si>
  <si>
    <t>Novie</t>
  </si>
  <si>
    <t>Dicie</t>
  </si>
  <si>
    <t>Heridos</t>
  </si>
  <si>
    <t>Muertos</t>
  </si>
  <si>
    <t>FUENTE: Secretaría de Tránsito y Transporte de Armenia, SETTA</t>
  </si>
  <si>
    <t>7.23</t>
  </si>
  <si>
    <t>Fuente: Secretaría de  Movilidad y Seguridad Vial de Calarcá.</t>
  </si>
  <si>
    <t>ARMENIA, QUINDIO. Accidentalidad, por meses.</t>
  </si>
  <si>
    <t>Número de Accidentes</t>
  </si>
  <si>
    <t>Fuente: Secretaría de Tránsito y Transporte de Quimbaya</t>
  </si>
  <si>
    <t>7.24</t>
  </si>
  <si>
    <t>EMPRESAS</t>
  </si>
  <si>
    <t>Carga</t>
  </si>
  <si>
    <t>Nacional</t>
  </si>
  <si>
    <t>CRONOENTREGAS LTDA</t>
  </si>
  <si>
    <t>CATORCE CATORCE S.A</t>
  </si>
  <si>
    <t>RADIO DE ACCIÓN</t>
  </si>
  <si>
    <t>fuente: Secretaría de  tránsito  y transporte  de la Tebaida</t>
  </si>
  <si>
    <t>I.D.T.Q</t>
  </si>
  <si>
    <t>a</t>
  </si>
  <si>
    <t>Factores</t>
  </si>
  <si>
    <t>Oficina de tránsito</t>
  </si>
  <si>
    <t>No. De motocicletas</t>
  </si>
  <si>
    <t>Número de  licencias</t>
  </si>
  <si>
    <t>Clase de servicio</t>
  </si>
  <si>
    <t>Conductores</t>
  </si>
  <si>
    <t>Clase de vehiculo</t>
  </si>
  <si>
    <t>Causas probables</t>
  </si>
  <si>
    <t>Descripcion  de las causas</t>
  </si>
  <si>
    <t>Transitar distante de la cera u orilla de la calzada</t>
  </si>
  <si>
    <t>Adelantar invadiendo carril de sentido contrario</t>
  </si>
  <si>
    <t>Desobedecer señales de Tránsito</t>
  </si>
  <si>
    <t>Transitar sin los dispositivos luminosos de detención</t>
  </si>
  <si>
    <t>Pararse sobre la calzada</t>
  </si>
  <si>
    <t>Falla en la dirección</t>
  </si>
  <si>
    <t>Falla en las puertas</t>
  </si>
  <si>
    <t>Fuente: Instituto departamental de tránsito, IDTQ</t>
  </si>
  <si>
    <t>Años 2012-2015</t>
  </si>
  <si>
    <t>Fuente: Instituto departamental de transito del Quindío, IDTQ</t>
  </si>
  <si>
    <t>QUINDÍO. Accidentalidad por meses</t>
  </si>
  <si>
    <t>7.25</t>
  </si>
  <si>
    <t>7.26</t>
  </si>
  <si>
    <t>7.27</t>
  </si>
  <si>
    <t>Otros</t>
  </si>
  <si>
    <t>Movimiento</t>
  </si>
  <si>
    <t>Longitud red vial</t>
  </si>
  <si>
    <t>Vías pavimentadas</t>
  </si>
  <si>
    <t>Municipios</t>
  </si>
  <si>
    <t>Total(Km)</t>
  </si>
  <si>
    <t>Nacional(Km)</t>
  </si>
  <si>
    <t>Deptal(Km)</t>
  </si>
  <si>
    <t>Municipal(Km)</t>
  </si>
  <si>
    <t>Armeania</t>
  </si>
  <si>
    <t>B/vista</t>
  </si>
  <si>
    <t>Circacia</t>
  </si>
  <si>
    <t>Barcelona</t>
  </si>
  <si>
    <t>La India</t>
  </si>
  <si>
    <t>La  Virginia</t>
  </si>
  <si>
    <t>Estado de la red territorial</t>
  </si>
  <si>
    <t>Muy bueno</t>
  </si>
  <si>
    <t>Bueno</t>
  </si>
  <si>
    <t>Regular</t>
  </si>
  <si>
    <t>Malo</t>
  </si>
  <si>
    <t>Muy  malo</t>
  </si>
  <si>
    <t>Muy  bueno</t>
  </si>
  <si>
    <t>Longitud Total Calificada</t>
  </si>
  <si>
    <t>CALARCÁ, QUINDÍO. Accidentalidad, por meses. 2012-2015</t>
  </si>
  <si>
    <t>VOLVER</t>
  </si>
  <si>
    <t xml:space="preserve">QUINDIO. Causas de accidentes de tránsito. </t>
  </si>
  <si>
    <t>7. TRANSPORTE</t>
  </si>
  <si>
    <t xml:space="preserve">      Contenido</t>
  </si>
  <si>
    <t>Tabla 7.2</t>
  </si>
  <si>
    <t>Tabla 7.3</t>
  </si>
  <si>
    <t>Oficinas de  Tránsito</t>
  </si>
  <si>
    <t>Tabla 7.4</t>
  </si>
  <si>
    <t>Matrícula</t>
  </si>
  <si>
    <t>Traslado de cuentas</t>
  </si>
  <si>
    <t>Radicaciones</t>
  </si>
  <si>
    <t>Cancelaciones</t>
  </si>
  <si>
    <t>Tabla 7.5</t>
  </si>
  <si>
    <t>Tabla 7.6</t>
  </si>
  <si>
    <t>Tabla 7.7</t>
  </si>
  <si>
    <t>Descripción de las causas</t>
  </si>
  <si>
    <t>Tabla 7.8</t>
  </si>
  <si>
    <t>Descripción  de las causas</t>
  </si>
  <si>
    <t>Tabla 7.9</t>
  </si>
  <si>
    <t xml:space="preserve">QUIMBAYA. Primeras causas de accidentes de tránsito. </t>
  </si>
  <si>
    <t>Tabla 7.10</t>
  </si>
  <si>
    <t>Descripción  de las Causas</t>
  </si>
  <si>
    <t>LA TEBAIDA. Primeras causas de accidentes de tránsito.</t>
  </si>
  <si>
    <t>Tabla 7.13</t>
  </si>
  <si>
    <t>Tabla 7.12</t>
  </si>
  <si>
    <t>Tabla 7.11</t>
  </si>
  <si>
    <t>Tabla 7.14</t>
  </si>
  <si>
    <t>ARMENIA. Accidentalidad</t>
  </si>
  <si>
    <t>Tabla 7.15</t>
  </si>
  <si>
    <t>CALARCÁ. Accidentalidad</t>
  </si>
  <si>
    <t>Fuente: Secretaría de Tránsito de Calarcá</t>
  </si>
  <si>
    <t>Tabla 7.16</t>
  </si>
  <si>
    <t>QUIMBAYA. Accidentalidad</t>
  </si>
  <si>
    <t>Fuente: Secretaría de  Tránsito de Quimbaya</t>
  </si>
  <si>
    <t>Tabla 7.17</t>
  </si>
  <si>
    <t>LA TEBAIDA. Accidentalidad.</t>
  </si>
  <si>
    <t>fuente: Secretaría de Tránsito de La Tebaida</t>
  </si>
  <si>
    <t>Tabla 7.18</t>
  </si>
  <si>
    <t>Tabla 7.19</t>
  </si>
  <si>
    <t>Fuente: Secretaría de Tránsito del Quimbaya.</t>
  </si>
  <si>
    <t>QUIMBAYA. Causas de accidentes de transito</t>
  </si>
  <si>
    <t>CALARCÁ. Primeras causas de acciedentes de transito</t>
  </si>
  <si>
    <t>Tabla 7.20</t>
  </si>
  <si>
    <t>Tabla 7.26</t>
  </si>
  <si>
    <t>Tabla 7.21</t>
  </si>
  <si>
    <t>Tabla 7.22</t>
  </si>
  <si>
    <t>Tabla 7.23</t>
  </si>
  <si>
    <t>CALARCÁ. Accidentalidad, por meses.</t>
  </si>
  <si>
    <t>Tabla 7.24</t>
  </si>
  <si>
    <t>QUIMBAYA. Accidentalidad, por meses</t>
  </si>
  <si>
    <t>Tabla 7.25</t>
  </si>
  <si>
    <t>LA TEBAIDA. Accidentalidad, por  meses</t>
  </si>
  <si>
    <t>Fuente: Ministerio de Transporte –INVÍAS. Estado de la Red Vial Criterio Técnico  a Diciembre de 2015</t>
  </si>
  <si>
    <t>Tabla 7.27</t>
  </si>
  <si>
    <t>Tabla  7.1</t>
  </si>
  <si>
    <t>Oficina de Tránsito</t>
  </si>
  <si>
    <t>Mes</t>
  </si>
  <si>
    <t>Noviembre</t>
  </si>
  <si>
    <t>Diciembre</t>
  </si>
  <si>
    <t>Octubre</t>
  </si>
  <si>
    <t>Septiempre</t>
  </si>
  <si>
    <t>Agosto</t>
  </si>
  <si>
    <t>Fuente: Instituto Departamental de Tránsito del Quindío, Secretaría de Movilidad y Seguridad Vial Calarcá, Oficina de Tránsito de Quimbaya, Secretaría de Tránsito y Transporte de Armenia-SETTA, Secretaría de Tránsito y Transporte de La Tebaida.</t>
  </si>
  <si>
    <t>CALARCÁ. Primeras causas de accidentes de tránsito.</t>
  </si>
  <si>
    <t>Fuente: Secretaría de Tránsito y Transporte de Armenia, SETTA</t>
  </si>
  <si>
    <r>
      <t>-  Sin movimiento</t>
    </r>
    <r>
      <rPr>
        <sz val="12"/>
        <color theme="7" tint="-0.249977111117893"/>
        <rFont val="Times New Roman"/>
        <family val="1"/>
      </rPr>
      <t xml:space="preserve"> </t>
    </r>
  </si>
  <si>
    <t>Nota: Información de 2015 no suministrada</t>
  </si>
  <si>
    <t>Años 2012-2016</t>
  </si>
  <si>
    <t>Años 2014 - 2016</t>
  </si>
  <si>
    <t>Solo daños</t>
  </si>
  <si>
    <t>QUINDÍO. Longitud total de la red vial, por municipio. 2014</t>
  </si>
  <si>
    <t>LA TEBAIDA, QUINDIO. Accidentalidad, por meses. 2013-2015</t>
  </si>
  <si>
    <t>QUINDÍO. Distancia por vía primaria  y por vía secundaria entre los centros urbanos y corregimientos. Año 2014</t>
  </si>
  <si>
    <t>23,64%</t>
  </si>
  <si>
    <t>34,19%</t>
  </si>
  <si>
    <t>31,28%</t>
  </si>
  <si>
    <t>31,22%</t>
  </si>
  <si>
    <t>18,74%</t>
  </si>
  <si>
    <t>23,49%</t>
  </si>
  <si>
    <t>11,13%</t>
  </si>
  <si>
    <t>31,77%</t>
  </si>
  <si>
    <t>31,52%</t>
  </si>
  <si>
    <t>11,54%</t>
  </si>
  <si>
    <t>27,78%</t>
  </si>
  <si>
    <t>18,59%</t>
  </si>
  <si>
    <t>72,78%</t>
  </si>
  <si>
    <t>90,50%</t>
  </si>
  <si>
    <t>93,06%</t>
  </si>
  <si>
    <t>58,70%</t>
  </si>
  <si>
    <t>64,17%</t>
  </si>
  <si>
    <t>70,56%</t>
  </si>
  <si>
    <t>76,67%</t>
  </si>
  <si>
    <t>87,24%</t>
  </si>
  <si>
    <t>74,95%</t>
  </si>
  <si>
    <t>63,39%</t>
  </si>
  <si>
    <t>56,71%</t>
  </si>
  <si>
    <t>7,68%</t>
  </si>
  <si>
    <t>14,77%</t>
  </si>
  <si>
    <t>4,32%</t>
  </si>
  <si>
    <t>10,32%</t>
  </si>
  <si>
    <t>4,16%</t>
  </si>
  <si>
    <t>1,06%</t>
  </si>
  <si>
    <t>1,69%</t>
  </si>
  <si>
    <t>13,68%</t>
  </si>
  <si>
    <t>16,63%</t>
  </si>
  <si>
    <t>17,23%</t>
  </si>
  <si>
    <t>1,41%</t>
  </si>
  <si>
    <t>0,97%</t>
  </si>
  <si>
    <t>Año 2017</t>
  </si>
  <si>
    <t>Años  2012-2017</t>
  </si>
  <si>
    <t>Años 2012-2017</t>
  </si>
  <si>
    <t xml:space="preserve">  - </t>
  </si>
  <si>
    <t>Años 2012-1017</t>
  </si>
  <si>
    <t xml:space="preserve">  ANTIOQUIA  </t>
  </si>
  <si>
    <t xml:space="preserve">  ATLÁNTICO  </t>
  </si>
  <si>
    <t xml:space="preserve">  BOLÍVAR  </t>
  </si>
  <si>
    <t xml:space="preserve">  BOYACÁ</t>
  </si>
  <si>
    <t xml:space="preserve">  CALDAS  </t>
  </si>
  <si>
    <t xml:space="preserve">  CAQUETÁ</t>
  </si>
  <si>
    <t xml:space="preserve">  CASANARE </t>
  </si>
  <si>
    <t xml:space="preserve">  CAUCA  </t>
  </si>
  <si>
    <t xml:space="preserve">  CESAR  </t>
  </si>
  <si>
    <t xml:space="preserve">  CHOCÓ</t>
  </si>
  <si>
    <t xml:space="preserve">  CÓRDOBA  </t>
  </si>
  <si>
    <t xml:space="preserve">  CUNDINAMARCA</t>
  </si>
  <si>
    <t xml:space="preserve">  GUAJIRA  </t>
  </si>
  <si>
    <t xml:space="preserve">  HUILA  </t>
  </si>
  <si>
    <t xml:space="preserve">  MAGDALENA  </t>
  </si>
  <si>
    <t xml:space="preserve">  META </t>
  </si>
  <si>
    <t xml:space="preserve">  NARIÑO  </t>
  </si>
  <si>
    <t xml:space="preserve">  N. DE SANTANDER </t>
  </si>
  <si>
    <t xml:space="preserve">  PUTUMAYO  </t>
  </si>
  <si>
    <t xml:space="preserve">  QUINDÍO  </t>
  </si>
  <si>
    <t xml:space="preserve">  RISARALDA  </t>
  </si>
  <si>
    <t xml:space="preserve">  SANTANDER </t>
  </si>
  <si>
    <t xml:space="preserve">  SUCRE  </t>
  </si>
  <si>
    <t xml:space="preserve">  TOLIMA </t>
  </si>
  <si>
    <t xml:space="preserve">  VALLE  </t>
  </si>
  <si>
    <t xml:space="preserve">  OCAÑA </t>
  </si>
  <si>
    <t>S. ANDRÉS y PROV.</t>
  </si>
  <si>
    <t>DEPARTAMENTAL. Estado de la Red Vial Criterio. Segundo Semestre</t>
  </si>
  <si>
    <t>Red pavimentada (Kms)</t>
  </si>
  <si>
    <t>Sin Pavimentar (Kms)</t>
  </si>
  <si>
    <t>QUINDÍO. Parque automotor por clase de servicio. 2012-2017</t>
  </si>
  <si>
    <t>QUINDÍO. Número de Accidentes de Tránsito, Muertos y Heridos, oficinas de tránsito. 2012-2017</t>
  </si>
  <si>
    <t>QUINDÍO.  Movimiento del parque automotor del servicio particular, público y oficial. 2012-2017</t>
  </si>
  <si>
    <t>QUINDIO. Primeras causas de accidentes de tránsito. 2012-2017</t>
  </si>
  <si>
    <t>ARMENIA, QUINDÍO. Primeras causas de accidentes de tránsito. 2012-2017</t>
  </si>
  <si>
    <t>CALARCA, QUINDÍO. Primeras causas de accidentes de tránsito. 2012-2017</t>
  </si>
  <si>
    <t>QUIMBAYA, QUINDÍO. Primeras causas de accidentes de tránsito. 2012-2017</t>
  </si>
  <si>
    <t>LA TEBAIDA, QUINDÍO. Primeras causas de accidentes de tránsito. 2012-2017</t>
  </si>
  <si>
    <t>QUINDÍO. Número de motocicletas matriculadas y licencias expedidas, según oficinas de tránsito. 2012-2017</t>
  </si>
  <si>
    <t>QUINDÍO. Número de licencias de conducción expedidas, según oficinas de Tránsito. 2012-2017</t>
  </si>
  <si>
    <t>QUINDIO. Accidentalidad 2012-2017</t>
  </si>
  <si>
    <t>ARMENIA, QUINDÍO. Accidentalidad. 2012-2017</t>
  </si>
  <si>
    <t>CALARCÁ, QUINDÍO. Accidentalidad. 2012-2017</t>
  </si>
  <si>
    <t>QUIMBAYA, QUINDÍO. Accidentalidad. 2012-2017</t>
  </si>
  <si>
    <t>LA TEBAIDA, QUINDÍO. Accidentalidad. 2012-2017</t>
  </si>
  <si>
    <t>QUINDIO, Causas de accidentes de transito 2012-2017</t>
  </si>
  <si>
    <t>QUIMBAYA, QUINDÍO. Causas de accidentes de tránsito.  2012-2017</t>
  </si>
  <si>
    <t>QUINDIO, Accidentalidad, por meses. 2012-2017</t>
  </si>
  <si>
    <t>ARMENIA, QUINDÍO. Accidentalidad, por meses. 2012-2017</t>
  </si>
  <si>
    <t>QUIMBAYA, QUINDÍO. Accidentalidad, por meses. 2012-2017</t>
  </si>
  <si>
    <t>DEPARTAMENTAL. Red primaria de carreteras. 2012-2017</t>
  </si>
  <si>
    <t>Jurisdicción</t>
  </si>
  <si>
    <t>QUINDIO. Primeras causas de accidentes de tránsito</t>
  </si>
  <si>
    <t>QUINDÍO. Empresas transportadoras de  carga; clase de servicio, radio  de acción y  tipo vehículo.</t>
  </si>
  <si>
    <t>COOPERATIVA DE MOTORISTAS DE QUIMBAYA LTDA.</t>
  </si>
  <si>
    <t>COOPERATIVA QUINDIANA DE TRANSPORTES LTDA.</t>
  </si>
  <si>
    <t>FINALTAX MOTORS FINALCARGA LTDA.</t>
  </si>
  <si>
    <t>LOS CHOCHES DEL CAFE S.A.S</t>
  </si>
  <si>
    <t>TRANSARMENIA CARGA S.A. DE FAMILIA</t>
  </si>
  <si>
    <t>TRANSPORTADORA SAMANS DE COLOMBIA S.A.S</t>
  </si>
  <si>
    <t>TRANSPORTES  S &amp; G LTDA.</t>
  </si>
  <si>
    <t>TRANSPORTES ESPECIALES VIP S.A.S.</t>
  </si>
  <si>
    <t>TRANSPORTE Y LOGÍSTICA OSPINA CAMIONES S.A.S</t>
  </si>
  <si>
    <t>GONZÁLEZ GAMBOA Y CIA TRANSPORTES GRANADA S.C.A</t>
  </si>
  <si>
    <t>SOCIEDAD LOGÍSTICA Y TRANSPORTE MULTIMODAL DE CARGA NACIONAL E INTERNACIONAL T.C.N. SAS</t>
  </si>
  <si>
    <t>TRANSPORTE LOGÍSTICO MULTIMODAL DE CARGA ORIOS S.A.S</t>
  </si>
  <si>
    <t>TRANSPORTES DEL QUINDÍO S.A.</t>
  </si>
  <si>
    <t>Fuente: Ministerio de Transporte - Registro Nacional de Despacho de Carga - RNDC</t>
  </si>
  <si>
    <t>QUINDÍO. Empresas transportadoras  de carga; clase de servicio, radio de acción y tipo de vehículo.2017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</si>
</sst>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240A]General"/>
    <numFmt numFmtId="165" formatCode="[$-240A]#,##0"/>
    <numFmt numFmtId="166" formatCode="0\+000"/>
  </numFmts>
  <fonts count="27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rgb="FF000000"/>
      <name val="Verdana"/>
      <family val="2"/>
    </font>
    <font>
      <b/>
      <sz val="10"/>
      <color rgb="FF000000"/>
      <name val="Verdana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9"/>
      <color theme="1"/>
      <name val="Times New Roman"/>
      <family val="1"/>
    </font>
    <font>
      <sz val="11"/>
      <color rgb="FF7030A0"/>
      <name val="Times New Roman"/>
      <family val="1"/>
    </font>
    <font>
      <sz val="11"/>
      <color rgb="FF7030A0"/>
      <name val="Arial Black"/>
      <family val="2"/>
    </font>
    <font>
      <b/>
      <sz val="14"/>
      <color rgb="FF7030A0"/>
      <name val="Arial Black"/>
      <family val="2"/>
    </font>
    <font>
      <b/>
      <sz val="16"/>
      <color rgb="FF7030A0"/>
      <name val="Arial Black"/>
      <family val="2"/>
    </font>
    <font>
      <sz val="11"/>
      <color theme="0"/>
      <name val="Arial Black"/>
      <family val="2"/>
    </font>
    <font>
      <sz val="11"/>
      <color theme="7" tint="-0.249977111117893"/>
      <name val="Times New Roman"/>
      <family val="1"/>
    </font>
    <font>
      <b/>
      <sz val="16"/>
      <color theme="7" tint="-0.249977111117893"/>
      <name val="Times New Roman"/>
      <family val="1"/>
    </font>
    <font>
      <b/>
      <sz val="12"/>
      <color theme="7" tint="-0.249977111117893"/>
      <name val="Times New Roman"/>
      <family val="1"/>
    </font>
    <font>
      <b/>
      <sz val="11"/>
      <color theme="7" tint="-0.249977111117893"/>
      <name val="Times New Roman"/>
      <family val="1"/>
    </font>
    <font>
      <u/>
      <sz val="11"/>
      <color theme="7" tint="-0.249977111117893"/>
      <name val="Times New Roman"/>
      <family val="1"/>
    </font>
    <font>
      <sz val="12"/>
      <color theme="7" tint="-0.249977111117893"/>
      <name val="Times New Roman"/>
      <family val="1"/>
    </font>
    <font>
      <sz val="11"/>
      <color rgb="FF000000"/>
      <name val="Calibri"/>
      <family val="2"/>
    </font>
    <font>
      <sz val="9"/>
      <color rgb="FF000000"/>
      <name val="Times New Roman"/>
      <family val="1"/>
    </font>
    <font>
      <sz val="11"/>
      <color theme="1"/>
      <name val="Calibri"/>
      <family val="2"/>
      <scheme val="minor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/>
      </patternFill>
    </fill>
    <fill>
      <patternFill patternType="solid">
        <fgColor rgb="FFFFFFFF"/>
        <bgColor rgb="FFFFFFFF"/>
      </patternFill>
    </fill>
    <fill>
      <patternFill patternType="solid">
        <fgColor indexed="9"/>
        <bgColor indexed="26"/>
      </patternFill>
    </fill>
  </fills>
  <borders count="2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rgb="FFFFFFFF"/>
      </bottom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/>
      <right/>
      <top style="double">
        <color indexed="64"/>
      </top>
      <bottom/>
      <diagonal/>
    </border>
    <border>
      <left style="medium">
        <color rgb="FFFFFFFF"/>
      </left>
      <right style="medium">
        <color rgb="FFFFFFFF"/>
      </right>
      <top/>
      <bottom style="thin">
        <color indexed="64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double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double">
        <color rgb="FF000000"/>
      </top>
      <bottom/>
      <diagonal/>
    </border>
    <border>
      <left/>
      <right/>
      <top/>
      <bottom style="thin">
        <color indexed="8"/>
      </bottom>
      <diagonal/>
    </border>
    <border>
      <left/>
      <right/>
      <top style="double">
        <color indexed="8"/>
      </top>
      <bottom/>
      <diagonal/>
    </border>
    <border>
      <left style="medium">
        <color indexed="9"/>
      </left>
      <right style="medium">
        <color indexed="9"/>
      </right>
      <top/>
      <bottom style="medium">
        <color indexed="9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9"/>
      </left>
      <right style="medium">
        <color indexed="9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double">
        <color indexed="8"/>
      </bottom>
      <diagonal/>
    </border>
  </borders>
  <cellStyleXfs count="4">
    <xf numFmtId="0" fontId="0" fillId="0" borderId="0"/>
    <xf numFmtId="0" fontId="1" fillId="0" borderId="0" applyNumberFormat="0" applyFill="0" applyBorder="0" applyAlignment="0" applyProtection="0"/>
    <xf numFmtId="164" fontId="22" fillId="0" borderId="0" applyBorder="0" applyProtection="0"/>
    <xf numFmtId="9" fontId="24" fillId="0" borderId="0" applyFont="0" applyFill="0" applyBorder="0" applyAlignment="0" applyProtection="0"/>
  </cellStyleXfs>
  <cellXfs count="326">
    <xf numFmtId="0" fontId="0" fillId="0" borderId="0" xfId="0"/>
    <xf numFmtId="0" fontId="3" fillId="2" borderId="0" xfId="0" applyFont="1" applyFill="1" applyProtection="1">
      <protection locked="0"/>
    </xf>
    <xf numFmtId="0" fontId="2" fillId="2" borderId="0" xfId="0" applyFont="1" applyFill="1" applyProtection="1">
      <protection locked="0"/>
    </xf>
    <xf numFmtId="0" fontId="2" fillId="2" borderId="6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Alignment="1" applyProtection="1">
      <alignment horizontal="center" vertical="center"/>
      <protection locked="0"/>
    </xf>
    <xf numFmtId="0" fontId="3" fillId="2" borderId="0" xfId="0" applyFont="1" applyFill="1" applyAlignment="1" applyProtection="1">
      <alignment horizontal="center"/>
      <protection locked="0"/>
    </xf>
    <xf numFmtId="0" fontId="10" fillId="2" borderId="7" xfId="0" applyFont="1" applyFill="1" applyBorder="1" applyProtection="1">
      <protection locked="0"/>
    </xf>
    <xf numFmtId="0" fontId="3" fillId="2" borderId="0" xfId="0" applyFont="1" applyFill="1" applyProtection="1"/>
    <xf numFmtId="0" fontId="2" fillId="2" borderId="0" xfId="0" applyFont="1" applyFill="1" applyProtection="1"/>
    <xf numFmtId="0" fontId="2" fillId="2" borderId="0" xfId="0" applyFont="1" applyFill="1" applyProtection="1">
      <protection locked="0"/>
    </xf>
    <xf numFmtId="0" fontId="2" fillId="2" borderId="5" xfId="0" applyFont="1" applyFill="1" applyBorder="1" applyAlignment="1" applyProtection="1">
      <protection locked="0"/>
    </xf>
    <xf numFmtId="0" fontId="2" fillId="2" borderId="0" xfId="0" applyFont="1" applyFill="1" applyBorder="1" applyAlignment="1" applyProtection="1">
      <protection locked="0"/>
    </xf>
    <xf numFmtId="0" fontId="2" fillId="2" borderId="0" xfId="0" applyFont="1" applyFill="1" applyBorder="1" applyProtection="1">
      <protection locked="0"/>
    </xf>
    <xf numFmtId="0" fontId="3" fillId="2" borderId="0" xfId="0" applyFont="1" applyFill="1" applyBorder="1" applyProtection="1">
      <protection locked="0"/>
    </xf>
    <xf numFmtId="0" fontId="2" fillId="2" borderId="7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Border="1" applyAlignment="1" applyProtection="1">
      <alignment vertical="center"/>
      <protection locked="0"/>
    </xf>
    <xf numFmtId="0" fontId="2" fillId="2" borderId="0" xfId="0" applyFont="1" applyFill="1" applyBorder="1" applyAlignment="1" applyProtection="1">
      <alignment vertical="center"/>
      <protection locked="0"/>
    </xf>
    <xf numFmtId="0" fontId="3" fillId="2" borderId="0" xfId="0" applyFont="1" applyFill="1" applyAlignment="1" applyProtection="1">
      <alignment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Border="1" applyAlignment="1" applyProtection="1">
      <alignment horizontal="center" vertical="center"/>
      <protection locked="0"/>
    </xf>
    <xf numFmtId="2" fontId="3" fillId="2" borderId="0" xfId="0" applyNumberFormat="1" applyFont="1" applyFill="1" applyAlignment="1" applyProtection="1">
      <alignment horizontal="center"/>
      <protection locked="0"/>
    </xf>
    <xf numFmtId="2" fontId="3" fillId="2" borderId="0" xfId="0" applyNumberFormat="1" applyFont="1" applyFill="1" applyBorder="1" applyProtection="1">
      <protection locked="0"/>
    </xf>
    <xf numFmtId="0" fontId="3" fillId="2" borderId="0" xfId="0" applyFont="1" applyFill="1" applyBorder="1" applyAlignment="1" applyProtection="1">
      <protection locked="0"/>
    </xf>
    <xf numFmtId="0" fontId="3" fillId="2" borderId="0" xfId="0" applyFont="1" applyFill="1" applyAlignment="1" applyProtection="1">
      <alignment horizontal="left"/>
      <protection locked="0"/>
    </xf>
    <xf numFmtId="0" fontId="2" fillId="2" borderId="0" xfId="0" applyFont="1" applyFill="1" applyAlignment="1" applyProtection="1">
      <alignment horizontal="left"/>
      <protection locked="0"/>
    </xf>
    <xf numFmtId="0" fontId="2" fillId="2" borderId="0" xfId="0" applyFont="1" applyFill="1" applyBorder="1" applyAlignment="1" applyProtection="1">
      <alignment horizontal="left"/>
      <protection locked="0"/>
    </xf>
    <xf numFmtId="0" fontId="2" fillId="2" borderId="7" xfId="0" applyFont="1" applyFill="1" applyBorder="1" applyAlignment="1" applyProtection="1">
      <alignment vertical="center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vertical="center" wrapText="1"/>
      <protection locked="0"/>
    </xf>
    <xf numFmtId="0" fontId="3" fillId="2" borderId="1" xfId="0" applyFont="1" applyFill="1" applyBorder="1" applyAlignment="1" applyProtection="1">
      <alignment vertical="center" wrapText="1"/>
      <protection locked="0"/>
    </xf>
    <xf numFmtId="0" fontId="2" fillId="2" borderId="0" xfId="0" applyFont="1" applyFill="1" applyBorder="1" applyAlignment="1" applyProtection="1">
      <alignment horizontal="center"/>
      <protection locked="0"/>
    </xf>
    <xf numFmtId="0" fontId="3" fillId="2" borderId="5" xfId="0" applyFont="1" applyFill="1" applyBorder="1" applyAlignment="1" applyProtection="1">
      <alignment horizontal="left"/>
      <protection locked="0"/>
    </xf>
    <xf numFmtId="0" fontId="3" fillId="2" borderId="5" xfId="0" applyFont="1" applyFill="1" applyBorder="1" applyAlignment="1" applyProtection="1">
      <alignment horizontal="center"/>
      <protection locked="0"/>
    </xf>
    <xf numFmtId="0" fontId="3" fillId="2" borderId="5" xfId="0" applyFont="1" applyFill="1" applyBorder="1" applyProtection="1">
      <protection locked="0"/>
    </xf>
    <xf numFmtId="0" fontId="10" fillId="2" borderId="7" xfId="0" applyFont="1" applyFill="1" applyBorder="1" applyAlignment="1" applyProtection="1">
      <alignment horizontal="left"/>
      <protection locked="0"/>
    </xf>
    <xf numFmtId="0" fontId="3" fillId="2" borderId="0" xfId="0" applyFont="1" applyFill="1" applyAlignment="1" applyProtection="1">
      <alignment horizontal="left"/>
    </xf>
    <xf numFmtId="0" fontId="2" fillId="2" borderId="0" xfId="0" applyFont="1" applyFill="1" applyAlignment="1" applyProtection="1">
      <alignment vertical="center"/>
      <protection locked="0"/>
    </xf>
    <xf numFmtId="0" fontId="3" fillId="2" borderId="0" xfId="0" applyFont="1" applyFill="1" applyAlignment="1" applyProtection="1">
      <protection locked="0"/>
    </xf>
    <xf numFmtId="0" fontId="3" fillId="2" borderId="5" xfId="0" applyFont="1" applyFill="1" applyBorder="1" applyAlignment="1" applyProtection="1">
      <protection locked="0"/>
    </xf>
    <xf numFmtId="0" fontId="2" fillId="2" borderId="7" xfId="0" applyFont="1" applyFill="1" applyBorder="1" applyProtection="1">
      <protection locked="0"/>
    </xf>
    <xf numFmtId="0" fontId="2" fillId="2" borderId="7" xfId="0" applyFont="1" applyFill="1" applyBorder="1" applyAlignment="1" applyProtection="1">
      <alignment horizontal="center"/>
      <protection locked="0"/>
    </xf>
    <xf numFmtId="0" fontId="3" fillId="2" borderId="1" xfId="0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3" fillId="2" borderId="0" xfId="0" applyFont="1" applyFill="1" applyBorder="1" applyAlignment="1" applyProtection="1">
      <alignment horizontal="center"/>
      <protection locked="0"/>
    </xf>
    <xf numFmtId="0" fontId="10" fillId="2" borderId="0" xfId="0" applyFont="1" applyFill="1" applyProtection="1">
      <protection locked="0"/>
    </xf>
    <xf numFmtId="0" fontId="3" fillId="2" borderId="7" xfId="0" applyFont="1" applyFill="1" applyBorder="1" applyProtection="1">
      <protection locked="0"/>
    </xf>
    <xf numFmtId="0" fontId="3" fillId="2" borderId="7" xfId="0" applyFont="1" applyFill="1" applyBorder="1" applyAlignment="1" applyProtection="1">
      <alignment horizontal="center"/>
      <protection locked="0"/>
    </xf>
    <xf numFmtId="0" fontId="2" fillId="2" borderId="0" xfId="0" applyFont="1" applyFill="1" applyAlignment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4" xfId="0" applyFont="1" applyFill="1" applyBorder="1" applyAlignment="1" applyProtection="1">
      <alignment horizontal="center"/>
      <protection locked="0"/>
    </xf>
    <xf numFmtId="0" fontId="3" fillId="2" borderId="7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Border="1" applyAlignment="1" applyProtection="1">
      <alignment horizontal="left"/>
      <protection locked="0"/>
    </xf>
    <xf numFmtId="0" fontId="15" fillId="3" borderId="0" xfId="1" applyFont="1" applyFill="1" applyAlignment="1" applyProtection="1">
      <alignment horizontal="center" vertical="center"/>
    </xf>
    <xf numFmtId="0" fontId="3" fillId="2" borderId="1" xfId="0" applyFont="1" applyFill="1" applyBorder="1" applyAlignment="1" applyProtection="1">
      <protection locked="0"/>
    </xf>
    <xf numFmtId="0" fontId="3" fillId="2" borderId="11" xfId="0" applyFont="1" applyFill="1" applyBorder="1" applyAlignment="1" applyProtection="1">
      <alignment horizontal="left"/>
      <protection locked="0"/>
    </xf>
    <xf numFmtId="0" fontId="3" fillId="2" borderId="11" xfId="0" applyFont="1" applyFill="1" applyBorder="1" applyAlignment="1" applyProtection="1">
      <alignment horizontal="center"/>
      <protection locked="0"/>
    </xf>
    <xf numFmtId="0" fontId="3" fillId="2" borderId="11" xfId="0" applyFont="1" applyFill="1" applyBorder="1" applyProtection="1">
      <protection locked="0"/>
    </xf>
    <xf numFmtId="0" fontId="3" fillId="2" borderId="11" xfId="0" applyFont="1" applyFill="1" applyBorder="1" applyAlignment="1" applyProtection="1">
      <protection locked="0"/>
    </xf>
    <xf numFmtId="3" fontId="3" fillId="2" borderId="0" xfId="0" applyNumberFormat="1" applyFont="1" applyFill="1" applyBorder="1" applyAlignment="1" applyProtection="1">
      <alignment horizontal="center"/>
      <protection locked="0"/>
    </xf>
    <xf numFmtId="3" fontId="3" fillId="2" borderId="0" xfId="0" applyNumberFormat="1" applyFont="1" applyFill="1" applyAlignment="1" applyProtection="1">
      <alignment horizontal="right"/>
      <protection locked="0"/>
    </xf>
    <xf numFmtId="3" fontId="3" fillId="2" borderId="0" xfId="0" applyNumberFormat="1" applyFont="1" applyFill="1" applyProtection="1">
      <protection locked="0"/>
    </xf>
    <xf numFmtId="3" fontId="3" fillId="2" borderId="5" xfId="0" applyNumberFormat="1" applyFont="1" applyFill="1" applyBorder="1" applyProtection="1">
      <protection locked="0"/>
    </xf>
    <xf numFmtId="3" fontId="3" fillId="2" borderId="5" xfId="0" applyNumberFormat="1" applyFont="1" applyFill="1" applyBorder="1" applyAlignment="1" applyProtection="1">
      <alignment horizontal="right"/>
      <protection locked="0"/>
    </xf>
    <xf numFmtId="0" fontId="10" fillId="2" borderId="0" xfId="0" applyFont="1" applyFill="1" applyAlignment="1" applyProtection="1">
      <alignment vertical="top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3" fontId="3" fillId="2" borderId="0" xfId="0" applyNumberFormat="1" applyFont="1" applyFill="1" applyAlignment="1" applyProtection="1">
      <alignment horizontal="center" vertical="center"/>
      <protection locked="0"/>
    </xf>
    <xf numFmtId="3" fontId="2" fillId="2" borderId="0" xfId="0" applyNumberFormat="1" applyFont="1" applyFill="1" applyBorder="1" applyProtection="1">
      <protection locked="0"/>
    </xf>
    <xf numFmtId="3" fontId="3" fillId="2" borderId="0" xfId="0" applyNumberFormat="1" applyFont="1" applyFill="1" applyBorder="1" applyAlignment="1" applyProtection="1">
      <alignment horizontal="center" wrapText="1"/>
      <protection locked="0"/>
    </xf>
    <xf numFmtId="3" fontId="3" fillId="2" borderId="0" xfId="0" applyNumberFormat="1" applyFont="1" applyFill="1" applyAlignment="1" applyProtection="1">
      <alignment horizontal="center"/>
      <protection locked="0"/>
    </xf>
    <xf numFmtId="3" fontId="3" fillId="2" borderId="0" xfId="0" applyNumberFormat="1" applyFont="1" applyFill="1" applyBorder="1" applyProtection="1">
      <protection locked="0"/>
    </xf>
    <xf numFmtId="3" fontId="3" fillId="2" borderId="5" xfId="0" applyNumberFormat="1" applyFont="1" applyFill="1" applyBorder="1" applyAlignment="1" applyProtection="1">
      <alignment horizontal="center"/>
      <protection locked="0"/>
    </xf>
    <xf numFmtId="0" fontId="10" fillId="2" borderId="0" xfId="0" applyFont="1" applyFill="1" applyBorder="1" applyAlignment="1" applyProtection="1">
      <alignment vertical="top" wrapText="1"/>
      <protection locked="0"/>
    </xf>
    <xf numFmtId="0" fontId="3" fillId="2" borderId="1" xfId="0" applyFont="1" applyFill="1" applyBorder="1" applyAlignment="1" applyProtection="1">
      <alignment vertical="center"/>
      <protection locked="0"/>
    </xf>
    <xf numFmtId="0" fontId="2" fillId="2" borderId="1" xfId="0" applyFont="1" applyFill="1" applyBorder="1" applyAlignment="1" applyProtection="1">
      <alignment vertical="center"/>
      <protection locked="0"/>
    </xf>
    <xf numFmtId="0" fontId="3" fillId="2" borderId="0" xfId="0" applyFont="1" applyFill="1" applyBorder="1" applyAlignment="1" applyProtection="1">
      <alignment horizontal="right"/>
      <protection locked="0"/>
    </xf>
    <xf numFmtId="0" fontId="2" fillId="2" borderId="0" xfId="0" applyFont="1" applyFill="1" applyBorder="1" applyAlignment="1" applyProtection="1">
      <alignment horizontal="right"/>
      <protection locked="0"/>
    </xf>
    <xf numFmtId="0" fontId="10" fillId="2" borderId="0" xfId="0" applyFont="1" applyFill="1" applyBorder="1" applyProtection="1">
      <protection locked="0"/>
    </xf>
    <xf numFmtId="0" fontId="3" fillId="2" borderId="0" xfId="0" applyFont="1" applyFill="1" applyBorder="1" applyProtection="1"/>
    <xf numFmtId="0" fontId="3" fillId="2" borderId="1" xfId="0" applyFont="1" applyFill="1" applyBorder="1" applyAlignment="1" applyProtection="1">
      <alignment horizontal="center" vertical="center"/>
      <protection locked="0"/>
    </xf>
    <xf numFmtId="0" fontId="8" fillId="2" borderId="10" xfId="0" applyFont="1" applyFill="1" applyBorder="1" applyAlignment="1" applyProtection="1">
      <alignment horizontal="center" vertical="center" wrapText="1"/>
      <protection locked="0"/>
    </xf>
    <xf numFmtId="0" fontId="9" fillId="2" borderId="10" xfId="0" applyFont="1" applyFill="1" applyBorder="1" applyAlignment="1" applyProtection="1">
      <alignment horizontal="center" vertical="center" wrapText="1"/>
      <protection locked="0"/>
    </xf>
    <xf numFmtId="0" fontId="3" fillId="2" borderId="0" xfId="0" applyFont="1" applyFill="1" applyAlignment="1" applyProtection="1">
      <alignment horizontal="right"/>
      <protection locked="0"/>
    </xf>
    <xf numFmtId="0" fontId="2" fillId="2" borderId="0" xfId="0" applyFont="1" applyFill="1" applyAlignment="1" applyProtection="1">
      <alignment horizontal="right"/>
      <protection locked="0"/>
    </xf>
    <xf numFmtId="0" fontId="4" fillId="2" borderId="0" xfId="0" applyFont="1" applyFill="1" applyProtection="1">
      <protection locked="0"/>
    </xf>
    <xf numFmtId="0" fontId="4" fillId="2" borderId="0" xfId="0" applyFont="1" applyFill="1" applyAlignment="1" applyProtection="1">
      <alignment horizontal="right"/>
      <protection locked="0"/>
    </xf>
    <xf numFmtId="0" fontId="4" fillId="2" borderId="10" xfId="0" applyFont="1" applyFill="1" applyBorder="1" applyAlignment="1" applyProtection="1">
      <alignment horizontal="center" vertical="center" wrapText="1"/>
      <protection locked="0"/>
    </xf>
    <xf numFmtId="0" fontId="3" fillId="2" borderId="0" xfId="0" applyFont="1" applyFill="1" applyBorder="1" applyAlignment="1" applyProtection="1">
      <alignment horizontal="left" vertical="center"/>
      <protection locked="0"/>
    </xf>
    <xf numFmtId="0" fontId="6" fillId="2" borderId="9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right" vertical="center"/>
      <protection locked="0"/>
    </xf>
    <xf numFmtId="0" fontId="6" fillId="2" borderId="10" xfId="0" applyFont="1" applyFill="1" applyBorder="1" applyAlignment="1" applyProtection="1">
      <alignment horizontal="center" vertical="center" wrapText="1"/>
      <protection locked="0"/>
    </xf>
    <xf numFmtId="0" fontId="7" fillId="2" borderId="10" xfId="0" applyFont="1" applyFill="1" applyBorder="1" applyAlignment="1" applyProtection="1">
      <alignment horizontal="center" vertical="center" wrapText="1"/>
      <protection locked="0"/>
    </xf>
    <xf numFmtId="0" fontId="8" fillId="2" borderId="9" xfId="0" applyFont="1" applyFill="1" applyBorder="1" applyAlignment="1" applyProtection="1">
      <alignment horizontal="center" vertical="center" wrapText="1"/>
      <protection locked="0"/>
    </xf>
    <xf numFmtId="3" fontId="8" fillId="2" borderId="9" xfId="0" applyNumberFormat="1" applyFont="1" applyFill="1" applyBorder="1" applyAlignment="1" applyProtection="1">
      <alignment horizontal="center" vertical="center" wrapText="1"/>
      <protection locked="0"/>
    </xf>
    <xf numFmtId="3" fontId="2" fillId="2" borderId="0" xfId="0" applyNumberFormat="1" applyFont="1" applyFill="1" applyAlignment="1" applyProtection="1">
      <alignment horizontal="right"/>
      <protection locked="0"/>
    </xf>
    <xf numFmtId="3" fontId="4" fillId="0" borderId="0" xfId="0" applyNumberFormat="1" applyFont="1" applyFill="1" applyAlignment="1" applyProtection="1">
      <alignment horizontal="right"/>
      <protection locked="0"/>
    </xf>
    <xf numFmtId="3" fontId="9" fillId="2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5" xfId="0" applyFont="1" applyFill="1" applyBorder="1" applyAlignment="1" applyProtection="1">
      <alignment horizontal="left"/>
      <protection locked="0"/>
    </xf>
    <xf numFmtId="0" fontId="2" fillId="2" borderId="5" xfId="0" applyFont="1" applyFill="1" applyBorder="1" applyAlignment="1" applyProtection="1">
      <alignment horizontal="right"/>
      <protection locked="0"/>
    </xf>
    <xf numFmtId="0" fontId="4" fillId="0" borderId="5" xfId="0" applyFont="1" applyFill="1" applyBorder="1" applyAlignment="1" applyProtection="1">
      <alignment horizontal="right"/>
      <protection locked="0"/>
    </xf>
    <xf numFmtId="0" fontId="9" fillId="2" borderId="12" xfId="0" applyFont="1" applyFill="1" applyBorder="1" applyAlignment="1" applyProtection="1">
      <alignment horizontal="center" vertical="center" wrapText="1"/>
      <protection locked="0"/>
    </xf>
    <xf numFmtId="0" fontId="10" fillId="2" borderId="0" xfId="0" applyFont="1" applyFill="1" applyAlignment="1" applyProtection="1">
      <alignment horizontal="left"/>
      <protection locked="0"/>
    </xf>
    <xf numFmtId="0" fontId="3" fillId="2" borderId="0" xfId="0" applyFont="1" applyFill="1" applyAlignment="1" applyProtection="1">
      <alignment horizontal="center"/>
    </xf>
    <xf numFmtId="0" fontId="3" fillId="2" borderId="7" xfId="0" applyFont="1" applyFill="1" applyBorder="1" applyAlignment="1" applyProtection="1">
      <alignment horizontal="left"/>
      <protection locked="0"/>
    </xf>
    <xf numFmtId="3" fontId="3" fillId="2" borderId="7" xfId="0" applyNumberFormat="1" applyFont="1" applyFill="1" applyBorder="1" applyAlignment="1" applyProtection="1">
      <alignment horizontal="center"/>
      <protection locked="0"/>
    </xf>
    <xf numFmtId="3" fontId="2" fillId="2" borderId="0" xfId="0" applyNumberFormat="1" applyFont="1" applyFill="1" applyBorder="1" applyAlignment="1" applyProtection="1">
      <alignment horizontal="center"/>
      <protection locked="0"/>
    </xf>
    <xf numFmtId="0" fontId="10" fillId="2" borderId="7" xfId="0" applyFont="1" applyFill="1" applyBorder="1" applyAlignment="1" applyProtection="1">
      <alignment vertical="center"/>
      <protection locked="0"/>
    </xf>
    <xf numFmtId="3" fontId="3" fillId="2" borderId="0" xfId="0" applyNumberFormat="1" applyFont="1" applyFill="1" applyProtection="1"/>
    <xf numFmtId="0" fontId="11" fillId="2" borderId="0" xfId="0" applyFont="1" applyFill="1" applyProtection="1">
      <protection locked="0"/>
    </xf>
    <xf numFmtId="0" fontId="11" fillId="2" borderId="0" xfId="0" applyFont="1" applyFill="1" applyAlignment="1" applyProtection="1">
      <alignment vertical="center"/>
      <protection locked="0"/>
    </xf>
    <xf numFmtId="0" fontId="11" fillId="2" borderId="0" xfId="0" applyFont="1" applyFill="1" applyBorder="1" applyProtection="1"/>
    <xf numFmtId="0" fontId="12" fillId="2" borderId="0" xfId="0" applyFont="1" applyFill="1" applyBorder="1" applyProtection="1"/>
    <xf numFmtId="0" fontId="11" fillId="2" borderId="0" xfId="0" applyFont="1" applyFill="1" applyProtection="1"/>
    <xf numFmtId="0" fontId="13" fillId="2" borderId="0" xfId="0" applyFont="1" applyFill="1" applyBorder="1" applyAlignment="1" applyProtection="1">
      <alignment horizontal="center" vertical="center"/>
    </xf>
    <xf numFmtId="0" fontId="13" fillId="2" borderId="0" xfId="0" applyFont="1" applyFill="1" applyBorder="1" applyAlignment="1" applyProtection="1">
      <alignment vertical="center"/>
    </xf>
    <xf numFmtId="0" fontId="14" fillId="2" borderId="0" xfId="0" applyFont="1" applyFill="1" applyBorder="1" applyProtection="1"/>
    <xf numFmtId="0" fontId="3" fillId="2" borderId="0" xfId="0" applyFont="1" applyFill="1" applyAlignment="1" applyProtection="1">
      <alignment horizontal="center" vertical="center"/>
      <protection locked="0"/>
    </xf>
    <xf numFmtId="0" fontId="3" fillId="2" borderId="7" xfId="0" applyFont="1" applyFill="1" applyBorder="1" applyAlignment="1" applyProtection="1">
      <alignment horizontal="center" vertical="center"/>
      <protection locked="0"/>
    </xf>
    <xf numFmtId="0" fontId="2" fillId="2" borderId="7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0" xfId="0" applyFont="1" applyFill="1" applyProtection="1">
      <protection locked="0"/>
    </xf>
    <xf numFmtId="0" fontId="2" fillId="2" borderId="0" xfId="0" applyFont="1" applyFill="1" applyBorder="1" applyAlignment="1" applyProtection="1">
      <alignment horizontal="center"/>
      <protection locked="0"/>
    </xf>
    <xf numFmtId="0" fontId="3" fillId="2" borderId="0" xfId="0" applyFont="1" applyFill="1" applyBorder="1" applyProtection="1">
      <protection locked="0"/>
    </xf>
    <xf numFmtId="0" fontId="2" fillId="2" borderId="0" xfId="0" applyFont="1" applyFill="1" applyBorder="1" applyProtection="1">
      <protection locked="0"/>
    </xf>
    <xf numFmtId="0" fontId="2" fillId="2" borderId="0" xfId="0" applyFont="1" applyFill="1" applyBorder="1" applyAlignment="1" applyProtection="1">
      <alignment vertical="center"/>
      <protection locked="0"/>
    </xf>
    <xf numFmtId="0" fontId="10" fillId="2" borderId="7" xfId="0" applyFont="1" applyFill="1" applyBorder="1" applyProtection="1">
      <protection locked="0"/>
    </xf>
    <xf numFmtId="2" fontId="2" fillId="2" borderId="0" xfId="0" applyNumberFormat="1" applyFont="1" applyFill="1" applyAlignment="1" applyProtection="1">
      <alignment horizontal="center"/>
      <protection locked="0"/>
    </xf>
    <xf numFmtId="0" fontId="2" fillId="2" borderId="7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0" xfId="0" applyFont="1" applyFill="1" applyProtection="1">
      <protection locked="0"/>
    </xf>
    <xf numFmtId="0" fontId="2" fillId="2" borderId="0" xfId="0" applyFont="1" applyFill="1" applyBorder="1" applyAlignment="1" applyProtection="1">
      <alignment horizontal="center"/>
      <protection locked="0"/>
    </xf>
    <xf numFmtId="0" fontId="10" fillId="2" borderId="7" xfId="0" applyFont="1" applyFill="1" applyBorder="1" applyProtection="1">
      <protection locked="0"/>
    </xf>
    <xf numFmtId="0" fontId="3" fillId="2" borderId="0" xfId="0" applyFont="1" applyFill="1" applyBorder="1" applyProtection="1">
      <protection locked="0"/>
    </xf>
    <xf numFmtId="0" fontId="2" fillId="2" borderId="0" xfId="0" applyFont="1" applyFill="1" applyBorder="1" applyProtection="1">
      <protection locked="0"/>
    </xf>
    <xf numFmtId="0" fontId="16" fillId="2" borderId="0" xfId="0" applyFont="1" applyFill="1" applyProtection="1"/>
    <xf numFmtId="0" fontId="16" fillId="2" borderId="0" xfId="0" applyFont="1" applyFill="1" applyProtection="1">
      <protection locked="0"/>
    </xf>
    <xf numFmtId="0" fontId="19" fillId="2" borderId="0" xfId="0" applyFont="1" applyFill="1" applyProtection="1">
      <protection locked="0"/>
    </xf>
    <xf numFmtId="0" fontId="16" fillId="2" borderId="0" xfId="0" applyFont="1" applyFill="1" applyAlignment="1" applyProtection="1">
      <alignment horizontal="center" vertical="center"/>
      <protection locked="0"/>
    </xf>
    <xf numFmtId="0" fontId="20" fillId="2" borderId="0" xfId="1" applyFont="1" applyFill="1" applyAlignment="1" applyProtection="1">
      <alignment vertical="center"/>
      <protection locked="0"/>
    </xf>
    <xf numFmtId="0" fontId="20" fillId="2" borderId="0" xfId="1" applyFont="1" applyFill="1" applyAlignment="1" applyProtection="1">
      <alignment horizontal="left" vertical="center"/>
      <protection locked="0"/>
    </xf>
    <xf numFmtId="0" fontId="19" fillId="2" borderId="0" xfId="0" applyFont="1" applyFill="1" applyAlignment="1" applyProtection="1">
      <alignment vertical="center"/>
      <protection locked="0"/>
    </xf>
    <xf numFmtId="0" fontId="16" fillId="2" borderId="0" xfId="0" applyFont="1" applyFill="1" applyAlignment="1" applyProtection="1">
      <alignment horizontal="justify" vertical="center"/>
      <protection locked="0"/>
    </xf>
    <xf numFmtId="0" fontId="16" fillId="2" borderId="0" xfId="0" applyFont="1" applyFill="1" applyAlignment="1" applyProtection="1">
      <alignment horizontal="left" vertical="center" indent="2"/>
      <protection locked="0"/>
    </xf>
    <xf numFmtId="0" fontId="2" fillId="2" borderId="5" xfId="0" applyFont="1" applyFill="1" applyBorder="1" applyProtection="1">
      <protection locked="0"/>
    </xf>
    <xf numFmtId="0" fontId="10" fillId="2" borderId="0" xfId="0" applyFont="1" applyFill="1" applyAlignment="1" applyProtection="1">
      <protection locked="0"/>
    </xf>
    <xf numFmtId="0" fontId="2" fillId="2" borderId="0" xfId="0" applyFont="1" applyFill="1" applyAlignment="1" applyProtection="1"/>
    <xf numFmtId="0" fontId="2" fillId="2" borderId="0" xfId="0" applyFont="1" applyFill="1" applyBorder="1" applyAlignment="1" applyProtection="1"/>
    <xf numFmtId="0" fontId="5" fillId="2" borderId="0" xfId="0" applyFont="1" applyFill="1" applyAlignment="1" applyProtection="1">
      <alignment vertical="center"/>
    </xf>
    <xf numFmtId="0" fontId="5" fillId="2" borderId="0" xfId="0" applyFont="1" applyFill="1" applyProtection="1"/>
    <xf numFmtId="0" fontId="4" fillId="2" borderId="2" xfId="0" applyFont="1" applyFill="1" applyBorder="1" applyAlignment="1" applyProtection="1">
      <alignment vertical="center" wrapText="1"/>
    </xf>
    <xf numFmtId="0" fontId="4" fillId="2" borderId="3" xfId="0" applyFont="1" applyFill="1" applyBorder="1" applyAlignment="1" applyProtection="1">
      <alignment vertical="center"/>
    </xf>
    <xf numFmtId="0" fontId="5" fillId="2" borderId="3" xfId="0" applyFont="1" applyFill="1" applyBorder="1" applyAlignment="1" applyProtection="1">
      <alignment vertical="center"/>
    </xf>
    <xf numFmtId="3" fontId="4" fillId="2" borderId="0" xfId="0" applyNumberFormat="1" applyFont="1" applyFill="1" applyBorder="1" applyAlignment="1" applyProtection="1">
      <protection locked="0"/>
    </xf>
    <xf numFmtId="3" fontId="3" fillId="2" borderId="0" xfId="0" applyNumberFormat="1" applyFont="1" applyFill="1" applyAlignment="1" applyProtection="1">
      <protection locked="0"/>
    </xf>
    <xf numFmtId="3" fontId="3" fillId="2" borderId="0" xfId="0" applyNumberFormat="1" applyFont="1" applyFill="1" applyBorder="1" applyAlignment="1" applyProtection="1">
      <protection locked="0"/>
    </xf>
    <xf numFmtId="3" fontId="3" fillId="2" borderId="0" xfId="0" applyNumberFormat="1" applyFont="1" applyFill="1" applyBorder="1" applyAlignment="1" applyProtection="1">
      <alignment horizontal="right"/>
      <protection locked="0"/>
    </xf>
    <xf numFmtId="3" fontId="4" fillId="2" borderId="5" xfId="0" applyNumberFormat="1" applyFont="1" applyFill="1" applyBorder="1" applyProtection="1">
      <protection locked="0"/>
    </xf>
    <xf numFmtId="3" fontId="4" fillId="2" borderId="5" xfId="0" applyNumberFormat="1" applyFont="1" applyFill="1" applyBorder="1" applyAlignment="1" applyProtection="1">
      <alignment horizontal="right"/>
      <protection locked="0"/>
    </xf>
    <xf numFmtId="3" fontId="2" fillId="2" borderId="5" xfId="0" applyNumberFormat="1" applyFont="1" applyFill="1" applyBorder="1" applyAlignment="1" applyProtection="1">
      <alignment horizontal="right"/>
      <protection locked="0"/>
    </xf>
    <xf numFmtId="3" fontId="2" fillId="2" borderId="5" xfId="0" applyNumberFormat="1" applyFont="1" applyFill="1" applyBorder="1" applyAlignment="1" applyProtection="1">
      <protection locked="0"/>
    </xf>
    <xf numFmtId="3" fontId="2" fillId="2" borderId="5" xfId="0" applyNumberFormat="1" applyFont="1" applyFill="1" applyBorder="1" applyProtection="1">
      <protection locked="0"/>
    </xf>
    <xf numFmtId="0" fontId="10" fillId="2" borderId="0" xfId="0" applyFont="1" applyFill="1" applyBorder="1" applyAlignment="1" applyProtection="1">
      <alignment wrapText="1"/>
      <protection locked="0"/>
    </xf>
    <xf numFmtId="0" fontId="5" fillId="2" borderId="0" xfId="0" applyFont="1" applyFill="1" applyBorder="1" applyAlignment="1" applyProtection="1">
      <protection locked="0"/>
    </xf>
    <xf numFmtId="0" fontId="3" fillId="2" borderId="0" xfId="0" applyFont="1" applyFill="1" applyAlignment="1" applyProtection="1"/>
    <xf numFmtId="0" fontId="3" fillId="2" borderId="0" xfId="0" applyFont="1" applyFill="1" applyBorder="1" applyAlignment="1" applyProtection="1"/>
    <xf numFmtId="0" fontId="10" fillId="2" borderId="0" xfId="0" applyFont="1" applyFill="1" applyBorder="1" applyAlignment="1" applyProtection="1">
      <alignment horizontal="left" vertical="center" wrapText="1"/>
      <protection locked="0"/>
    </xf>
    <xf numFmtId="0" fontId="3" fillId="2" borderId="0" xfId="0" applyFont="1" applyFill="1" applyBorder="1" applyAlignment="1" applyProtection="1">
      <alignment wrapText="1"/>
      <protection locked="0"/>
    </xf>
    <xf numFmtId="0" fontId="10" fillId="2" borderId="0" xfId="0" applyFont="1" applyFill="1" applyBorder="1" applyAlignment="1" applyProtection="1">
      <alignment horizontal="right"/>
      <protection locked="0"/>
    </xf>
    <xf numFmtId="0" fontId="3" fillId="2" borderId="0" xfId="0" applyFont="1" applyFill="1" applyBorder="1" applyAlignment="1" applyProtection="1">
      <alignment horizontal="right"/>
    </xf>
    <xf numFmtId="0" fontId="2" fillId="2" borderId="0" xfId="0" applyFont="1" applyFill="1" applyBorder="1" applyProtection="1"/>
    <xf numFmtId="0" fontId="3" fillId="2" borderId="0" xfId="0" applyFont="1" applyFill="1" applyProtection="1">
      <protection locked="0"/>
    </xf>
    <xf numFmtId="0" fontId="3" fillId="2" borderId="7" xfId="0" applyFont="1" applyFill="1" applyBorder="1" applyAlignment="1" applyProtection="1">
      <alignment vertical="center"/>
      <protection locked="0"/>
    </xf>
    <xf numFmtId="0" fontId="5" fillId="2" borderId="0" xfId="0" applyFont="1" applyFill="1" applyAlignment="1" applyProtection="1">
      <alignment horizontal="center"/>
      <protection locked="0"/>
    </xf>
    <xf numFmtId="0" fontId="5" fillId="2" borderId="0" xfId="0" applyFont="1" applyFill="1" applyBorder="1" applyAlignment="1" applyProtection="1">
      <alignment horizontal="center"/>
      <protection locked="0"/>
    </xf>
    <xf numFmtId="0" fontId="5" fillId="2" borderId="5" xfId="0" applyFont="1" applyFill="1" applyBorder="1" applyAlignment="1" applyProtection="1">
      <alignment horizontal="center"/>
      <protection locked="0"/>
    </xf>
    <xf numFmtId="0" fontId="2" fillId="2" borderId="7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Protection="1">
      <protection locked="0"/>
    </xf>
    <xf numFmtId="164" fontId="9" fillId="4" borderId="16" xfId="2" applyFont="1" applyFill="1" applyBorder="1" applyAlignment="1" applyProtection="1">
      <alignment horizontal="center" vertical="center"/>
      <protection locked="0"/>
    </xf>
    <xf numFmtId="164" fontId="8" fillId="4" borderId="0" xfId="2" applyFont="1" applyFill="1" applyAlignment="1" applyProtection="1">
      <protection locked="0"/>
    </xf>
    <xf numFmtId="165" fontId="8" fillId="4" borderId="0" xfId="2" applyNumberFormat="1" applyFont="1" applyFill="1" applyAlignment="1" applyProtection="1">
      <alignment horizontal="right"/>
      <protection locked="0"/>
    </xf>
    <xf numFmtId="165" fontId="9" fillId="4" borderId="17" xfId="2" applyNumberFormat="1" applyFont="1" applyFill="1" applyBorder="1" applyAlignment="1" applyProtection="1">
      <protection locked="0"/>
    </xf>
    <xf numFmtId="165" fontId="8" fillId="4" borderId="0" xfId="2" applyNumberFormat="1" applyFont="1" applyFill="1" applyAlignment="1" applyProtection="1">
      <alignment horizontal="center"/>
      <protection locked="0"/>
    </xf>
    <xf numFmtId="165" fontId="8" fillId="4" borderId="17" xfId="2" applyNumberFormat="1" applyFont="1" applyFill="1" applyBorder="1" applyAlignment="1" applyProtection="1">
      <alignment horizontal="center"/>
      <protection locked="0"/>
    </xf>
    <xf numFmtId="164" fontId="8" fillId="4" borderId="0" xfId="2" applyFont="1" applyFill="1" applyAlignment="1" applyProtection="1">
      <alignment horizontal="center"/>
      <protection locked="0"/>
    </xf>
    <xf numFmtId="164" fontId="9" fillId="4" borderId="5" xfId="2" applyFont="1" applyFill="1" applyBorder="1" applyAlignment="1" applyProtection="1">
      <alignment horizontal="center"/>
      <protection locked="0"/>
    </xf>
    <xf numFmtId="165" fontId="8" fillId="4" borderId="0" xfId="2" applyNumberFormat="1" applyFont="1" applyFill="1" applyBorder="1" applyAlignment="1" applyProtection="1">
      <alignment horizontal="center" vertical="center"/>
      <protection locked="0"/>
    </xf>
    <xf numFmtId="165" fontId="8" fillId="4" borderId="0" xfId="2" applyNumberFormat="1" applyFont="1" applyFill="1" applyBorder="1" applyAlignment="1" applyProtection="1">
      <alignment horizontal="right" vertical="center"/>
      <protection locked="0"/>
    </xf>
    <xf numFmtId="164" fontId="8" fillId="4" borderId="17" xfId="2" applyFont="1" applyFill="1" applyBorder="1" applyAlignment="1" applyProtection="1">
      <alignment horizontal="center"/>
      <protection locked="0"/>
    </xf>
    <xf numFmtId="164" fontId="23" fillId="4" borderId="15" xfId="2" applyFont="1" applyFill="1" applyBorder="1" applyAlignment="1" applyProtection="1">
      <protection locked="0"/>
    </xf>
    <xf numFmtId="164" fontId="23" fillId="4" borderId="0" xfId="2" applyFont="1" applyFill="1" applyAlignment="1" applyProtection="1">
      <protection locked="0"/>
    </xf>
    <xf numFmtId="164" fontId="9" fillId="4" borderId="6" xfId="2" applyFont="1" applyFill="1" applyBorder="1" applyAlignment="1" applyProtection="1">
      <alignment horizontal="center" vertical="center"/>
      <protection locked="0"/>
    </xf>
    <xf numFmtId="164" fontId="8" fillId="4" borderId="5" xfId="2" applyFont="1" applyFill="1" applyBorder="1" applyAlignment="1" applyProtection="1">
      <alignment horizontal="center"/>
      <protection locked="0"/>
    </xf>
    <xf numFmtId="0" fontId="4" fillId="2" borderId="0" xfId="0" applyFont="1" applyFill="1" applyBorder="1" applyAlignment="1" applyProtection="1">
      <alignment horizontal="right"/>
      <protection locked="0"/>
    </xf>
    <xf numFmtId="0" fontId="4" fillId="2" borderId="0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7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Alignment="1" applyProtection="1">
      <alignment horizontal="center" vertical="center"/>
      <protection locked="0"/>
    </xf>
    <xf numFmtId="0" fontId="3" fillId="2" borderId="0" xfId="0" applyFont="1" applyFill="1" applyBorder="1" applyAlignment="1" applyProtection="1">
      <alignment horizontal="center" vertical="center"/>
      <protection locked="0"/>
    </xf>
    <xf numFmtId="0" fontId="3" fillId="2" borderId="5" xfId="0" applyFont="1" applyFill="1" applyBorder="1" applyAlignment="1" applyProtection="1">
      <alignment horizontal="center" vertical="center"/>
      <protection locked="0"/>
    </xf>
    <xf numFmtId="0" fontId="3" fillId="2" borderId="11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Protection="1">
      <protection locked="0"/>
    </xf>
    <xf numFmtId="0" fontId="3" fillId="2" borderId="0" xfId="0" applyFont="1" applyFill="1" applyProtection="1">
      <protection locked="0"/>
    </xf>
    <xf numFmtId="0" fontId="3" fillId="2" borderId="0" xfId="0" applyFont="1" applyFill="1" applyBorder="1" applyProtection="1">
      <protection locked="0"/>
    </xf>
    <xf numFmtId="0" fontId="2" fillId="2" borderId="0" xfId="0" applyFont="1" applyFill="1" applyBorder="1" applyAlignment="1" applyProtection="1">
      <alignment vertical="center"/>
      <protection locked="0"/>
    </xf>
    <xf numFmtId="0" fontId="3" fillId="2" borderId="0" xfId="0" applyFont="1" applyFill="1" applyAlignment="1" applyProtection="1">
      <alignment horizontal="center" vertical="center" wrapText="1"/>
      <protection locked="0"/>
    </xf>
    <xf numFmtId="0" fontId="5" fillId="2" borderId="0" xfId="0" applyFont="1" applyFill="1" applyProtection="1">
      <protection locked="0"/>
    </xf>
    <xf numFmtId="0" fontId="3" fillId="2" borderId="11" xfId="0" applyFont="1" applyFill="1" applyBorder="1" applyAlignment="1" applyProtection="1">
      <alignment vertical="center"/>
      <protection locked="0"/>
    </xf>
    <xf numFmtId="3" fontId="3" fillId="2" borderId="11" xfId="0" applyNumberFormat="1" applyFont="1" applyFill="1" applyBorder="1" applyAlignment="1" applyProtection="1">
      <alignment horizontal="center" vertical="center"/>
      <protection locked="0"/>
    </xf>
    <xf numFmtId="165" fontId="8" fillId="4" borderId="18" xfId="2" applyNumberFormat="1" applyFont="1" applyFill="1" applyBorder="1" applyAlignment="1" applyProtection="1">
      <alignment horizontal="center" vertical="center"/>
      <protection locked="0"/>
    </xf>
    <xf numFmtId="3" fontId="3" fillId="2" borderId="0" xfId="0" applyNumberFormat="1" applyFont="1" applyFill="1" applyBorder="1" applyAlignment="1" applyProtection="1">
      <alignment horizontal="center" vertical="center"/>
      <protection locked="0"/>
    </xf>
    <xf numFmtId="165" fontId="8" fillId="4" borderId="0" xfId="2" applyNumberFormat="1" applyFont="1" applyFill="1" applyAlignment="1" applyProtection="1">
      <alignment horizontal="center" vertical="center"/>
      <protection locked="0"/>
    </xf>
    <xf numFmtId="0" fontId="3" fillId="2" borderId="5" xfId="0" applyFont="1" applyFill="1" applyBorder="1" applyAlignment="1" applyProtection="1">
      <alignment vertical="center"/>
      <protection locked="0"/>
    </xf>
    <xf numFmtId="3" fontId="3" fillId="2" borderId="5" xfId="0" applyNumberFormat="1" applyFont="1" applyFill="1" applyBorder="1" applyAlignment="1" applyProtection="1">
      <alignment horizontal="center" vertical="center"/>
      <protection locked="0"/>
    </xf>
    <xf numFmtId="165" fontId="8" fillId="4" borderId="17" xfId="2" applyNumberFormat="1" applyFont="1" applyFill="1" applyBorder="1" applyAlignment="1" applyProtection="1">
      <alignment horizontal="center" vertical="center"/>
      <protection locked="0"/>
    </xf>
    <xf numFmtId="0" fontId="2" fillId="2" borderId="7" xfId="0" applyFont="1" applyFill="1" applyBorder="1" applyAlignment="1" applyProtection="1">
      <alignment vertical="center" wrapText="1"/>
      <protection locked="0"/>
    </xf>
    <xf numFmtId="0" fontId="3" fillId="2" borderId="7" xfId="0" applyFont="1" applyFill="1" applyBorder="1" applyAlignment="1" applyProtection="1">
      <alignment vertical="center" wrapText="1"/>
      <protection locked="0"/>
    </xf>
    <xf numFmtId="0" fontId="15" fillId="3" borderId="0" xfId="1" applyFont="1" applyFill="1" applyAlignment="1" applyProtection="1">
      <alignment horizontal="center" vertical="center"/>
      <protection locked="0"/>
    </xf>
    <xf numFmtId="0" fontId="3" fillId="2" borderId="6" xfId="0" applyFont="1" applyFill="1" applyBorder="1" applyAlignment="1" applyProtection="1">
      <alignment horizontal="center" vertical="center"/>
      <protection locked="0"/>
    </xf>
    <xf numFmtId="0" fontId="3" fillId="2" borderId="7" xfId="0" applyFont="1" applyFill="1" applyBorder="1" applyAlignment="1" applyProtection="1">
      <alignment horizontal="center" vertical="center"/>
      <protection locked="0"/>
    </xf>
    <xf numFmtId="0" fontId="2" fillId="2" borderId="6" xfId="0" applyFont="1" applyFill="1" applyBorder="1" applyAlignment="1" applyProtection="1">
      <alignment horizontal="center" vertical="center"/>
      <protection locked="0"/>
    </xf>
    <xf numFmtId="10" fontId="3" fillId="2" borderId="0" xfId="3" applyNumberFormat="1" applyFont="1" applyFill="1" applyBorder="1" applyAlignment="1" applyProtection="1">
      <alignment horizontal="right"/>
      <protection locked="0"/>
    </xf>
    <xf numFmtId="10" fontId="3" fillId="2" borderId="5" xfId="3" applyNumberFormat="1" applyFont="1" applyFill="1" applyBorder="1" applyAlignment="1" applyProtection="1">
      <alignment horizontal="right"/>
      <protection locked="0"/>
    </xf>
    <xf numFmtId="166" fontId="3" fillId="2" borderId="0" xfId="0" applyNumberFormat="1" applyFont="1" applyFill="1" applyProtection="1">
      <protection locked="0"/>
    </xf>
    <xf numFmtId="166" fontId="5" fillId="2" borderId="0" xfId="0" applyNumberFormat="1" applyFont="1" applyFill="1" applyProtection="1">
      <protection locked="0"/>
    </xf>
    <xf numFmtId="166" fontId="3" fillId="2" borderId="5" xfId="0" applyNumberFormat="1" applyFont="1" applyFill="1" applyBorder="1" applyProtection="1">
      <protection locked="0"/>
    </xf>
    <xf numFmtId="0" fontId="2" fillId="2" borderId="0" xfId="0" applyFont="1" applyFill="1" applyBorder="1" applyAlignment="1" applyProtection="1">
      <alignment horizontal="center"/>
      <protection locked="0"/>
    </xf>
    <xf numFmtId="0" fontId="2" fillId="2" borderId="7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5" xfId="0" applyFont="1" applyFill="1" applyBorder="1" applyAlignment="1" applyProtection="1">
      <alignment horizontal="center"/>
      <protection locked="0"/>
    </xf>
    <xf numFmtId="0" fontId="2" fillId="2" borderId="7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0" xfId="0" applyFont="1" applyFill="1" applyProtection="1">
      <protection locked="0"/>
    </xf>
    <xf numFmtId="0" fontId="3" fillId="2" borderId="0" xfId="0" applyFont="1" applyFill="1" applyProtection="1">
      <protection locked="0"/>
    </xf>
    <xf numFmtId="0" fontId="3" fillId="2" borderId="0" xfId="0" applyFont="1" applyFill="1" applyBorder="1" applyProtection="1">
      <protection locked="0"/>
    </xf>
    <xf numFmtId="0" fontId="2" fillId="2" borderId="6" xfId="0" applyFont="1" applyFill="1" applyBorder="1" applyAlignment="1" applyProtection="1">
      <alignment horizontal="center" vertical="center"/>
      <protection locked="0"/>
    </xf>
    <xf numFmtId="0" fontId="10" fillId="2" borderId="7" xfId="0" applyFont="1" applyFill="1" applyBorder="1" applyProtection="1">
      <protection locked="0"/>
    </xf>
    <xf numFmtId="3" fontId="25" fillId="5" borderId="0" xfId="0" applyNumberFormat="1" applyFont="1" applyFill="1" applyAlignment="1" applyProtection="1">
      <alignment horizontal="right"/>
      <protection locked="0"/>
    </xf>
    <xf numFmtId="3" fontId="25" fillId="5" borderId="0" xfId="0" applyNumberFormat="1" applyFont="1" applyFill="1" applyBorder="1" applyAlignment="1" applyProtection="1">
      <alignment horizontal="right"/>
      <protection locked="0"/>
    </xf>
    <xf numFmtId="3" fontId="26" fillId="5" borderId="19" xfId="0" applyNumberFormat="1" applyFont="1" applyFill="1" applyBorder="1" applyAlignment="1" applyProtection="1">
      <alignment horizontal="right"/>
      <protection locked="0"/>
    </xf>
    <xf numFmtId="0" fontId="2" fillId="2" borderId="7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0" xfId="0" applyFont="1" applyFill="1" applyProtection="1">
      <protection locked="0"/>
    </xf>
    <xf numFmtId="0" fontId="3" fillId="2" borderId="0" xfId="0" applyFont="1" applyFill="1" applyProtection="1">
      <protection locked="0"/>
    </xf>
    <xf numFmtId="0" fontId="3" fillId="2" borderId="0" xfId="0" applyFont="1" applyFill="1" applyBorder="1" applyProtection="1">
      <protection locked="0"/>
    </xf>
    <xf numFmtId="0" fontId="2" fillId="2" borderId="0" xfId="0" applyFont="1" applyFill="1" applyBorder="1" applyProtection="1">
      <protection locked="0"/>
    </xf>
    <xf numFmtId="0" fontId="10" fillId="2" borderId="0" xfId="0" applyFont="1" applyFill="1" applyBorder="1" applyAlignment="1" applyProtection="1">
      <alignment horizontal="left" vertical="top" wrapText="1"/>
      <protection locked="0"/>
    </xf>
    <xf numFmtId="3" fontId="25" fillId="5" borderId="20" xfId="0" applyNumberFormat="1" applyFont="1" applyFill="1" applyBorder="1" applyAlignment="1" applyProtection="1">
      <alignment horizontal="center"/>
      <protection locked="0"/>
    </xf>
    <xf numFmtId="3" fontId="25" fillId="5" borderId="0" xfId="0" applyNumberFormat="1" applyFont="1" applyFill="1" applyBorder="1" applyAlignment="1" applyProtection="1">
      <alignment horizontal="center"/>
      <protection locked="0"/>
    </xf>
    <xf numFmtId="3" fontId="25" fillId="5" borderId="19" xfId="0" applyNumberFormat="1" applyFont="1" applyFill="1" applyBorder="1" applyAlignment="1" applyProtection="1">
      <alignment horizontal="center"/>
      <protection locked="0"/>
    </xf>
    <xf numFmtId="165" fontId="8" fillId="4" borderId="0" xfId="2" applyNumberFormat="1" applyFont="1" applyFill="1" applyBorder="1" applyAlignment="1" applyProtection="1">
      <alignment horizontal="center"/>
      <protection locked="0"/>
    </xf>
    <xf numFmtId="3" fontId="25" fillId="5" borderId="0" xfId="0" applyNumberFormat="1" applyFont="1" applyFill="1" applyAlignment="1" applyProtection="1">
      <alignment horizontal="center"/>
      <protection locked="0"/>
    </xf>
    <xf numFmtId="3" fontId="25" fillId="5" borderId="5" xfId="0" applyNumberFormat="1" applyFont="1" applyFill="1" applyBorder="1" applyAlignment="1" applyProtection="1">
      <alignment horizontal="center"/>
      <protection locked="0"/>
    </xf>
    <xf numFmtId="0" fontId="25" fillId="5" borderId="21" xfId="0" applyFont="1" applyFill="1" applyBorder="1" applyAlignment="1" applyProtection="1">
      <alignment horizontal="center" vertical="center" wrapText="1"/>
      <protection locked="0"/>
    </xf>
    <xf numFmtId="0" fontId="26" fillId="5" borderId="21" xfId="0" applyFont="1" applyFill="1" applyBorder="1" applyAlignment="1" applyProtection="1">
      <alignment horizontal="center" vertical="center" wrapText="1"/>
      <protection locked="0"/>
    </xf>
    <xf numFmtId="0" fontId="25" fillId="5" borderId="22" xfId="0" applyFont="1" applyFill="1" applyBorder="1" applyAlignment="1" applyProtection="1">
      <alignment horizontal="center" vertical="center" wrapText="1"/>
      <protection locked="0"/>
    </xf>
    <xf numFmtId="3" fontId="25" fillId="5" borderId="22" xfId="0" applyNumberFormat="1" applyFont="1" applyFill="1" applyBorder="1" applyAlignment="1" applyProtection="1">
      <alignment horizontal="center" vertical="center" wrapText="1"/>
      <protection locked="0"/>
    </xf>
    <xf numFmtId="3" fontId="26" fillId="5" borderId="21" xfId="0" applyNumberFormat="1" applyFont="1" applyFill="1" applyBorder="1" applyAlignment="1" applyProtection="1">
      <alignment horizontal="center" vertical="center" wrapText="1"/>
      <protection locked="0"/>
    </xf>
    <xf numFmtId="0" fontId="26" fillId="5" borderId="23" xfId="0" applyFont="1" applyFill="1" applyBorder="1" applyAlignment="1" applyProtection="1">
      <alignment horizontal="center" vertical="center" wrapText="1"/>
      <protection locked="0"/>
    </xf>
    <xf numFmtId="0" fontId="25" fillId="5" borderId="20" xfId="0" applyFont="1" applyFill="1" applyBorder="1" applyAlignment="1" applyProtection="1">
      <alignment horizontal="center"/>
      <protection locked="0"/>
    </xf>
    <xf numFmtId="0" fontId="25" fillId="5" borderId="19" xfId="0" applyFont="1" applyFill="1" applyBorder="1" applyAlignment="1" applyProtection="1">
      <alignment horizontal="center"/>
      <protection locked="0"/>
    </xf>
    <xf numFmtId="0" fontId="26" fillId="5" borderId="25" xfId="0" applyFont="1" applyFill="1" applyBorder="1" applyAlignment="1" applyProtection="1">
      <alignment horizontal="center" vertical="center" wrapText="1"/>
      <protection locked="0"/>
    </xf>
    <xf numFmtId="0" fontId="26" fillId="5" borderId="25" xfId="0" applyFont="1" applyFill="1" applyBorder="1" applyAlignment="1" applyProtection="1">
      <alignment horizontal="center" vertical="center"/>
      <protection locked="0"/>
    </xf>
    <xf numFmtId="0" fontId="25" fillId="5" borderId="0" xfId="0" applyFont="1" applyFill="1" applyAlignment="1" applyProtection="1">
      <alignment horizontal="center"/>
      <protection locked="0"/>
    </xf>
    <xf numFmtId="0" fontId="25" fillId="5" borderId="0" xfId="0" applyFont="1" applyFill="1" applyBorder="1" applyAlignment="1" applyProtection="1">
      <alignment horizontal="center"/>
      <protection locked="0"/>
    </xf>
    <xf numFmtId="165" fontId="8" fillId="4" borderId="5" xfId="2" applyNumberFormat="1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Alignment="1" applyProtection="1">
      <alignment horizontal="center" vertical="center"/>
      <protection locked="0"/>
    </xf>
    <xf numFmtId="0" fontId="3" fillId="2" borderId="5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0" xfId="0" applyFont="1" applyFill="1" applyProtection="1">
      <protection locked="0"/>
    </xf>
    <xf numFmtId="0" fontId="3" fillId="2" borderId="0" xfId="0" applyFont="1" applyFill="1" applyProtection="1">
      <protection locked="0"/>
    </xf>
    <xf numFmtId="0" fontId="3" fillId="2" borderId="0" xfId="0" applyFont="1" applyFill="1" applyBorder="1" applyProtection="1">
      <protection locked="0"/>
    </xf>
    <xf numFmtId="0" fontId="2" fillId="2" borderId="6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Protection="1">
      <protection locked="0"/>
    </xf>
    <xf numFmtId="3" fontId="3" fillId="2" borderId="11" xfId="0" applyNumberFormat="1" applyFont="1" applyFill="1" applyBorder="1" applyAlignment="1" applyProtection="1">
      <alignment horizontal="center"/>
      <protection locked="0"/>
    </xf>
    <xf numFmtId="0" fontId="2" fillId="2" borderId="6" xfId="0" applyFont="1" applyFill="1" applyBorder="1" applyAlignment="1" applyProtection="1">
      <alignment vertical="center"/>
      <protection locked="0"/>
    </xf>
    <xf numFmtId="0" fontId="3" fillId="2" borderId="0" xfId="0" quotePrefix="1" applyFont="1" applyFill="1" applyAlignment="1" applyProtection="1">
      <alignment horizontal="center" vertical="center"/>
      <protection locked="0"/>
    </xf>
    <xf numFmtId="3" fontId="2" fillId="2" borderId="0" xfId="0" applyNumberFormat="1" applyFont="1" applyFill="1" applyAlignment="1" applyProtection="1">
      <alignment horizontal="center"/>
      <protection locked="0"/>
    </xf>
    <xf numFmtId="4" fontId="2" fillId="2" borderId="0" xfId="0" applyNumberFormat="1" applyFont="1" applyFill="1" applyAlignment="1" applyProtection="1">
      <alignment horizontal="center"/>
      <protection locked="0"/>
    </xf>
    <xf numFmtId="0" fontId="3" fillId="2" borderId="0" xfId="0" applyFont="1" applyFill="1" applyBorder="1" applyProtection="1">
      <protection locked="0"/>
    </xf>
    <xf numFmtId="0" fontId="2" fillId="2" borderId="0" xfId="0" applyFont="1" applyFill="1" applyBorder="1" applyProtection="1">
      <protection locked="0"/>
    </xf>
    <xf numFmtId="0" fontId="17" fillId="2" borderId="0" xfId="0" applyFont="1" applyFill="1" applyAlignment="1" applyProtection="1">
      <alignment horizontal="right"/>
    </xf>
    <xf numFmtId="0" fontId="18" fillId="2" borderId="0" xfId="0" applyFont="1" applyFill="1" applyAlignment="1" applyProtection="1">
      <alignment horizontal="left"/>
      <protection locked="0"/>
    </xf>
    <xf numFmtId="0" fontId="20" fillId="2" borderId="0" xfId="1" applyFont="1" applyFill="1" applyAlignment="1" applyProtection="1">
      <alignment vertical="center"/>
      <protection locked="0"/>
    </xf>
    <xf numFmtId="0" fontId="2" fillId="2" borderId="8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center"/>
      <protection locked="0"/>
    </xf>
    <xf numFmtId="0" fontId="15" fillId="3" borderId="0" xfId="1" applyFont="1" applyFill="1" applyAlignment="1" applyProtection="1">
      <alignment horizontal="center" vertical="center"/>
      <protection locked="0"/>
    </xf>
    <xf numFmtId="0" fontId="2" fillId="2" borderId="7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horizontal="center" vertical="center"/>
      <protection locked="0"/>
    </xf>
    <xf numFmtId="0" fontId="3" fillId="2" borderId="7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Border="1" applyAlignment="1" applyProtection="1">
      <alignment horizontal="center" vertical="center"/>
      <protection locked="0"/>
    </xf>
    <xf numFmtId="0" fontId="3" fillId="2" borderId="5" xfId="0" applyFont="1" applyFill="1" applyBorder="1" applyAlignment="1" applyProtection="1">
      <alignment horizontal="center" vertical="center"/>
      <protection locked="0"/>
    </xf>
    <xf numFmtId="0" fontId="3" fillId="2" borderId="11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2" fillId="2" borderId="5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Alignment="1" applyProtection="1">
      <alignment horizontal="center"/>
      <protection locked="0"/>
    </xf>
    <xf numFmtId="0" fontId="2" fillId="2" borderId="5" xfId="0" applyFont="1" applyFill="1" applyBorder="1" applyAlignment="1" applyProtection="1">
      <alignment horizontal="center"/>
      <protection locked="0"/>
    </xf>
    <xf numFmtId="0" fontId="2" fillId="2" borderId="6" xfId="0" applyFont="1" applyFill="1" applyBorder="1" applyAlignment="1" applyProtection="1">
      <alignment horizontal="center"/>
      <protection locked="0"/>
    </xf>
    <xf numFmtId="0" fontId="2" fillId="2" borderId="8" xfId="0" applyFont="1" applyFill="1" applyBorder="1" applyAlignment="1" applyProtection="1">
      <alignment horizontal="center" vertical="center" wrapText="1"/>
      <protection locked="0"/>
    </xf>
    <xf numFmtId="0" fontId="10" fillId="2" borderId="7" xfId="0" applyFont="1" applyFill="1" applyBorder="1" applyAlignment="1" applyProtection="1">
      <alignment horizontal="left" vertical="top" wrapText="1"/>
      <protection locked="0"/>
    </xf>
    <xf numFmtId="0" fontId="2" fillId="2" borderId="7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0" xfId="0" applyFont="1" applyFill="1" applyProtection="1">
      <protection locked="0"/>
    </xf>
    <xf numFmtId="164" fontId="9" fillId="4" borderId="14" xfId="2" applyFont="1" applyFill="1" applyBorder="1" applyAlignment="1" applyProtection="1">
      <alignment horizontal="center" vertical="center"/>
      <protection locked="0"/>
    </xf>
    <xf numFmtId="0" fontId="15" fillId="3" borderId="0" xfId="1" applyFont="1" applyFill="1" applyAlignment="1" applyProtection="1">
      <alignment horizontal="center" vertical="center"/>
    </xf>
    <xf numFmtId="0" fontId="3" fillId="2" borderId="0" xfId="0" applyFont="1" applyFill="1" applyProtection="1">
      <protection locked="0"/>
    </xf>
    <xf numFmtId="0" fontId="3" fillId="2" borderId="0" xfId="0" applyFont="1" applyFill="1" applyBorder="1" applyProtection="1">
      <protection locked="0"/>
    </xf>
    <xf numFmtId="0" fontId="2" fillId="2" borderId="6" xfId="0" applyFont="1" applyFill="1" applyBorder="1" applyAlignment="1" applyProtection="1">
      <alignment horizontal="center" vertical="center"/>
      <protection locked="0"/>
    </xf>
    <xf numFmtId="164" fontId="9" fillId="4" borderId="13" xfId="2" applyFont="1" applyFill="1" applyBorder="1" applyAlignment="1" applyProtection="1">
      <alignment horizontal="center" vertical="center"/>
      <protection locked="0"/>
    </xf>
    <xf numFmtId="164" fontId="9" fillId="4" borderId="8" xfId="2" applyFont="1" applyFill="1" applyBorder="1" applyAlignment="1" applyProtection="1">
      <alignment horizontal="center" vertical="center"/>
      <protection locked="0"/>
    </xf>
    <xf numFmtId="0" fontId="26" fillId="5" borderId="24" xfId="0" applyFont="1" applyFill="1" applyBorder="1" applyAlignment="1" applyProtection="1">
      <alignment horizontal="center" vertical="center"/>
      <protection locked="0"/>
    </xf>
    <xf numFmtId="0" fontId="2" fillId="2" borderId="8" xfId="0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vertical="center"/>
      <protection locked="0"/>
    </xf>
    <xf numFmtId="0" fontId="10" fillId="2" borderId="7" xfId="0" applyFont="1" applyFill="1" applyBorder="1" applyProtection="1">
      <protection locked="0"/>
    </xf>
    <xf numFmtId="0" fontId="2" fillId="2" borderId="0" xfId="0" applyFont="1" applyFill="1" applyBorder="1" applyProtection="1">
      <protection locked="0"/>
    </xf>
    <xf numFmtId="0" fontId="2" fillId="2" borderId="8" xfId="0" applyFont="1" applyFill="1" applyBorder="1" applyProtection="1">
      <protection locked="0"/>
    </xf>
  </cellXfs>
  <cellStyles count="4">
    <cellStyle name="Excel Built-in Normal" xfId="2"/>
    <cellStyle name="Hipervínculo" xfId="1" builtinId="8"/>
    <cellStyle name="Normal" xfId="0" builtinId="0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jpe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jpe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jpe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jpeg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jpeg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jpeg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jpeg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jpeg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jpeg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jpeg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jpeg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jpeg"/></Relationships>
</file>

<file path=xl/drawings/_rels/drawing2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jpeg"/></Relationships>
</file>

<file path=xl/drawings/_rels/drawing2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jpeg"/></Relationships>
</file>

<file path=xl/drawings/_rels/drawing2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jpeg"/></Relationships>
</file>

<file path=xl/drawings/_rels/drawing25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jpeg"/></Relationships>
</file>

<file path=xl/drawings/_rels/drawing26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jpeg"/></Relationships>
</file>

<file path=xl/drawings/_rels/drawing27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jpeg"/></Relationships>
</file>

<file path=xl/drawings/_rels/drawing28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0</xdr:rowOff>
    </xdr:from>
    <xdr:to>
      <xdr:col>14</xdr:col>
      <xdr:colOff>19050</xdr:colOff>
      <xdr:row>6</xdr:row>
      <xdr:rowOff>125642</xdr:rowOff>
    </xdr:to>
    <xdr:grpSp>
      <xdr:nvGrpSpPr>
        <xdr:cNvPr id="7" name="6 Grupo"/>
        <xdr:cNvGrpSpPr/>
      </xdr:nvGrpSpPr>
      <xdr:grpSpPr>
        <a:xfrm>
          <a:off x="1" y="0"/>
          <a:ext cx="11096624" cy="1535342"/>
          <a:chOff x="1" y="0"/>
          <a:chExt cx="11191874" cy="1535342"/>
        </a:xfrm>
      </xdr:grpSpPr>
      <xdr:pic>
        <xdr:nvPicPr>
          <xdr:cNvPr id="8" name="7 Imagen" descr="D:\a\ENTREGA MISION\1 c  ENTREGAR\FINAL\IDENTIDAD GOBERNACION 2016-2019\QUINDIO SI\mayo\Informe Secretaria de Planeación Membrete.jpg"/>
          <xdr:cNvPicPr/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b="87372"/>
          <a:stretch/>
        </xdr:blipFill>
        <xdr:spPr bwMode="auto">
          <a:xfrm>
            <a:off x="1" y="0"/>
            <a:ext cx="11191874" cy="1495425"/>
          </a:xfrm>
          <a:prstGeom prst="rect">
            <a:avLst/>
          </a:prstGeom>
          <a:noFill/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  <xdr:pic>
        <xdr:nvPicPr>
          <xdr:cNvPr id="9" name="8 Imagen"/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4648200" y="971550"/>
            <a:ext cx="2886075" cy="563792"/>
          </a:xfrm>
          <a:prstGeom prst="rect">
            <a:avLst/>
          </a:prstGeom>
        </xdr:spPr>
      </xdr:pic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981075</xdr:colOff>
      <xdr:row>3</xdr:row>
      <xdr:rowOff>2827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81075" cy="56480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1554615</xdr:colOff>
      <xdr:row>3</xdr:row>
      <xdr:rowOff>102547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554615" cy="664522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981075</xdr:colOff>
      <xdr:row>3</xdr:row>
      <xdr:rowOff>2827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81075" cy="56480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1554615</xdr:colOff>
      <xdr:row>3</xdr:row>
      <xdr:rowOff>102547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554615" cy="664522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981075</xdr:colOff>
      <xdr:row>3</xdr:row>
      <xdr:rowOff>2827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81075" cy="56480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183015</xdr:colOff>
      <xdr:row>3</xdr:row>
      <xdr:rowOff>102547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554615" cy="664522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981075</xdr:colOff>
      <xdr:row>3</xdr:row>
      <xdr:rowOff>2827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81075" cy="56480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1554615</xdr:colOff>
      <xdr:row>3</xdr:row>
      <xdr:rowOff>102547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554615" cy="664522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981075</xdr:colOff>
      <xdr:row>3</xdr:row>
      <xdr:rowOff>2827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81075" cy="56480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21090</xdr:colOff>
      <xdr:row>3</xdr:row>
      <xdr:rowOff>102547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554615" cy="664522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57150</xdr:colOff>
      <xdr:row>3</xdr:row>
      <xdr:rowOff>2827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81075" cy="56480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68715</xdr:colOff>
      <xdr:row>3</xdr:row>
      <xdr:rowOff>102547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554615" cy="664522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981075</xdr:colOff>
      <xdr:row>3</xdr:row>
      <xdr:rowOff>2827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81075" cy="56480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249690</xdr:colOff>
      <xdr:row>3</xdr:row>
      <xdr:rowOff>102547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554615" cy="664522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981075</xdr:colOff>
      <xdr:row>3</xdr:row>
      <xdr:rowOff>2827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81075" cy="56480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392565</xdr:colOff>
      <xdr:row>3</xdr:row>
      <xdr:rowOff>102547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554615" cy="664522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981075</xdr:colOff>
      <xdr:row>3</xdr:row>
      <xdr:rowOff>2827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81075" cy="56480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392565</xdr:colOff>
      <xdr:row>3</xdr:row>
      <xdr:rowOff>102547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554615" cy="664522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19050</xdr:colOff>
      <xdr:row>3</xdr:row>
      <xdr:rowOff>2827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81075" cy="56480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183015</xdr:colOff>
      <xdr:row>3</xdr:row>
      <xdr:rowOff>102547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554615" cy="66452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219075</xdr:colOff>
      <xdr:row>3</xdr:row>
      <xdr:rowOff>2827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81075" cy="56480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30615</xdr:colOff>
      <xdr:row>3</xdr:row>
      <xdr:rowOff>102547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554615" cy="664522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19050</xdr:colOff>
      <xdr:row>3</xdr:row>
      <xdr:rowOff>2827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81075" cy="56480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259215</xdr:colOff>
      <xdr:row>3</xdr:row>
      <xdr:rowOff>102547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554615" cy="664522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981075</xdr:colOff>
      <xdr:row>3</xdr:row>
      <xdr:rowOff>2827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81075" cy="56480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163965</xdr:colOff>
      <xdr:row>3</xdr:row>
      <xdr:rowOff>102547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554615" cy="664522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219075</xdr:colOff>
      <xdr:row>3</xdr:row>
      <xdr:rowOff>2827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81075" cy="56480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792615</xdr:colOff>
      <xdr:row>3</xdr:row>
      <xdr:rowOff>102547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554615" cy="664522"/>
        </a:xfrm>
        <a:prstGeom prst="rect">
          <a:avLst/>
        </a:prstGeom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3</xdr:row>
      <xdr:rowOff>2827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81075" cy="56480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583065</xdr:colOff>
      <xdr:row>3</xdr:row>
      <xdr:rowOff>102547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554615" cy="664522"/>
        </a:xfrm>
        <a:prstGeom prst="rect">
          <a:avLst/>
        </a:prstGeom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133350</xdr:colOff>
      <xdr:row>3</xdr:row>
      <xdr:rowOff>2827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81075" cy="56480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706890</xdr:colOff>
      <xdr:row>3</xdr:row>
      <xdr:rowOff>102547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554615" cy="664522"/>
        </a:xfrm>
        <a:prstGeom prst="rect">
          <a:avLst/>
        </a:prstGeom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3</xdr:row>
      <xdr:rowOff>2827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81075" cy="56480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573540</xdr:colOff>
      <xdr:row>3</xdr:row>
      <xdr:rowOff>102547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554615" cy="664522"/>
        </a:xfrm>
        <a:prstGeom prst="rect">
          <a:avLst/>
        </a:prstGeom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981075</xdr:colOff>
      <xdr:row>3</xdr:row>
      <xdr:rowOff>2827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81075" cy="56480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468765</xdr:colOff>
      <xdr:row>3</xdr:row>
      <xdr:rowOff>102547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554615" cy="664522"/>
        </a:xfrm>
        <a:prstGeom prst="rect">
          <a:avLst/>
        </a:prstGeom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981075</xdr:colOff>
      <xdr:row>3</xdr:row>
      <xdr:rowOff>2827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81075" cy="56480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2040</xdr:colOff>
      <xdr:row>3</xdr:row>
      <xdr:rowOff>102547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554615" cy="664522"/>
        </a:xfrm>
        <a:prstGeom prst="rect">
          <a:avLst/>
        </a:prstGeom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981075</xdr:colOff>
      <xdr:row>3</xdr:row>
      <xdr:rowOff>2827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81075" cy="56480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1554615</xdr:colOff>
      <xdr:row>3</xdr:row>
      <xdr:rowOff>102547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554615" cy="66452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981075</xdr:colOff>
      <xdr:row>3</xdr:row>
      <xdr:rowOff>2827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81075" cy="56480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487815</xdr:colOff>
      <xdr:row>3</xdr:row>
      <xdr:rowOff>102547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554615" cy="66452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981075</xdr:colOff>
      <xdr:row>3</xdr:row>
      <xdr:rowOff>2827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81075" cy="56480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325890</xdr:colOff>
      <xdr:row>3</xdr:row>
      <xdr:rowOff>102547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554615" cy="664522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981075</xdr:colOff>
      <xdr:row>3</xdr:row>
      <xdr:rowOff>2827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81075" cy="56480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1554615</xdr:colOff>
      <xdr:row>3</xdr:row>
      <xdr:rowOff>102547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554615" cy="664522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981075</xdr:colOff>
      <xdr:row>3</xdr:row>
      <xdr:rowOff>2827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81075" cy="56480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421140</xdr:colOff>
      <xdr:row>3</xdr:row>
      <xdr:rowOff>102547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554615" cy="664522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981075</xdr:colOff>
      <xdr:row>3</xdr:row>
      <xdr:rowOff>2827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81075" cy="56480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1554615</xdr:colOff>
      <xdr:row>3</xdr:row>
      <xdr:rowOff>102547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554615" cy="664522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981075</xdr:colOff>
      <xdr:row>3</xdr:row>
      <xdr:rowOff>2827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81075" cy="56480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1554615</xdr:colOff>
      <xdr:row>3</xdr:row>
      <xdr:rowOff>102547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554615" cy="664522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981075</xdr:colOff>
      <xdr:row>3</xdr:row>
      <xdr:rowOff>2827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81075" cy="56480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1554615</xdr:colOff>
      <xdr:row>3</xdr:row>
      <xdr:rowOff>102547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554615" cy="6645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0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1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2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13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1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15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16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0"/>
  <sheetViews>
    <sheetView tabSelected="1" workbookViewId="0">
      <selection activeCell="B13" sqref="B13:C13"/>
    </sheetView>
  </sheetViews>
  <sheetFormatPr baseColWidth="10" defaultRowHeight="15" x14ac:dyDescent="0.25"/>
  <cols>
    <col min="1" max="1" width="4" style="108" customWidth="1"/>
    <col min="2" max="2" width="11.42578125" style="108"/>
    <col min="3" max="3" width="18.85546875" style="108" customWidth="1"/>
    <col min="4" max="13" width="11.42578125" style="108"/>
    <col min="14" max="14" width="17.5703125" style="108" customWidth="1"/>
    <col min="15" max="16384" width="11.42578125" style="108"/>
  </cols>
  <sheetData>
    <row r="1" spans="1:15" s="112" customFormat="1" ht="18.75" x14ac:dyDescent="0.4">
      <c r="A1" s="110"/>
      <c r="B1" s="110"/>
      <c r="C1" s="110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</row>
    <row r="2" spans="1:15" s="112" customFormat="1" ht="22.5" x14ac:dyDescent="0.4">
      <c r="A2" s="110"/>
      <c r="B2" s="110"/>
      <c r="C2" s="110"/>
      <c r="D2" s="113"/>
      <c r="E2" s="113"/>
      <c r="F2" s="113"/>
      <c r="G2" s="113"/>
      <c r="H2" s="113"/>
      <c r="I2" s="111"/>
      <c r="J2" s="111"/>
      <c r="K2" s="111"/>
      <c r="L2" s="111"/>
      <c r="M2" s="111"/>
      <c r="N2" s="111"/>
      <c r="O2" s="111"/>
    </row>
    <row r="3" spans="1:15" s="112" customFormat="1" ht="24.75" x14ac:dyDescent="0.5">
      <c r="A3" s="110"/>
      <c r="B3" s="110"/>
      <c r="C3" s="110"/>
      <c r="D3" s="114"/>
      <c r="E3" s="114"/>
      <c r="F3" s="114"/>
      <c r="G3" s="114"/>
      <c r="H3" s="113"/>
      <c r="I3" s="111"/>
      <c r="J3" s="111"/>
      <c r="K3" s="115"/>
      <c r="L3" s="111"/>
      <c r="M3" s="111"/>
      <c r="N3" s="111"/>
      <c r="O3" s="111"/>
    </row>
    <row r="4" spans="1:15" s="112" customFormat="1" x14ac:dyDescent="0.25">
      <c r="A4" s="110"/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</row>
    <row r="5" spans="1:15" s="112" customFormat="1" x14ac:dyDescent="0.25">
      <c r="A5" s="110"/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</row>
    <row r="6" spans="1:15" s="112" customFormat="1" x14ac:dyDescent="0.25"/>
    <row r="7" spans="1:15" s="112" customFormat="1" x14ac:dyDescent="0.25"/>
    <row r="8" spans="1:15" s="112" customFormat="1" x14ac:dyDescent="0.25"/>
    <row r="9" spans="1:15" s="112" customFormat="1" x14ac:dyDescent="0.25"/>
    <row r="10" spans="1:15" s="112" customFormat="1" x14ac:dyDescent="0.25"/>
    <row r="11" spans="1:15" s="112" customFormat="1" ht="20.25" x14ac:dyDescent="0.3">
      <c r="B11" s="138"/>
      <c r="C11" s="289" t="s">
        <v>246</v>
      </c>
      <c r="D11" s="289"/>
      <c r="E11" s="138"/>
      <c r="F11" s="138"/>
      <c r="G11" s="138"/>
      <c r="H11" s="138"/>
      <c r="I11" s="138"/>
      <c r="J11" s="138"/>
      <c r="K11" s="138"/>
    </row>
    <row r="12" spans="1:15" x14ac:dyDescent="0.25">
      <c r="B12" s="139"/>
      <c r="C12" s="139"/>
      <c r="D12" s="139"/>
      <c r="E12" s="139"/>
      <c r="F12" s="139"/>
      <c r="G12" s="139"/>
      <c r="H12" s="139"/>
      <c r="I12" s="139"/>
      <c r="J12" s="139"/>
      <c r="K12" s="139"/>
    </row>
    <row r="13" spans="1:15" ht="15.75" x14ac:dyDescent="0.25">
      <c r="B13" s="290" t="s">
        <v>247</v>
      </c>
      <c r="C13" s="290"/>
      <c r="D13" s="139"/>
      <c r="E13" s="139"/>
      <c r="F13" s="139"/>
      <c r="G13" s="139"/>
      <c r="H13" s="139"/>
      <c r="I13" s="139"/>
      <c r="J13" s="139"/>
      <c r="K13" s="139"/>
    </row>
    <row r="14" spans="1:15" x14ac:dyDescent="0.25">
      <c r="B14" s="140"/>
      <c r="C14" s="139"/>
      <c r="D14" s="139"/>
      <c r="E14" s="139"/>
      <c r="F14" s="139"/>
      <c r="G14" s="139"/>
      <c r="H14" s="139"/>
      <c r="I14" s="139"/>
      <c r="J14" s="139"/>
      <c r="K14" s="139"/>
    </row>
    <row r="15" spans="1:15" s="109" customFormat="1" ht="19.5" customHeight="1" x14ac:dyDescent="0.25">
      <c r="B15" s="141" t="s">
        <v>0</v>
      </c>
      <c r="C15" s="291" t="s">
        <v>314</v>
      </c>
      <c r="D15" s="291"/>
      <c r="E15" s="291"/>
      <c r="F15" s="291"/>
      <c r="G15" s="291"/>
      <c r="H15" s="291"/>
      <c r="I15" s="291"/>
      <c r="J15" s="291"/>
      <c r="K15" s="291"/>
    </row>
    <row r="16" spans="1:15" s="109" customFormat="1" ht="19.5" customHeight="1" x14ac:dyDescent="0.25">
      <c r="B16" s="141" t="s">
        <v>1</v>
      </c>
      <c r="C16" s="291" t="s">
        <v>316</v>
      </c>
      <c r="D16" s="291"/>
      <c r="E16" s="291"/>
      <c r="F16" s="291"/>
      <c r="G16" s="291"/>
      <c r="H16" s="291"/>
      <c r="I16" s="291"/>
      <c r="J16" s="291"/>
      <c r="K16" s="291"/>
    </row>
    <row r="17" spans="2:11" s="109" customFormat="1" ht="19.5" customHeight="1" x14ac:dyDescent="0.25">
      <c r="B17" s="141" t="s">
        <v>2</v>
      </c>
      <c r="C17" s="291" t="s">
        <v>387</v>
      </c>
      <c r="D17" s="291"/>
      <c r="E17" s="291"/>
      <c r="F17" s="291"/>
      <c r="G17" s="291"/>
      <c r="H17" s="291"/>
      <c r="I17" s="291"/>
      <c r="J17" s="291"/>
      <c r="K17" s="291"/>
    </row>
    <row r="18" spans="2:11" s="109" customFormat="1" ht="19.5" customHeight="1" x14ac:dyDescent="0.25">
      <c r="B18" s="141" t="s">
        <v>3</v>
      </c>
      <c r="C18" s="291" t="s">
        <v>388</v>
      </c>
      <c r="D18" s="291"/>
      <c r="E18" s="291"/>
      <c r="F18" s="291"/>
      <c r="G18" s="291"/>
      <c r="H18" s="291"/>
      <c r="I18" s="291"/>
      <c r="J18" s="291"/>
      <c r="K18" s="291"/>
    </row>
    <row r="19" spans="2:11" s="109" customFormat="1" ht="19.5" customHeight="1" x14ac:dyDescent="0.25">
      <c r="B19" s="141" t="s">
        <v>4</v>
      </c>
      <c r="C19" s="291" t="s">
        <v>389</v>
      </c>
      <c r="D19" s="291"/>
      <c r="E19" s="291"/>
      <c r="F19" s="291"/>
      <c r="G19" s="291"/>
      <c r="H19" s="291"/>
      <c r="I19" s="291"/>
      <c r="J19" s="291"/>
      <c r="K19" s="291"/>
    </row>
    <row r="20" spans="2:11" s="109" customFormat="1" ht="19.5" customHeight="1" x14ac:dyDescent="0.25">
      <c r="B20" s="141" t="s">
        <v>5</v>
      </c>
      <c r="C20" s="142" t="s">
        <v>390</v>
      </c>
      <c r="D20" s="142"/>
      <c r="E20" s="142"/>
      <c r="F20" s="142"/>
      <c r="G20" s="142"/>
      <c r="H20" s="142"/>
      <c r="I20" s="142"/>
      <c r="J20" s="142"/>
      <c r="K20" s="142"/>
    </row>
    <row r="21" spans="2:11" s="109" customFormat="1" ht="19.5" customHeight="1" x14ac:dyDescent="0.25">
      <c r="B21" s="141" t="s">
        <v>6</v>
      </c>
      <c r="C21" s="291" t="s">
        <v>391</v>
      </c>
      <c r="D21" s="291"/>
      <c r="E21" s="291"/>
      <c r="F21" s="291"/>
      <c r="G21" s="291"/>
      <c r="H21" s="291"/>
      <c r="I21" s="291"/>
      <c r="J21" s="291"/>
      <c r="K21" s="291"/>
    </row>
    <row r="22" spans="2:11" s="109" customFormat="1" ht="19.5" customHeight="1" x14ac:dyDescent="0.25">
      <c r="B22" s="141" t="s">
        <v>7</v>
      </c>
      <c r="C22" s="291" t="s">
        <v>392</v>
      </c>
      <c r="D22" s="291"/>
      <c r="E22" s="291"/>
      <c r="F22" s="291"/>
      <c r="G22" s="291"/>
      <c r="H22" s="291"/>
      <c r="I22" s="291"/>
      <c r="J22" s="291"/>
      <c r="K22" s="291"/>
    </row>
    <row r="23" spans="2:11" s="109" customFormat="1" ht="19.5" customHeight="1" x14ac:dyDescent="0.25">
      <c r="B23" s="141" t="s">
        <v>8</v>
      </c>
      <c r="C23" s="291" t="s">
        <v>393</v>
      </c>
      <c r="D23" s="291"/>
      <c r="E23" s="291"/>
      <c r="F23" s="291"/>
      <c r="G23" s="291"/>
      <c r="H23" s="291"/>
      <c r="I23" s="291"/>
      <c r="J23" s="291"/>
      <c r="K23" s="291"/>
    </row>
    <row r="24" spans="2:11" s="109" customFormat="1" ht="19.5" customHeight="1" x14ac:dyDescent="0.25">
      <c r="B24" s="141" t="s">
        <v>9</v>
      </c>
      <c r="C24" s="291" t="s">
        <v>394</v>
      </c>
      <c r="D24" s="291"/>
      <c r="E24" s="291"/>
      <c r="F24" s="291"/>
      <c r="G24" s="291"/>
      <c r="H24" s="291"/>
      <c r="I24" s="291"/>
      <c r="J24" s="291"/>
      <c r="K24" s="291"/>
    </row>
    <row r="25" spans="2:11" s="109" customFormat="1" ht="19.5" customHeight="1" x14ac:dyDescent="0.25">
      <c r="B25" s="141" t="s">
        <v>10</v>
      </c>
      <c r="C25" s="291" t="s">
        <v>395</v>
      </c>
      <c r="D25" s="291"/>
      <c r="E25" s="291"/>
      <c r="F25" s="291"/>
      <c r="G25" s="291"/>
      <c r="H25" s="291"/>
      <c r="I25" s="291"/>
      <c r="J25" s="291"/>
      <c r="K25" s="291"/>
    </row>
    <row r="26" spans="2:11" s="109" customFormat="1" ht="19.5" customHeight="1" x14ac:dyDescent="0.25">
      <c r="B26" s="141" t="s">
        <v>11</v>
      </c>
      <c r="C26" s="291" t="s">
        <v>396</v>
      </c>
      <c r="D26" s="291"/>
      <c r="E26" s="291"/>
      <c r="F26" s="291"/>
      <c r="G26" s="291"/>
      <c r="H26" s="291"/>
      <c r="I26" s="291"/>
      <c r="J26" s="291"/>
      <c r="K26" s="291"/>
    </row>
    <row r="27" spans="2:11" s="109" customFormat="1" ht="19.5" customHeight="1" x14ac:dyDescent="0.25">
      <c r="B27" s="141" t="s">
        <v>12</v>
      </c>
      <c r="C27" s="142" t="s">
        <v>397</v>
      </c>
      <c r="D27" s="142"/>
      <c r="E27" s="142"/>
      <c r="F27" s="142"/>
      <c r="G27" s="142"/>
      <c r="H27" s="142"/>
      <c r="I27" s="142"/>
      <c r="J27" s="142"/>
      <c r="K27" s="142"/>
    </row>
    <row r="28" spans="2:11" s="109" customFormat="1" ht="19.5" customHeight="1" x14ac:dyDescent="0.25">
      <c r="B28" s="141" t="s">
        <v>13</v>
      </c>
      <c r="C28" s="291" t="s">
        <v>398</v>
      </c>
      <c r="D28" s="291"/>
      <c r="E28" s="291"/>
      <c r="F28" s="291"/>
      <c r="G28" s="291"/>
      <c r="H28" s="291"/>
      <c r="I28" s="291"/>
      <c r="J28" s="291"/>
      <c r="K28" s="291"/>
    </row>
    <row r="29" spans="2:11" s="109" customFormat="1" ht="19.5" customHeight="1" x14ac:dyDescent="0.25">
      <c r="B29" s="141" t="s">
        <v>14</v>
      </c>
      <c r="C29" s="291" t="s">
        <v>399</v>
      </c>
      <c r="D29" s="291"/>
      <c r="E29" s="291"/>
      <c r="F29" s="291"/>
      <c r="G29" s="291"/>
      <c r="H29" s="291"/>
      <c r="I29" s="291"/>
      <c r="J29" s="291"/>
      <c r="K29" s="291"/>
    </row>
    <row r="30" spans="2:11" s="109" customFormat="1" ht="19.5" customHeight="1" x14ac:dyDescent="0.25">
      <c r="B30" s="141" t="s">
        <v>15</v>
      </c>
      <c r="C30" s="291" t="s">
        <v>400</v>
      </c>
      <c r="D30" s="291"/>
      <c r="E30" s="291"/>
      <c r="F30" s="291"/>
      <c r="G30" s="291"/>
      <c r="H30" s="291"/>
      <c r="I30" s="291"/>
      <c r="J30" s="291"/>
      <c r="K30" s="291"/>
    </row>
    <row r="31" spans="2:11" s="109" customFormat="1" ht="19.5" customHeight="1" x14ac:dyDescent="0.25">
      <c r="B31" s="141" t="s">
        <v>16</v>
      </c>
      <c r="C31" s="291" t="s">
        <v>401</v>
      </c>
      <c r="D31" s="291"/>
      <c r="E31" s="291"/>
      <c r="F31" s="291"/>
      <c r="G31" s="291"/>
      <c r="H31" s="291"/>
      <c r="I31" s="291"/>
      <c r="J31" s="291"/>
      <c r="K31" s="291"/>
    </row>
    <row r="32" spans="2:11" s="109" customFormat="1" ht="19.5" customHeight="1" x14ac:dyDescent="0.25">
      <c r="B32" s="141" t="s">
        <v>17</v>
      </c>
      <c r="C32" s="142" t="s">
        <v>402</v>
      </c>
      <c r="D32" s="142"/>
      <c r="E32" s="142"/>
      <c r="F32" s="142"/>
      <c r="G32" s="142"/>
      <c r="H32" s="142"/>
      <c r="I32" s="142"/>
      <c r="J32" s="142"/>
      <c r="K32" s="142"/>
    </row>
    <row r="33" spans="2:11" s="109" customFormat="1" ht="19.5" customHeight="1" x14ac:dyDescent="0.25">
      <c r="B33" s="141" t="s">
        <v>18</v>
      </c>
      <c r="C33" s="291" t="s">
        <v>403</v>
      </c>
      <c r="D33" s="291"/>
      <c r="E33" s="291"/>
      <c r="F33" s="291"/>
      <c r="G33" s="291"/>
      <c r="H33" s="291"/>
      <c r="I33" s="291"/>
      <c r="J33" s="291"/>
      <c r="K33" s="291"/>
    </row>
    <row r="34" spans="2:11" s="109" customFormat="1" ht="19.5" customHeight="1" x14ac:dyDescent="0.25">
      <c r="B34" s="141" t="s">
        <v>19</v>
      </c>
      <c r="C34" s="291" t="s">
        <v>392</v>
      </c>
      <c r="D34" s="291"/>
      <c r="E34" s="291"/>
      <c r="F34" s="291"/>
      <c r="G34" s="291"/>
      <c r="H34" s="291"/>
      <c r="I34" s="142"/>
      <c r="J34" s="142"/>
      <c r="K34" s="142"/>
    </row>
    <row r="35" spans="2:11" s="109" customFormat="1" ht="19.5" customHeight="1" x14ac:dyDescent="0.25">
      <c r="B35" s="141" t="s">
        <v>20</v>
      </c>
      <c r="C35" s="143" t="s">
        <v>404</v>
      </c>
      <c r="D35" s="143"/>
      <c r="E35" s="143"/>
      <c r="F35" s="143"/>
      <c r="G35" s="143"/>
      <c r="H35" s="143"/>
      <c r="I35" s="142"/>
      <c r="J35" s="142"/>
      <c r="K35" s="142"/>
    </row>
    <row r="36" spans="2:11" s="109" customFormat="1" ht="19.5" customHeight="1" x14ac:dyDescent="0.25">
      <c r="B36" s="141" t="s">
        <v>137</v>
      </c>
      <c r="C36" s="291" t="s">
        <v>405</v>
      </c>
      <c r="D36" s="291"/>
      <c r="E36" s="291"/>
      <c r="F36" s="291"/>
      <c r="G36" s="291"/>
      <c r="H36" s="291"/>
      <c r="I36" s="291"/>
      <c r="J36" s="291"/>
      <c r="K36" s="291"/>
    </row>
    <row r="37" spans="2:11" s="109" customFormat="1" ht="19.5" customHeight="1" x14ac:dyDescent="0.25">
      <c r="B37" s="141" t="s">
        <v>182</v>
      </c>
      <c r="C37" s="291" t="s">
        <v>243</v>
      </c>
      <c r="D37" s="291"/>
      <c r="E37" s="291"/>
      <c r="F37" s="291"/>
      <c r="G37" s="291"/>
      <c r="H37" s="291"/>
      <c r="I37" s="291"/>
      <c r="J37" s="291"/>
      <c r="K37" s="291"/>
    </row>
    <row r="38" spans="2:11" s="109" customFormat="1" ht="19.5" customHeight="1" x14ac:dyDescent="0.25">
      <c r="B38" s="141" t="s">
        <v>187</v>
      </c>
      <c r="C38" s="291" t="s">
        <v>406</v>
      </c>
      <c r="D38" s="291"/>
      <c r="E38" s="291"/>
      <c r="F38" s="291"/>
      <c r="G38" s="291"/>
      <c r="H38" s="291"/>
      <c r="I38" s="291"/>
      <c r="J38" s="291"/>
      <c r="K38" s="291"/>
    </row>
    <row r="39" spans="2:11" s="109" customFormat="1" ht="19.5" customHeight="1" x14ac:dyDescent="0.25">
      <c r="B39" s="141" t="s">
        <v>217</v>
      </c>
      <c r="C39" s="291" t="s">
        <v>315</v>
      </c>
      <c r="D39" s="291"/>
      <c r="E39" s="291"/>
      <c r="F39" s="291"/>
      <c r="G39" s="291"/>
      <c r="H39" s="291"/>
      <c r="I39" s="291"/>
      <c r="J39" s="142"/>
      <c r="K39" s="142"/>
    </row>
    <row r="40" spans="2:11" s="109" customFormat="1" ht="19.5" customHeight="1" x14ac:dyDescent="0.25">
      <c r="B40" s="141" t="s">
        <v>218</v>
      </c>
      <c r="C40" s="291" t="s">
        <v>407</v>
      </c>
      <c r="D40" s="291"/>
      <c r="E40" s="291"/>
      <c r="F40" s="291"/>
      <c r="G40" s="291"/>
      <c r="H40" s="291"/>
      <c r="I40" s="291"/>
      <c r="J40" s="291"/>
      <c r="K40" s="291"/>
    </row>
    <row r="41" spans="2:11" s="109" customFormat="1" ht="19.5" customHeight="1" x14ac:dyDescent="0.25">
      <c r="B41" s="141" t="s">
        <v>219</v>
      </c>
      <c r="C41" s="291" t="s">
        <v>425</v>
      </c>
      <c r="D41" s="291"/>
      <c r="E41" s="291"/>
      <c r="F41" s="291"/>
      <c r="G41" s="291"/>
      <c r="H41" s="291"/>
      <c r="I41" s="291"/>
      <c r="J41" s="291"/>
      <c r="K41" s="291"/>
    </row>
    <row r="42" spans="2:11" x14ac:dyDescent="0.25">
      <c r="B42" s="139"/>
      <c r="C42" s="139"/>
      <c r="D42" s="139"/>
      <c r="E42" s="139"/>
      <c r="F42" s="139"/>
      <c r="G42" s="139"/>
      <c r="H42" s="139"/>
      <c r="I42" s="139"/>
      <c r="J42" s="139"/>
      <c r="K42" s="139"/>
    </row>
    <row r="43" spans="2:11" x14ac:dyDescent="0.25">
      <c r="B43" s="139"/>
      <c r="C43" s="139"/>
      <c r="D43" s="139"/>
      <c r="E43" s="139"/>
      <c r="F43" s="139"/>
      <c r="G43" s="139"/>
      <c r="H43" s="139"/>
      <c r="I43" s="139"/>
      <c r="J43" s="139"/>
      <c r="K43" s="139"/>
    </row>
    <row r="44" spans="2:11" x14ac:dyDescent="0.25">
      <c r="B44" s="139"/>
      <c r="C44" s="139"/>
      <c r="D44" s="139"/>
      <c r="E44" s="139"/>
      <c r="F44" s="139"/>
      <c r="G44" s="139"/>
      <c r="H44" s="139"/>
      <c r="I44" s="139"/>
      <c r="J44" s="139"/>
      <c r="K44" s="139"/>
    </row>
    <row r="45" spans="2:11" x14ac:dyDescent="0.25">
      <c r="B45" s="144" t="s">
        <v>21</v>
      </c>
      <c r="C45" s="144"/>
      <c r="D45" s="139"/>
      <c r="E45" s="139"/>
      <c r="F45" s="139"/>
      <c r="G45" s="139"/>
      <c r="H45" s="139"/>
      <c r="I45" s="139"/>
      <c r="J45" s="139"/>
      <c r="K45" s="139"/>
    </row>
    <row r="46" spans="2:11" x14ac:dyDescent="0.25">
      <c r="B46" s="145"/>
      <c r="C46" s="139"/>
      <c r="D46" s="139"/>
      <c r="E46" s="139"/>
      <c r="F46" s="139"/>
      <c r="G46" s="139"/>
      <c r="H46" s="139"/>
      <c r="I46" s="139"/>
      <c r="J46" s="139"/>
      <c r="K46" s="139"/>
    </row>
    <row r="47" spans="2:11" x14ac:dyDescent="0.25">
      <c r="B47" s="146" t="s">
        <v>22</v>
      </c>
      <c r="C47" s="139"/>
      <c r="D47" s="139"/>
      <c r="E47" s="139"/>
      <c r="F47" s="139"/>
      <c r="G47" s="139"/>
      <c r="H47" s="139"/>
      <c r="I47" s="139"/>
      <c r="J47" s="139"/>
      <c r="K47" s="139"/>
    </row>
    <row r="48" spans="2:11" x14ac:dyDescent="0.25">
      <c r="B48" s="146" t="s">
        <v>23</v>
      </c>
      <c r="C48" s="139"/>
      <c r="D48" s="139"/>
      <c r="E48" s="139"/>
      <c r="F48" s="139"/>
      <c r="G48" s="139"/>
      <c r="H48" s="139"/>
      <c r="I48" s="139"/>
      <c r="J48" s="139"/>
      <c r="K48" s="139"/>
    </row>
    <row r="49" spans="2:11" ht="15.75" x14ac:dyDescent="0.25">
      <c r="B49" s="146" t="s">
        <v>309</v>
      </c>
      <c r="C49" s="139"/>
      <c r="D49" s="139"/>
      <c r="E49" s="139"/>
      <c r="F49" s="139"/>
      <c r="G49" s="139"/>
      <c r="H49" s="139"/>
      <c r="I49" s="139"/>
      <c r="J49" s="139"/>
      <c r="K49" s="139"/>
    </row>
    <row r="50" spans="2:11" x14ac:dyDescent="0.25">
      <c r="B50" s="139"/>
      <c r="C50" s="139"/>
      <c r="D50" s="139"/>
      <c r="E50" s="139"/>
      <c r="F50" s="139"/>
      <c r="G50" s="139"/>
      <c r="H50" s="139"/>
      <c r="I50" s="139"/>
      <c r="J50" s="139"/>
      <c r="K50" s="139"/>
    </row>
  </sheetData>
  <sheetProtection password="DF2A" sheet="1" objects="1" scenarios="1" selectLockedCells="1"/>
  <mergeCells count="25">
    <mergeCell ref="C38:K38"/>
    <mergeCell ref="C40:K40"/>
    <mergeCell ref="C41:K41"/>
    <mergeCell ref="C29:K29"/>
    <mergeCell ref="C30:K30"/>
    <mergeCell ref="C31:K31"/>
    <mergeCell ref="C33:K33"/>
    <mergeCell ref="C36:K36"/>
    <mergeCell ref="C37:K37"/>
    <mergeCell ref="C34:H34"/>
    <mergeCell ref="C39:I39"/>
    <mergeCell ref="C11:D11"/>
    <mergeCell ref="B13:C13"/>
    <mergeCell ref="C28:K28"/>
    <mergeCell ref="C15:K15"/>
    <mergeCell ref="C16:K16"/>
    <mergeCell ref="C17:K17"/>
    <mergeCell ref="C18:K18"/>
    <mergeCell ref="C19:K19"/>
    <mergeCell ref="C21:K21"/>
    <mergeCell ref="C22:K22"/>
    <mergeCell ref="C23:K23"/>
    <mergeCell ref="C24:K24"/>
    <mergeCell ref="C25:K25"/>
    <mergeCell ref="C26:K26"/>
  </mergeCells>
  <hyperlinks>
    <hyperlink ref="B27" location="cuadro 7.2" display="cuadro 7.2"/>
    <hyperlink ref="C35" location="'7.21'!A1" display="QUINDIO, Accidentalidad, por meses."/>
    <hyperlink ref="C32" location="'7.18'!A1" display="QUINDIO, Causas de accidentes de transito"/>
    <hyperlink ref="C41:K41" location="'7.27'!A1" display="QUINDÍO. Empresas transportadoras  de carga; clase de servicio, radio de acción y tipo de vehículo."/>
    <hyperlink ref="C40:K40" location="'7.26'!A1" display="DEPARTAMENTAL. Red primaria de carreteras."/>
    <hyperlink ref="C39:I39" location="'7.25'!A1" display="LA TEBAIDA, QUINDIO. Accidentalidad, por meses."/>
    <hyperlink ref="C38:K38" location="'7.24'!A1" display="QUIMBAYA, QUINDÍO. Accidentalidad, por meses."/>
    <hyperlink ref="C37:K37" location="'7.23'!A1" display="CALARCÁ, QUINDÍO. Accidentalidad, por meses."/>
    <hyperlink ref="C36:K36" location="'7.22'!A1" display="ARMENIA, QUINDÍO. Accidentalidad, por meses."/>
    <hyperlink ref="C34:H34" location="'7.20'!A1" display="CALARCA, QUINDÍO. Primeras causas de accidentes de tránsito."/>
    <hyperlink ref="C33:K33" location="'7.19'!A1" display="QUIMBAYA, QUINDÍO. Causas de accidentes de tránsito. "/>
    <hyperlink ref="C31:K31" location="'7.17'!A1" display="LA TEBAIDA, QUINDÍO. Accidentalidad."/>
    <hyperlink ref="C30:K30" location="'7.16'!A1" display="QUIMBAYA, QUINDÍO. Accidentalidad."/>
    <hyperlink ref="C29:K29" location="'7.15'!A1" display="CALARCÁ, QUINDÍO. Accidentalidad."/>
    <hyperlink ref="C28:K28" location="'7.14'!A1" display="ARMENIA, QUINDÍO. Accidentalidad."/>
    <hyperlink ref="C27" location="'7.13'!A1" display="QUINDIO. Accidentalidad"/>
    <hyperlink ref="C26:K26" location="'7.12'!A1" display="QUINDÍO. Número de licencias de conducción expedidas, según oficinas de Tránsito."/>
    <hyperlink ref="C25:K25" location="'7.11'!A1" display="QUINDÍO. Número de motocicletas matriculadas y licencias expedidas, según oficinas de tránsito."/>
    <hyperlink ref="C24:K24" location="'7.10'!A1" display="LA TEBAIDA, QUINDÍO. Primeras causas de accidentes de tránsito."/>
    <hyperlink ref="C23:K23" location="'7.9'!A1" display="QUIMBAYA, QUINDÍO. Primeras causas de accidentes de tránsito."/>
    <hyperlink ref="C22:K22" location="'7.8'!A1" display="CALARCA, QUINDÍO. Primeras causas de accidentes de tránsito."/>
    <hyperlink ref="C21:K21" location="'7.7'!A1" display="ARMENIA, QUINDÍO. Primeras causas de accidentes de tránsito."/>
    <hyperlink ref="C20" location="'7.6'!A1" display="QUINDIO. Primeras causas de accidentes de tránsito."/>
    <hyperlink ref="C19:K19" location="'7.5'!A1" display="QUINDÍO.  Movimiento del parque automotor del servicio particular, público y oficial."/>
    <hyperlink ref="C18:K18" location="'7.4'!A1" display="QUINDÍO. Número de Accidentes de Tránsito, Muertos y Heridos, oficinas de tránsito."/>
    <hyperlink ref="C17:K17" location="'7.3'!A1" display="QUINDÍO. Parque automotor por clase de servicio."/>
    <hyperlink ref="C16:K16" location="'7.2'!A1" display="QUINDÍO. Distancia por vía primaria  y por vía secundaria entre los centros urbanos y corregimientos"/>
    <hyperlink ref="C15:K15" location="'7.1'!A1" display="QUINDÍO. Longitud total de la red vial, por municipio."/>
  </hyperlink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1"/>
  <sheetViews>
    <sheetView workbookViewId="0">
      <pane ySplit="11" topLeftCell="A12" activePane="bottomLeft" state="frozen"/>
      <selection pane="bottomLeft" activeCell="A5" sqref="A5"/>
    </sheetView>
  </sheetViews>
  <sheetFormatPr baseColWidth="10" defaultRowHeight="12.75" x14ac:dyDescent="0.2"/>
  <cols>
    <col min="1" max="1" width="32" style="125" customWidth="1"/>
    <col min="2" max="2" width="8.28515625" style="125" customWidth="1"/>
    <col min="3" max="3" width="42.5703125" style="125" bestFit="1" customWidth="1"/>
    <col min="4" max="4" width="5" style="75" customWidth="1"/>
    <col min="5" max="7" width="5" style="125" customWidth="1"/>
    <col min="8" max="8" width="4.85546875" style="125" customWidth="1"/>
    <col min="9" max="9" width="6.42578125" style="125" customWidth="1"/>
    <col min="10" max="16384" width="11.42578125" style="125"/>
  </cols>
  <sheetData>
    <row r="1" spans="1:14" s="78" customFormat="1" x14ac:dyDescent="0.2">
      <c r="D1" s="172"/>
    </row>
    <row r="2" spans="1:14" s="78" customFormat="1" x14ac:dyDescent="0.2">
      <c r="D2" s="172"/>
      <c r="G2" s="208"/>
      <c r="H2" s="208"/>
      <c r="I2" s="208"/>
      <c r="J2" s="208"/>
    </row>
    <row r="3" spans="1:14" s="78" customFormat="1" ht="18.75" x14ac:dyDescent="0.2">
      <c r="D3" s="172"/>
      <c r="G3" s="208"/>
      <c r="H3" s="294" t="s">
        <v>244</v>
      </c>
      <c r="I3" s="294"/>
      <c r="J3" s="208"/>
    </row>
    <row r="4" spans="1:14" s="78" customFormat="1" x14ac:dyDescent="0.2">
      <c r="D4" s="172"/>
      <c r="G4" s="208"/>
      <c r="H4" s="208"/>
      <c r="I4" s="208"/>
      <c r="J4" s="208"/>
    </row>
    <row r="5" spans="1:14" s="78" customFormat="1" x14ac:dyDescent="0.2">
      <c r="A5" s="173" t="s">
        <v>262</v>
      </c>
      <c r="D5" s="172"/>
    </row>
    <row r="6" spans="1:14" s="78" customFormat="1" x14ac:dyDescent="0.2">
      <c r="A6" s="173" t="s">
        <v>263</v>
      </c>
      <c r="D6" s="172"/>
    </row>
    <row r="7" spans="1:14" s="78" customFormat="1" x14ac:dyDescent="0.2">
      <c r="A7" s="173" t="s">
        <v>354</v>
      </c>
      <c r="D7" s="172"/>
    </row>
    <row r="8" spans="1:14" x14ac:dyDescent="0.2">
      <c r="A8" s="11"/>
      <c r="B8" s="11"/>
      <c r="C8" s="11"/>
      <c r="D8" s="11"/>
      <c r="F8" s="11"/>
      <c r="G8" s="11"/>
      <c r="H8" s="11"/>
      <c r="I8" s="11"/>
      <c r="K8" s="11"/>
      <c r="L8" s="11"/>
      <c r="M8" s="11"/>
      <c r="N8" s="11"/>
    </row>
    <row r="9" spans="1:14" ht="15.75" customHeight="1" thickBot="1" x14ac:dyDescent="0.25">
      <c r="A9" s="307" t="s">
        <v>205</v>
      </c>
      <c r="B9" s="307"/>
      <c r="C9" s="307"/>
      <c r="D9" s="307"/>
      <c r="E9" s="307"/>
      <c r="F9" s="307"/>
      <c r="G9" s="307"/>
      <c r="H9" s="307"/>
      <c r="I9" s="307"/>
      <c r="L9" s="11"/>
      <c r="M9" s="11"/>
      <c r="N9" s="11"/>
    </row>
    <row r="10" spans="1:14" ht="15.75" customHeight="1" thickTop="1" x14ac:dyDescent="0.2">
      <c r="B10" s="303" t="s">
        <v>68</v>
      </c>
      <c r="C10" s="303" t="s">
        <v>69</v>
      </c>
      <c r="D10" s="306" t="s">
        <v>70</v>
      </c>
      <c r="E10" s="306"/>
      <c r="F10" s="306"/>
      <c r="G10" s="306"/>
      <c r="H10" s="306"/>
      <c r="I10" s="306"/>
      <c r="L10" s="126"/>
      <c r="M10" s="126"/>
      <c r="N10" s="126"/>
    </row>
    <row r="11" spans="1:14" x14ac:dyDescent="0.2">
      <c r="B11" s="304"/>
      <c r="C11" s="304"/>
      <c r="D11" s="147">
        <v>2012</v>
      </c>
      <c r="E11" s="147">
        <v>2013</v>
      </c>
      <c r="F11" s="147">
        <v>2014</v>
      </c>
      <c r="G11" s="325">
        <v>2015</v>
      </c>
      <c r="H11" s="325">
        <v>2016</v>
      </c>
      <c r="I11" s="325">
        <v>2017</v>
      </c>
    </row>
    <row r="12" spans="1:14" x14ac:dyDescent="0.2">
      <c r="A12" s="125" t="s">
        <v>67</v>
      </c>
      <c r="B12" s="125">
        <v>302</v>
      </c>
      <c r="C12" s="125" t="s">
        <v>71</v>
      </c>
      <c r="D12" s="75" t="s">
        <v>38</v>
      </c>
      <c r="E12" s="125">
        <v>0</v>
      </c>
      <c r="F12" s="125">
        <v>0</v>
      </c>
      <c r="G12" s="136">
        <v>0</v>
      </c>
      <c r="H12" s="136">
        <v>0</v>
      </c>
      <c r="I12" s="287">
        <v>0</v>
      </c>
    </row>
    <row r="13" spans="1:14" x14ac:dyDescent="0.2">
      <c r="B13" s="125">
        <v>303</v>
      </c>
      <c r="C13" s="125" t="s">
        <v>72</v>
      </c>
      <c r="D13" s="75" t="s">
        <v>38</v>
      </c>
      <c r="E13" s="125">
        <v>0</v>
      </c>
      <c r="F13" s="136">
        <v>0</v>
      </c>
      <c r="G13" s="136">
        <v>0</v>
      </c>
      <c r="H13" s="136">
        <v>0</v>
      </c>
      <c r="I13" s="287">
        <v>0</v>
      </c>
    </row>
    <row r="14" spans="1:14" x14ac:dyDescent="0.2">
      <c r="B14" s="125">
        <v>304</v>
      </c>
      <c r="C14" s="125" t="s">
        <v>73</v>
      </c>
      <c r="D14" s="75" t="s">
        <v>38</v>
      </c>
      <c r="E14" s="125">
        <v>1</v>
      </c>
      <c r="F14" s="125">
        <v>0</v>
      </c>
      <c r="G14" s="136">
        <v>1</v>
      </c>
      <c r="H14" s="136">
        <v>0</v>
      </c>
      <c r="I14" s="287">
        <v>0</v>
      </c>
    </row>
    <row r="15" spans="1:14" x14ac:dyDescent="0.2">
      <c r="B15" s="125">
        <v>306</v>
      </c>
      <c r="C15" s="125" t="s">
        <v>74</v>
      </c>
      <c r="D15" s="75">
        <v>1</v>
      </c>
      <c r="E15" s="125">
        <v>3</v>
      </c>
      <c r="F15" s="125">
        <v>0</v>
      </c>
      <c r="G15" s="136">
        <v>1</v>
      </c>
      <c r="H15" s="75">
        <v>1</v>
      </c>
      <c r="I15" s="75">
        <v>0</v>
      </c>
    </row>
    <row r="16" spans="1:14" x14ac:dyDescent="0.2">
      <c r="B16" s="125">
        <v>307</v>
      </c>
      <c r="C16" s="125" t="s">
        <v>75</v>
      </c>
      <c r="D16" s="75" t="s">
        <v>38</v>
      </c>
      <c r="E16" s="125">
        <v>1</v>
      </c>
      <c r="F16" s="125">
        <v>0</v>
      </c>
      <c r="G16" s="136">
        <v>0</v>
      </c>
      <c r="H16" s="136">
        <v>0</v>
      </c>
      <c r="I16" s="287">
        <v>0</v>
      </c>
    </row>
    <row r="17" spans="1:9" x14ac:dyDescent="0.2">
      <c r="B17" s="125">
        <v>308</v>
      </c>
      <c r="C17" s="125" t="s">
        <v>76</v>
      </c>
      <c r="D17" s="75">
        <v>1</v>
      </c>
      <c r="E17" s="125">
        <v>6</v>
      </c>
      <c r="F17" s="136">
        <v>0</v>
      </c>
      <c r="G17" s="136">
        <v>0</v>
      </c>
      <c r="H17" s="136">
        <v>0</v>
      </c>
      <c r="I17" s="287">
        <v>0</v>
      </c>
    </row>
    <row r="18" spans="1:9" x14ac:dyDescent="0.2">
      <c r="B18" s="126" t="s">
        <v>77</v>
      </c>
      <c r="D18" s="76">
        <v>2</v>
      </c>
      <c r="E18" s="126">
        <v>11</v>
      </c>
      <c r="F18" s="126">
        <v>0</v>
      </c>
      <c r="G18" s="137">
        <v>2</v>
      </c>
      <c r="H18" s="76">
        <v>1</v>
      </c>
      <c r="I18" s="76">
        <v>0</v>
      </c>
    </row>
    <row r="19" spans="1:9" x14ac:dyDescent="0.2">
      <c r="A19" s="125" t="s">
        <v>78</v>
      </c>
      <c r="B19" s="125">
        <v>90</v>
      </c>
      <c r="C19" s="125" t="s">
        <v>79</v>
      </c>
      <c r="D19" s="75" t="s">
        <v>38</v>
      </c>
      <c r="E19" s="125">
        <v>0</v>
      </c>
      <c r="F19" s="125">
        <v>0</v>
      </c>
      <c r="G19" s="136">
        <v>0</v>
      </c>
      <c r="H19" s="136">
        <v>0</v>
      </c>
      <c r="I19" s="287">
        <v>0</v>
      </c>
    </row>
    <row r="20" spans="1:9" x14ac:dyDescent="0.2">
      <c r="B20" s="125">
        <v>93</v>
      </c>
      <c r="C20" s="125" t="s">
        <v>80</v>
      </c>
      <c r="D20" s="75">
        <v>1</v>
      </c>
      <c r="E20" s="125">
        <v>2</v>
      </c>
      <c r="F20" s="125">
        <v>1</v>
      </c>
      <c r="G20" s="136">
        <v>0</v>
      </c>
      <c r="H20" s="136">
        <v>0</v>
      </c>
      <c r="I20" s="287">
        <v>0</v>
      </c>
    </row>
    <row r="21" spans="1:9" x14ac:dyDescent="0.2">
      <c r="B21" s="125">
        <v>98</v>
      </c>
      <c r="C21" s="125" t="s">
        <v>81</v>
      </c>
      <c r="D21" s="75" t="s">
        <v>38</v>
      </c>
      <c r="E21" s="125">
        <v>2</v>
      </c>
      <c r="F21" s="125">
        <v>0</v>
      </c>
      <c r="G21" s="136">
        <v>0</v>
      </c>
      <c r="H21" s="136">
        <v>0</v>
      </c>
      <c r="I21" s="287">
        <v>0</v>
      </c>
    </row>
    <row r="22" spans="1:9" x14ac:dyDescent="0.2">
      <c r="B22" s="126" t="s">
        <v>82</v>
      </c>
      <c r="D22" s="76">
        <v>1</v>
      </c>
      <c r="E22" s="126">
        <v>4</v>
      </c>
      <c r="F22" s="126">
        <v>1</v>
      </c>
      <c r="G22" s="288">
        <v>0</v>
      </c>
      <c r="H22" s="288">
        <v>0</v>
      </c>
      <c r="I22" s="288">
        <v>0</v>
      </c>
    </row>
    <row r="23" spans="1:9" x14ac:dyDescent="0.2">
      <c r="A23" s="125" t="s">
        <v>83</v>
      </c>
      <c r="B23" s="125">
        <v>101</v>
      </c>
      <c r="C23" s="125" t="s">
        <v>84</v>
      </c>
      <c r="D23" s="75" t="s">
        <v>38</v>
      </c>
      <c r="E23" s="125">
        <v>0</v>
      </c>
      <c r="F23" s="125">
        <v>1</v>
      </c>
      <c r="G23" s="136">
        <v>0</v>
      </c>
      <c r="H23" s="136">
        <v>0</v>
      </c>
      <c r="I23" s="287">
        <v>0</v>
      </c>
    </row>
    <row r="24" spans="1:9" x14ac:dyDescent="0.2">
      <c r="B24" s="125">
        <v>102</v>
      </c>
      <c r="C24" s="125" t="s">
        <v>85</v>
      </c>
      <c r="D24" s="75" t="s">
        <v>38</v>
      </c>
      <c r="E24" s="125">
        <v>2</v>
      </c>
      <c r="F24" s="125">
        <v>0</v>
      </c>
      <c r="G24" s="136">
        <v>2</v>
      </c>
      <c r="H24" s="136">
        <v>0</v>
      </c>
      <c r="I24" s="287">
        <v>0</v>
      </c>
    </row>
    <row r="25" spans="1:9" x14ac:dyDescent="0.2">
      <c r="B25" s="125">
        <v>103</v>
      </c>
      <c r="C25" s="125" t="s">
        <v>86</v>
      </c>
      <c r="D25" s="75">
        <v>1</v>
      </c>
      <c r="E25" s="125">
        <v>0</v>
      </c>
      <c r="F25" s="125">
        <v>1</v>
      </c>
      <c r="G25" s="136">
        <v>0</v>
      </c>
      <c r="H25" s="136">
        <v>0</v>
      </c>
      <c r="I25" s="287">
        <v>0</v>
      </c>
    </row>
    <row r="26" spans="1:9" x14ac:dyDescent="0.2">
      <c r="B26" s="125">
        <v>104</v>
      </c>
      <c r="C26" s="125" t="s">
        <v>127</v>
      </c>
      <c r="D26" s="75">
        <v>1</v>
      </c>
      <c r="E26" s="125">
        <v>4</v>
      </c>
      <c r="F26" s="125">
        <v>5</v>
      </c>
      <c r="G26" s="136">
        <v>3</v>
      </c>
      <c r="H26" s="75">
        <v>2</v>
      </c>
      <c r="I26" s="75">
        <v>6</v>
      </c>
    </row>
    <row r="27" spans="1:9" x14ac:dyDescent="0.2">
      <c r="B27" s="125">
        <v>105</v>
      </c>
      <c r="C27" s="125" t="s">
        <v>87</v>
      </c>
      <c r="D27" s="75">
        <v>1</v>
      </c>
      <c r="E27" s="125">
        <v>1</v>
      </c>
      <c r="F27" s="125">
        <v>0</v>
      </c>
      <c r="G27" s="136">
        <v>0</v>
      </c>
      <c r="H27" s="136">
        <v>0</v>
      </c>
      <c r="I27" s="287">
        <v>0</v>
      </c>
    </row>
    <row r="28" spans="1:9" x14ac:dyDescent="0.2">
      <c r="B28" s="125">
        <v>107</v>
      </c>
      <c r="C28" s="125" t="s">
        <v>88</v>
      </c>
      <c r="D28" s="75" t="s">
        <v>38</v>
      </c>
      <c r="E28" s="125">
        <v>2</v>
      </c>
      <c r="F28" s="125">
        <v>2</v>
      </c>
      <c r="G28" s="136">
        <v>0</v>
      </c>
      <c r="H28" s="136">
        <v>0</v>
      </c>
      <c r="I28" s="287">
        <v>0</v>
      </c>
    </row>
    <row r="29" spans="1:9" x14ac:dyDescent="0.2">
      <c r="B29" s="125">
        <v>108</v>
      </c>
      <c r="C29" s="125" t="s">
        <v>89</v>
      </c>
      <c r="D29" s="75">
        <v>1</v>
      </c>
      <c r="E29" s="125">
        <v>0</v>
      </c>
      <c r="F29" s="125">
        <v>0</v>
      </c>
      <c r="G29" s="136">
        <v>0</v>
      </c>
      <c r="H29" s="136">
        <v>0</v>
      </c>
      <c r="I29" s="287">
        <v>0</v>
      </c>
    </row>
    <row r="30" spans="1:9" x14ac:dyDescent="0.2">
      <c r="B30" s="125">
        <v>112</v>
      </c>
      <c r="C30" s="125" t="s">
        <v>128</v>
      </c>
      <c r="D30" s="75">
        <v>4</v>
      </c>
      <c r="E30" s="125">
        <v>6</v>
      </c>
      <c r="F30" s="125">
        <v>0</v>
      </c>
      <c r="G30" s="136">
        <v>35</v>
      </c>
      <c r="H30" s="75">
        <v>22</v>
      </c>
      <c r="I30" s="75">
        <v>0</v>
      </c>
    </row>
    <row r="31" spans="1:9" x14ac:dyDescent="0.2">
      <c r="B31" s="125">
        <v>114</v>
      </c>
      <c r="C31" s="125" t="s">
        <v>90</v>
      </c>
      <c r="D31" s="75" t="s">
        <v>38</v>
      </c>
      <c r="E31" s="125">
        <v>4</v>
      </c>
      <c r="F31" s="125">
        <v>4</v>
      </c>
      <c r="G31" s="136">
        <v>0</v>
      </c>
      <c r="H31" s="136">
        <v>0</v>
      </c>
      <c r="I31" s="287">
        <v>0</v>
      </c>
    </row>
    <row r="32" spans="1:9" x14ac:dyDescent="0.2">
      <c r="B32" s="125">
        <v>115</v>
      </c>
      <c r="C32" s="125" t="s">
        <v>91</v>
      </c>
      <c r="D32" s="75">
        <v>5</v>
      </c>
      <c r="E32" s="125">
        <v>5</v>
      </c>
      <c r="F32" s="125">
        <v>0</v>
      </c>
      <c r="G32" s="136">
        <v>0</v>
      </c>
      <c r="H32" s="75">
        <v>1</v>
      </c>
      <c r="I32" s="75">
        <v>0</v>
      </c>
    </row>
    <row r="33" spans="1:9" x14ac:dyDescent="0.2">
      <c r="B33" s="125">
        <v>116</v>
      </c>
      <c r="C33" s="125" t="s">
        <v>92</v>
      </c>
      <c r="D33" s="75">
        <v>4</v>
      </c>
      <c r="E33" s="125">
        <v>3</v>
      </c>
      <c r="F33" s="125">
        <v>0</v>
      </c>
      <c r="G33" s="136">
        <v>8</v>
      </c>
      <c r="H33" s="75">
        <v>4</v>
      </c>
      <c r="I33" s="75">
        <v>0</v>
      </c>
    </row>
    <row r="34" spans="1:9" x14ac:dyDescent="0.2">
      <c r="B34" s="125">
        <v>118</v>
      </c>
      <c r="C34" s="125" t="s">
        <v>93</v>
      </c>
      <c r="D34" s="75" t="s">
        <v>38</v>
      </c>
      <c r="E34" s="125">
        <v>2</v>
      </c>
      <c r="F34" s="125">
        <v>0</v>
      </c>
      <c r="G34" s="136">
        <v>3</v>
      </c>
      <c r="H34" s="75">
        <v>1</v>
      </c>
      <c r="I34" s="75">
        <v>0</v>
      </c>
    </row>
    <row r="35" spans="1:9" x14ac:dyDescent="0.2">
      <c r="B35" s="125">
        <v>119</v>
      </c>
      <c r="C35" s="125" t="s">
        <v>94</v>
      </c>
      <c r="D35" s="75" t="s">
        <v>38</v>
      </c>
      <c r="E35" s="125">
        <v>2</v>
      </c>
      <c r="F35" s="125">
        <v>5</v>
      </c>
      <c r="G35" s="136">
        <v>1</v>
      </c>
      <c r="H35" s="75">
        <v>1</v>
      </c>
      <c r="I35" s="75">
        <v>0</v>
      </c>
    </row>
    <row r="36" spans="1:9" x14ac:dyDescent="0.2">
      <c r="B36" s="125">
        <v>120</v>
      </c>
      <c r="C36" s="125" t="s">
        <v>95</v>
      </c>
      <c r="D36" s="75" t="s">
        <v>38</v>
      </c>
      <c r="E36" s="125">
        <v>0</v>
      </c>
      <c r="F36" s="125">
        <v>0</v>
      </c>
      <c r="G36" s="136">
        <v>0</v>
      </c>
      <c r="H36" s="136">
        <v>0</v>
      </c>
      <c r="I36" s="287">
        <v>0</v>
      </c>
    </row>
    <row r="37" spans="1:9" x14ac:dyDescent="0.2">
      <c r="B37" s="125">
        <v>121</v>
      </c>
      <c r="C37" s="125" t="s">
        <v>96</v>
      </c>
      <c r="D37" s="75" t="s">
        <v>38</v>
      </c>
      <c r="E37" s="125">
        <v>7</v>
      </c>
      <c r="F37" s="125">
        <v>6</v>
      </c>
      <c r="G37" s="136">
        <v>4</v>
      </c>
      <c r="H37" s="75">
        <v>9</v>
      </c>
      <c r="I37" s="75">
        <v>4</v>
      </c>
    </row>
    <row r="38" spans="1:9" x14ac:dyDescent="0.2">
      <c r="B38" s="125">
        <v>132</v>
      </c>
      <c r="C38" s="125" t="s">
        <v>97</v>
      </c>
      <c r="D38" s="75">
        <v>3</v>
      </c>
      <c r="E38" s="125">
        <v>2</v>
      </c>
      <c r="F38" s="125">
        <v>2</v>
      </c>
      <c r="G38" s="136">
        <v>0</v>
      </c>
      <c r="H38" s="136">
        <v>0</v>
      </c>
      <c r="I38" s="287">
        <v>5</v>
      </c>
    </row>
    <row r="39" spans="1:9" x14ac:dyDescent="0.2">
      <c r="B39" s="125">
        <v>133</v>
      </c>
      <c r="C39" s="125" t="s">
        <v>98</v>
      </c>
      <c r="D39" s="75" t="s">
        <v>38</v>
      </c>
      <c r="E39" s="125">
        <v>1</v>
      </c>
      <c r="F39" s="125">
        <v>1</v>
      </c>
      <c r="G39" s="136">
        <v>0</v>
      </c>
      <c r="H39" s="136">
        <v>0</v>
      </c>
      <c r="I39" s="287">
        <v>0</v>
      </c>
    </row>
    <row r="40" spans="1:9" x14ac:dyDescent="0.2">
      <c r="B40" s="125">
        <v>141</v>
      </c>
      <c r="C40" s="125" t="s">
        <v>99</v>
      </c>
      <c r="D40" s="75">
        <v>3</v>
      </c>
      <c r="E40" s="125">
        <v>4</v>
      </c>
      <c r="F40" s="125">
        <v>1</v>
      </c>
      <c r="G40" s="136">
        <v>0</v>
      </c>
      <c r="H40" s="136">
        <v>0</v>
      </c>
      <c r="I40" s="287">
        <v>0</v>
      </c>
    </row>
    <row r="41" spans="1:9" x14ac:dyDescent="0.2">
      <c r="B41" s="125">
        <v>143</v>
      </c>
      <c r="C41" s="125" t="s">
        <v>100</v>
      </c>
      <c r="D41" s="75">
        <v>2</v>
      </c>
      <c r="E41" s="125">
        <v>2</v>
      </c>
      <c r="F41" s="125">
        <v>1</v>
      </c>
      <c r="G41" s="136">
        <v>0</v>
      </c>
      <c r="H41" s="75">
        <v>2</v>
      </c>
      <c r="I41" s="75">
        <v>0</v>
      </c>
    </row>
    <row r="42" spans="1:9" x14ac:dyDescent="0.2">
      <c r="B42" s="125">
        <v>145</v>
      </c>
      <c r="C42" s="125" t="s">
        <v>101</v>
      </c>
      <c r="D42" s="75">
        <v>1</v>
      </c>
      <c r="E42" s="125">
        <v>2</v>
      </c>
      <c r="F42" s="125">
        <v>1</v>
      </c>
      <c r="G42" s="136">
        <v>0</v>
      </c>
      <c r="H42" s="75">
        <v>2</v>
      </c>
      <c r="I42" s="75">
        <v>0</v>
      </c>
    </row>
    <row r="43" spans="1:9" x14ac:dyDescent="0.2">
      <c r="B43" s="125">
        <v>146</v>
      </c>
      <c r="C43" s="125" t="s">
        <v>102</v>
      </c>
      <c r="D43" s="75" t="s">
        <v>38</v>
      </c>
      <c r="E43" s="125">
        <v>0</v>
      </c>
      <c r="F43" s="125">
        <v>0</v>
      </c>
      <c r="G43" s="136">
        <v>0</v>
      </c>
      <c r="H43" s="136">
        <v>0</v>
      </c>
      <c r="I43" s="287">
        <v>0</v>
      </c>
    </row>
    <row r="44" spans="1:9" x14ac:dyDescent="0.2">
      <c r="B44" s="125">
        <v>157</v>
      </c>
      <c r="C44" s="125" t="s">
        <v>103</v>
      </c>
      <c r="D44" s="75">
        <v>24</v>
      </c>
      <c r="E44" s="125">
        <v>3</v>
      </c>
      <c r="F44" s="125">
        <v>0</v>
      </c>
      <c r="G44" s="136">
        <v>26</v>
      </c>
      <c r="H44" s="75">
        <v>18</v>
      </c>
      <c r="I44" s="75">
        <v>41</v>
      </c>
    </row>
    <row r="45" spans="1:9" x14ac:dyDescent="0.2">
      <c r="B45" s="125">
        <v>158</v>
      </c>
      <c r="C45" s="125" t="s">
        <v>104</v>
      </c>
      <c r="D45" s="75" t="s">
        <v>38</v>
      </c>
      <c r="E45" s="125">
        <v>5</v>
      </c>
      <c r="F45" s="125">
        <v>0</v>
      </c>
      <c r="G45" s="136">
        <v>0</v>
      </c>
      <c r="H45" s="136">
        <v>0</v>
      </c>
      <c r="I45" s="287">
        <v>0</v>
      </c>
    </row>
    <row r="46" spans="1:9" x14ac:dyDescent="0.2">
      <c r="B46" s="125">
        <v>161</v>
      </c>
      <c r="C46" s="125" t="s">
        <v>129</v>
      </c>
      <c r="D46" s="75" t="s">
        <v>38</v>
      </c>
      <c r="E46" s="125">
        <v>1</v>
      </c>
      <c r="F46" s="125">
        <v>0</v>
      </c>
      <c r="G46" s="136">
        <v>0</v>
      </c>
      <c r="H46" s="136">
        <v>0</v>
      </c>
      <c r="I46" s="287">
        <v>0</v>
      </c>
    </row>
    <row r="47" spans="1:9" x14ac:dyDescent="0.2">
      <c r="B47" s="126" t="s">
        <v>82</v>
      </c>
      <c r="D47" s="197">
        <v>50</v>
      </c>
      <c r="E47" s="198">
        <v>58</v>
      </c>
      <c r="F47" s="198">
        <v>30</v>
      </c>
      <c r="G47" s="137">
        <v>82</v>
      </c>
      <c r="H47" s="137">
        <v>62</v>
      </c>
      <c r="I47" s="288">
        <v>56</v>
      </c>
    </row>
    <row r="48" spans="1:9" x14ac:dyDescent="0.2">
      <c r="A48" s="125" t="s">
        <v>105</v>
      </c>
      <c r="B48" s="125">
        <v>501</v>
      </c>
      <c r="C48" s="125" t="s">
        <v>106</v>
      </c>
      <c r="D48" s="75" t="s">
        <v>38</v>
      </c>
      <c r="E48" s="125">
        <v>0</v>
      </c>
      <c r="F48" s="125">
        <v>0</v>
      </c>
      <c r="G48" s="136">
        <v>0</v>
      </c>
      <c r="H48" s="136">
        <v>0</v>
      </c>
      <c r="I48" s="287">
        <v>0</v>
      </c>
    </row>
    <row r="49" spans="1:9" x14ac:dyDescent="0.2">
      <c r="B49" s="125">
        <v>502</v>
      </c>
      <c r="C49" s="125" t="s">
        <v>130</v>
      </c>
      <c r="D49" s="75" t="s">
        <v>38</v>
      </c>
      <c r="E49" s="125">
        <v>0</v>
      </c>
      <c r="F49" s="125">
        <v>0</v>
      </c>
      <c r="G49" s="136">
        <v>0</v>
      </c>
      <c r="H49" s="136">
        <v>0</v>
      </c>
      <c r="I49" s="287">
        <v>0</v>
      </c>
    </row>
    <row r="50" spans="1:9" x14ac:dyDescent="0.2">
      <c r="B50" s="126" t="s">
        <v>82</v>
      </c>
      <c r="D50" s="76" t="s">
        <v>38</v>
      </c>
      <c r="E50" s="126">
        <v>0</v>
      </c>
      <c r="F50" s="126">
        <v>0</v>
      </c>
      <c r="G50" s="137">
        <v>0</v>
      </c>
      <c r="H50" s="137">
        <v>0</v>
      </c>
      <c r="I50" s="288">
        <v>0</v>
      </c>
    </row>
    <row r="51" spans="1:9" x14ac:dyDescent="0.2">
      <c r="A51" s="125" t="s">
        <v>108</v>
      </c>
      <c r="B51" s="125">
        <v>404</v>
      </c>
      <c r="C51" s="125" t="s">
        <v>109</v>
      </c>
      <c r="D51" s="75" t="s">
        <v>38</v>
      </c>
      <c r="E51" s="125">
        <v>2</v>
      </c>
      <c r="F51" s="125">
        <v>0</v>
      </c>
      <c r="G51" s="136">
        <v>0</v>
      </c>
      <c r="H51" s="136">
        <v>0</v>
      </c>
      <c r="I51" s="287">
        <v>0</v>
      </c>
    </row>
    <row r="52" spans="1:9" x14ac:dyDescent="0.2">
      <c r="B52" s="125">
        <v>408</v>
      </c>
      <c r="C52" s="125" t="s">
        <v>110</v>
      </c>
      <c r="D52" s="75">
        <v>1</v>
      </c>
      <c r="E52" s="125">
        <v>0</v>
      </c>
      <c r="F52" s="125">
        <v>0</v>
      </c>
      <c r="G52" s="136">
        <v>0</v>
      </c>
      <c r="H52" s="136">
        <v>0</v>
      </c>
      <c r="I52" s="287">
        <v>0</v>
      </c>
    </row>
    <row r="53" spans="1:9" x14ac:dyDescent="0.2">
      <c r="B53" s="125">
        <v>409</v>
      </c>
      <c r="C53" s="125" t="s">
        <v>111</v>
      </c>
      <c r="D53" s="75">
        <v>3</v>
      </c>
      <c r="E53" s="125">
        <v>4</v>
      </c>
      <c r="F53" s="125">
        <v>2</v>
      </c>
      <c r="G53" s="136">
        <v>2</v>
      </c>
      <c r="H53" s="136">
        <v>0</v>
      </c>
      <c r="I53" s="287">
        <v>0</v>
      </c>
    </row>
    <row r="54" spans="1:9" x14ac:dyDescent="0.2">
      <c r="B54" s="125">
        <v>410</v>
      </c>
      <c r="C54" s="125" t="s">
        <v>112</v>
      </c>
      <c r="D54" s="75">
        <v>1</v>
      </c>
      <c r="E54" s="125">
        <v>4</v>
      </c>
      <c r="F54" s="125">
        <v>0</v>
      </c>
      <c r="G54" s="136">
        <v>0</v>
      </c>
      <c r="H54" s="75">
        <v>3</v>
      </c>
      <c r="I54" s="75">
        <v>0</v>
      </c>
    </row>
    <row r="55" spans="1:9" x14ac:dyDescent="0.2">
      <c r="B55" s="125">
        <v>411</v>
      </c>
      <c r="C55" s="125" t="s">
        <v>113</v>
      </c>
      <c r="D55" s="75" t="s">
        <v>38</v>
      </c>
      <c r="E55" s="125">
        <v>0</v>
      </c>
      <c r="F55" s="75" t="s">
        <v>131</v>
      </c>
      <c r="G55" s="75">
        <v>5</v>
      </c>
      <c r="H55" s="75">
        <v>1</v>
      </c>
      <c r="I55" s="75">
        <v>0</v>
      </c>
    </row>
    <row r="56" spans="1:9" x14ac:dyDescent="0.2">
      <c r="B56" s="126" t="s">
        <v>82</v>
      </c>
      <c r="D56" s="75">
        <v>5</v>
      </c>
      <c r="E56" s="125">
        <v>10</v>
      </c>
      <c r="F56" s="125">
        <v>2</v>
      </c>
      <c r="G56" s="136">
        <v>0</v>
      </c>
      <c r="H56" s="136">
        <v>0</v>
      </c>
      <c r="I56" s="287">
        <v>0</v>
      </c>
    </row>
    <row r="57" spans="1:9" x14ac:dyDescent="0.2">
      <c r="A57" s="125" t="s">
        <v>114</v>
      </c>
      <c r="B57" s="125">
        <v>201</v>
      </c>
      <c r="C57" s="125" t="s">
        <v>115</v>
      </c>
      <c r="D57" s="76">
        <v>1</v>
      </c>
      <c r="E57" s="126">
        <v>0</v>
      </c>
      <c r="F57" s="126">
        <v>0</v>
      </c>
      <c r="G57" s="137">
        <v>7</v>
      </c>
      <c r="H57" s="137">
        <v>4</v>
      </c>
      <c r="I57" s="288">
        <v>0</v>
      </c>
    </row>
    <row r="58" spans="1:9" x14ac:dyDescent="0.2">
      <c r="B58" s="125">
        <v>202</v>
      </c>
      <c r="C58" s="125" t="s">
        <v>116</v>
      </c>
      <c r="D58" s="75" t="s">
        <v>38</v>
      </c>
      <c r="E58" s="125">
        <v>11</v>
      </c>
      <c r="F58" s="125">
        <v>0</v>
      </c>
      <c r="G58" s="136">
        <v>0</v>
      </c>
      <c r="H58" s="136">
        <v>0</v>
      </c>
      <c r="I58" s="287">
        <v>0</v>
      </c>
    </row>
    <row r="59" spans="1:9" x14ac:dyDescent="0.2">
      <c r="B59" s="125">
        <v>204</v>
      </c>
      <c r="C59" s="125" t="s">
        <v>117</v>
      </c>
      <c r="D59" s="75" t="s">
        <v>38</v>
      </c>
      <c r="E59" s="125">
        <v>1</v>
      </c>
      <c r="F59" s="125">
        <v>0</v>
      </c>
      <c r="G59" s="136">
        <v>0</v>
      </c>
      <c r="H59" s="136">
        <v>0</v>
      </c>
      <c r="I59" s="287">
        <v>0</v>
      </c>
    </row>
    <row r="60" spans="1:9" x14ac:dyDescent="0.2">
      <c r="B60" s="125">
        <v>217</v>
      </c>
      <c r="C60" s="125" t="s">
        <v>103</v>
      </c>
      <c r="D60" s="75">
        <v>1</v>
      </c>
      <c r="E60" s="125">
        <v>1</v>
      </c>
      <c r="F60" s="125">
        <v>0</v>
      </c>
      <c r="G60" s="136">
        <v>0</v>
      </c>
      <c r="H60" s="136">
        <v>0</v>
      </c>
      <c r="I60" s="287">
        <v>0</v>
      </c>
    </row>
    <row r="61" spans="1:9" x14ac:dyDescent="0.2">
      <c r="B61" s="126" t="s">
        <v>82</v>
      </c>
      <c r="D61" s="76">
        <v>2</v>
      </c>
      <c r="E61" s="126">
        <v>13</v>
      </c>
      <c r="F61" s="126">
        <v>0</v>
      </c>
      <c r="G61" s="147">
        <v>0</v>
      </c>
      <c r="H61" s="147">
        <v>0</v>
      </c>
      <c r="I61" s="147">
        <v>0</v>
      </c>
    </row>
    <row r="62" spans="1:9" x14ac:dyDescent="0.2">
      <c r="A62" s="128" t="s">
        <v>120</v>
      </c>
      <c r="B62" s="128"/>
      <c r="C62" s="128"/>
      <c r="D62" s="128"/>
      <c r="E62" s="128"/>
      <c r="F62" s="128"/>
      <c r="G62" s="77"/>
    </row>
    <row r="63" spans="1:9" x14ac:dyDescent="0.2">
      <c r="A63" s="77"/>
      <c r="B63" s="77"/>
      <c r="C63" s="77"/>
      <c r="D63" s="171"/>
      <c r="E63" s="77"/>
      <c r="F63" s="77"/>
      <c r="G63" s="77"/>
    </row>
    <row r="67" spans="4:4" x14ac:dyDescent="0.2">
      <c r="D67" s="125"/>
    </row>
    <row r="68" spans="4:4" x14ac:dyDescent="0.2">
      <c r="D68" s="125"/>
    </row>
    <row r="69" spans="4:4" x14ac:dyDescent="0.2">
      <c r="D69" s="125"/>
    </row>
    <row r="70" spans="4:4" x14ac:dyDescent="0.2">
      <c r="D70" s="125"/>
    </row>
    <row r="71" spans="4:4" x14ac:dyDescent="0.2">
      <c r="D71" s="125"/>
    </row>
    <row r="72" spans="4:4" x14ac:dyDescent="0.2">
      <c r="D72" s="125"/>
    </row>
    <row r="73" spans="4:4" x14ac:dyDescent="0.2">
      <c r="D73" s="125"/>
    </row>
    <row r="74" spans="4:4" x14ac:dyDescent="0.2">
      <c r="D74" s="125"/>
    </row>
    <row r="75" spans="4:4" x14ac:dyDescent="0.2">
      <c r="D75" s="125"/>
    </row>
    <row r="76" spans="4:4" x14ac:dyDescent="0.2">
      <c r="D76" s="125"/>
    </row>
    <row r="77" spans="4:4" x14ac:dyDescent="0.2">
      <c r="D77" s="125"/>
    </row>
    <row r="78" spans="4:4" x14ac:dyDescent="0.2">
      <c r="D78" s="125"/>
    </row>
    <row r="79" spans="4:4" x14ac:dyDescent="0.2">
      <c r="D79" s="125"/>
    </row>
    <row r="80" spans="4:4" x14ac:dyDescent="0.2">
      <c r="D80" s="125"/>
    </row>
    <row r="81" spans="4:4" x14ac:dyDescent="0.2">
      <c r="D81" s="125"/>
    </row>
  </sheetData>
  <sheetProtection selectLockedCells="1"/>
  <mergeCells count="5">
    <mergeCell ref="H3:I3"/>
    <mergeCell ref="B10:B11"/>
    <mergeCell ref="C10:C11"/>
    <mergeCell ref="D10:I10"/>
    <mergeCell ref="A9:I9"/>
  </mergeCells>
  <hyperlinks>
    <hyperlink ref="H3:I3" location="Contenido!A1" display="VOLVER"/>
  </hyperlinks>
  <pageMargins left="0.7" right="0.7" top="0.75" bottom="0.75" header="0.3" footer="0.3"/>
  <pageSetup orientation="portrait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3"/>
  <sheetViews>
    <sheetView workbookViewId="0">
      <pane ySplit="11" topLeftCell="A46" activePane="bottomLeft" state="frozen"/>
      <selection pane="bottomLeft" activeCell="A5" sqref="A5"/>
    </sheetView>
  </sheetViews>
  <sheetFormatPr baseColWidth="10" defaultRowHeight="12.75" x14ac:dyDescent="0.2"/>
  <cols>
    <col min="1" max="1" width="32" style="13" bestFit="1" customWidth="1"/>
    <col min="2" max="2" width="8.28515625" style="13" customWidth="1"/>
    <col min="3" max="3" width="42.5703125" style="13" bestFit="1" customWidth="1"/>
    <col min="4" max="7" width="5" style="13" customWidth="1"/>
    <col min="8" max="8" width="5.5703125" style="13" customWidth="1"/>
    <col min="9" max="16384" width="11.42578125" style="13"/>
  </cols>
  <sheetData>
    <row r="1" spans="1:14" s="78" customFormat="1" x14ac:dyDescent="0.2"/>
    <row r="2" spans="1:14" s="78" customFormat="1" x14ac:dyDescent="0.2">
      <c r="F2" s="208"/>
      <c r="G2" s="208"/>
      <c r="H2" s="208"/>
      <c r="I2" s="208"/>
    </row>
    <row r="3" spans="1:14" s="78" customFormat="1" ht="18.75" x14ac:dyDescent="0.2">
      <c r="F3" s="208"/>
      <c r="G3" s="294" t="s">
        <v>244</v>
      </c>
      <c r="H3" s="294"/>
      <c r="I3" s="208"/>
    </row>
    <row r="4" spans="1:14" s="78" customFormat="1" x14ac:dyDescent="0.2">
      <c r="F4" s="208"/>
      <c r="G4" s="208"/>
      <c r="H4" s="208"/>
      <c r="I4" s="208"/>
    </row>
    <row r="5" spans="1:14" x14ac:dyDescent="0.2">
      <c r="A5" s="12" t="s">
        <v>264</v>
      </c>
    </row>
    <row r="6" spans="1:14" x14ac:dyDescent="0.2">
      <c r="A6" s="12" t="s">
        <v>266</v>
      </c>
    </row>
    <row r="7" spans="1:14" x14ac:dyDescent="0.2">
      <c r="A7" s="12" t="s">
        <v>214</v>
      </c>
    </row>
    <row r="8" spans="1:14" x14ac:dyDescent="0.2">
      <c r="A8" s="31"/>
      <c r="B8" s="31"/>
      <c r="C8" s="31"/>
      <c r="D8" s="31"/>
      <c r="F8" s="31"/>
      <c r="G8" s="31"/>
      <c r="H8" s="31"/>
      <c r="I8" s="31"/>
      <c r="K8" s="31"/>
      <c r="L8" s="31"/>
      <c r="M8" s="31"/>
      <c r="N8" s="31"/>
    </row>
    <row r="9" spans="1:14" s="15" customFormat="1" ht="17.25" customHeight="1" x14ac:dyDescent="0.25">
      <c r="A9" s="292" t="s">
        <v>265</v>
      </c>
      <c r="B9" s="292"/>
      <c r="C9" s="292"/>
      <c r="D9" s="295" t="s">
        <v>70</v>
      </c>
      <c r="E9" s="295"/>
      <c r="F9" s="295"/>
      <c r="G9" s="295"/>
      <c r="H9" s="19"/>
      <c r="I9" s="19"/>
      <c r="L9" s="19"/>
      <c r="M9" s="19"/>
      <c r="N9" s="19"/>
    </row>
    <row r="10" spans="1:14" s="15" customFormat="1" ht="11.25" customHeight="1" x14ac:dyDescent="0.25">
      <c r="B10" s="295" t="s">
        <v>68</v>
      </c>
      <c r="C10" s="295" t="s">
        <v>69</v>
      </c>
      <c r="D10" s="304"/>
      <c r="E10" s="304"/>
      <c r="F10" s="304"/>
      <c r="G10" s="304"/>
    </row>
    <row r="11" spans="1:14" s="15" customFormat="1" ht="17.25" customHeight="1" thickBot="1" x14ac:dyDescent="0.3">
      <c r="A11" s="73"/>
      <c r="B11" s="296"/>
      <c r="C11" s="296"/>
      <c r="D11" s="74">
        <v>2012</v>
      </c>
      <c r="E11" s="74">
        <v>2013</v>
      </c>
      <c r="F11" s="74">
        <v>2014</v>
      </c>
      <c r="G11" s="74">
        <v>2015</v>
      </c>
      <c r="H11" s="283">
        <v>2017</v>
      </c>
    </row>
    <row r="12" spans="1:14" ht="13.5" thickTop="1" x14ac:dyDescent="0.2">
      <c r="A12" s="13" t="s">
        <v>67</v>
      </c>
      <c r="B12" s="13">
        <v>302</v>
      </c>
      <c r="C12" s="13" t="s">
        <v>71</v>
      </c>
      <c r="D12" s="13">
        <v>0</v>
      </c>
      <c r="E12" s="13">
        <v>0</v>
      </c>
      <c r="F12" s="13">
        <v>0</v>
      </c>
      <c r="G12" s="75">
        <v>0</v>
      </c>
      <c r="H12" s="75">
        <v>0</v>
      </c>
    </row>
    <row r="13" spans="1:14" x14ac:dyDescent="0.2">
      <c r="B13" s="13">
        <v>303</v>
      </c>
      <c r="C13" s="13" t="s">
        <v>72</v>
      </c>
      <c r="D13" s="13">
        <v>0</v>
      </c>
      <c r="E13" s="13">
        <v>0</v>
      </c>
      <c r="F13" s="13">
        <v>0</v>
      </c>
      <c r="G13" s="75">
        <v>0</v>
      </c>
      <c r="H13" s="75">
        <v>0</v>
      </c>
    </row>
    <row r="14" spans="1:14" x14ac:dyDescent="0.2">
      <c r="B14" s="13">
        <v>304</v>
      </c>
      <c r="C14" s="13" t="s">
        <v>73</v>
      </c>
      <c r="D14" s="13">
        <v>3</v>
      </c>
      <c r="E14" s="13">
        <v>0</v>
      </c>
      <c r="F14" s="13">
        <v>0</v>
      </c>
      <c r="G14" s="75">
        <v>0</v>
      </c>
      <c r="H14" s="75">
        <v>0</v>
      </c>
    </row>
    <row r="15" spans="1:14" x14ac:dyDescent="0.2">
      <c r="B15" s="13">
        <v>306</v>
      </c>
      <c r="C15" s="13" t="s">
        <v>74</v>
      </c>
      <c r="D15" s="13">
        <v>0</v>
      </c>
      <c r="E15" s="13">
        <v>1</v>
      </c>
      <c r="F15" s="13">
        <v>0</v>
      </c>
      <c r="G15" s="75">
        <v>0</v>
      </c>
      <c r="H15" s="75">
        <v>0</v>
      </c>
    </row>
    <row r="16" spans="1:14" x14ac:dyDescent="0.2">
      <c r="B16" s="13">
        <v>307</v>
      </c>
      <c r="C16" s="13" t="s">
        <v>75</v>
      </c>
      <c r="D16" s="13">
        <v>0</v>
      </c>
      <c r="E16" s="13">
        <v>0</v>
      </c>
      <c r="F16" s="13">
        <v>0</v>
      </c>
      <c r="G16" s="75">
        <v>0</v>
      </c>
      <c r="H16" s="75">
        <v>0</v>
      </c>
    </row>
    <row r="17" spans="1:8" x14ac:dyDescent="0.2">
      <c r="B17" s="13">
        <v>308</v>
      </c>
      <c r="C17" s="13" t="s">
        <v>76</v>
      </c>
      <c r="D17" s="13">
        <v>15</v>
      </c>
      <c r="E17" s="13">
        <v>3</v>
      </c>
      <c r="F17" s="13">
        <v>0</v>
      </c>
      <c r="G17" s="75">
        <v>1</v>
      </c>
      <c r="H17" s="75">
        <v>0</v>
      </c>
    </row>
    <row r="18" spans="1:8" x14ac:dyDescent="0.2">
      <c r="B18" s="12" t="s">
        <v>77</v>
      </c>
      <c r="C18" s="12"/>
      <c r="D18" s="12">
        <v>18</v>
      </c>
      <c r="E18" s="12">
        <v>4</v>
      </c>
      <c r="F18" s="12">
        <v>0</v>
      </c>
      <c r="G18" s="76">
        <f>SUM(G12:G17)</f>
        <v>1</v>
      </c>
      <c r="H18" s="76">
        <v>0</v>
      </c>
    </row>
    <row r="19" spans="1:8" x14ac:dyDescent="0.2">
      <c r="A19" s="13" t="s">
        <v>78</v>
      </c>
      <c r="B19" s="13">
        <v>90</v>
      </c>
      <c r="C19" s="13" t="s">
        <v>79</v>
      </c>
      <c r="D19" s="13">
        <v>0</v>
      </c>
      <c r="E19" s="13">
        <v>0</v>
      </c>
      <c r="F19" s="13">
        <v>1</v>
      </c>
      <c r="G19" s="75">
        <v>1</v>
      </c>
      <c r="H19" s="75">
        <v>0</v>
      </c>
    </row>
    <row r="20" spans="1:8" x14ac:dyDescent="0.2">
      <c r="B20" s="13">
        <v>93</v>
      </c>
      <c r="C20" s="13" t="s">
        <v>80</v>
      </c>
      <c r="D20" s="13">
        <v>0</v>
      </c>
      <c r="E20" s="13">
        <v>0</v>
      </c>
      <c r="F20" s="13">
        <v>9</v>
      </c>
      <c r="G20" s="75">
        <v>0</v>
      </c>
      <c r="H20" s="75">
        <v>0</v>
      </c>
    </row>
    <row r="21" spans="1:8" x14ac:dyDescent="0.2">
      <c r="B21" s="13">
        <v>98</v>
      </c>
      <c r="C21" s="13" t="s">
        <v>81</v>
      </c>
      <c r="D21" s="13">
        <v>0</v>
      </c>
      <c r="E21" s="13">
        <v>0</v>
      </c>
      <c r="F21" s="13">
        <v>1</v>
      </c>
      <c r="G21" s="75">
        <v>0</v>
      </c>
      <c r="H21" s="75">
        <v>0</v>
      </c>
    </row>
    <row r="22" spans="1:8" x14ac:dyDescent="0.2">
      <c r="B22" s="12" t="s">
        <v>82</v>
      </c>
      <c r="C22" s="12"/>
      <c r="D22" s="12">
        <v>0</v>
      </c>
      <c r="E22" s="12">
        <v>0</v>
      </c>
      <c r="F22" s="12">
        <v>11</v>
      </c>
      <c r="G22" s="76">
        <f>SUM(G19:G21)</f>
        <v>1</v>
      </c>
      <c r="H22" s="76">
        <v>0</v>
      </c>
    </row>
    <row r="23" spans="1:8" x14ac:dyDescent="0.2">
      <c r="A23" s="13" t="s">
        <v>83</v>
      </c>
      <c r="B23" s="13">
        <v>101</v>
      </c>
      <c r="C23" s="13" t="s">
        <v>84</v>
      </c>
      <c r="D23" s="13">
        <v>0</v>
      </c>
      <c r="E23" s="13">
        <v>0</v>
      </c>
      <c r="F23" s="13">
        <v>0</v>
      </c>
      <c r="G23" s="75">
        <v>0</v>
      </c>
      <c r="H23" s="75">
        <v>0</v>
      </c>
    </row>
    <row r="24" spans="1:8" x14ac:dyDescent="0.2">
      <c r="B24" s="13">
        <v>102</v>
      </c>
      <c r="C24" s="13" t="s">
        <v>85</v>
      </c>
      <c r="D24" s="13">
        <v>0</v>
      </c>
      <c r="E24" s="13">
        <v>1</v>
      </c>
      <c r="F24" s="13">
        <v>0</v>
      </c>
      <c r="G24" s="75">
        <v>0</v>
      </c>
      <c r="H24" s="75">
        <v>2</v>
      </c>
    </row>
    <row r="25" spans="1:8" x14ac:dyDescent="0.2">
      <c r="B25" s="13">
        <v>103</v>
      </c>
      <c r="C25" s="13" t="s">
        <v>86</v>
      </c>
      <c r="D25" s="13">
        <v>0</v>
      </c>
      <c r="E25" s="13">
        <v>0</v>
      </c>
      <c r="F25" s="13">
        <v>0</v>
      </c>
      <c r="G25" s="75">
        <v>0</v>
      </c>
      <c r="H25" s="75">
        <v>0</v>
      </c>
    </row>
    <row r="26" spans="1:8" x14ac:dyDescent="0.2">
      <c r="B26" s="13">
        <v>104</v>
      </c>
      <c r="C26" s="13" t="s">
        <v>127</v>
      </c>
      <c r="D26" s="13">
        <v>2</v>
      </c>
      <c r="E26" s="13">
        <v>0</v>
      </c>
      <c r="F26" s="13">
        <v>2</v>
      </c>
      <c r="G26" s="75">
        <v>3</v>
      </c>
      <c r="H26" s="75">
        <v>0</v>
      </c>
    </row>
    <row r="27" spans="1:8" x14ac:dyDescent="0.2">
      <c r="B27" s="13">
        <v>105</v>
      </c>
      <c r="C27" s="13" t="s">
        <v>87</v>
      </c>
      <c r="D27" s="13">
        <v>0</v>
      </c>
      <c r="E27" s="13">
        <v>0</v>
      </c>
      <c r="F27" s="13">
        <v>0</v>
      </c>
      <c r="G27" s="75">
        <v>2</v>
      </c>
      <c r="H27" s="75">
        <v>0</v>
      </c>
    </row>
    <row r="28" spans="1:8" x14ac:dyDescent="0.2">
      <c r="B28" s="13">
        <v>107</v>
      </c>
      <c r="C28" s="13" t="s">
        <v>88</v>
      </c>
      <c r="D28" s="13">
        <v>0</v>
      </c>
      <c r="E28" s="13">
        <v>2</v>
      </c>
      <c r="F28" s="13">
        <v>0</v>
      </c>
      <c r="G28" s="75">
        <v>2</v>
      </c>
      <c r="H28" s="75">
        <v>0</v>
      </c>
    </row>
    <row r="29" spans="1:8" x14ac:dyDescent="0.2">
      <c r="B29" s="13">
        <v>108</v>
      </c>
      <c r="C29" s="13" t="s">
        <v>89</v>
      </c>
      <c r="D29" s="13">
        <v>0</v>
      </c>
      <c r="E29" s="13">
        <v>0</v>
      </c>
      <c r="F29" s="13">
        <v>0</v>
      </c>
      <c r="G29" s="75">
        <v>0</v>
      </c>
      <c r="H29" s="75">
        <v>0</v>
      </c>
    </row>
    <row r="30" spans="1:8" x14ac:dyDescent="0.2">
      <c r="B30" s="13">
        <v>112</v>
      </c>
      <c r="C30" s="13" t="s">
        <v>128</v>
      </c>
      <c r="D30" s="13">
        <v>10</v>
      </c>
      <c r="E30" s="13">
        <v>14</v>
      </c>
      <c r="F30" s="13">
        <v>0</v>
      </c>
      <c r="G30" s="75">
        <v>6</v>
      </c>
      <c r="H30" s="75">
        <v>8</v>
      </c>
    </row>
    <row r="31" spans="1:8" x14ac:dyDescent="0.2">
      <c r="B31" s="13">
        <v>114</v>
      </c>
      <c r="C31" s="13" t="s">
        <v>90</v>
      </c>
      <c r="D31" s="13">
        <v>0</v>
      </c>
      <c r="E31" s="13">
        <v>1</v>
      </c>
      <c r="F31" s="13">
        <v>0</v>
      </c>
      <c r="G31" s="75">
        <v>1</v>
      </c>
      <c r="H31" s="75">
        <v>0</v>
      </c>
    </row>
    <row r="32" spans="1:8" x14ac:dyDescent="0.2">
      <c r="B32" s="13">
        <v>115</v>
      </c>
      <c r="C32" s="13" t="s">
        <v>91</v>
      </c>
      <c r="D32" s="13">
        <v>2</v>
      </c>
      <c r="E32" s="13">
        <v>4</v>
      </c>
      <c r="F32" s="13">
        <v>0</v>
      </c>
      <c r="G32" s="75">
        <v>2</v>
      </c>
      <c r="H32" s="75">
        <v>1</v>
      </c>
    </row>
    <row r="33" spans="1:8" x14ac:dyDescent="0.2">
      <c r="B33" s="13">
        <v>116</v>
      </c>
      <c r="C33" s="13" t="s">
        <v>92</v>
      </c>
      <c r="D33" s="13">
        <v>0</v>
      </c>
      <c r="E33" s="13">
        <v>1</v>
      </c>
      <c r="F33" s="13">
        <v>0</v>
      </c>
      <c r="G33" s="75">
        <v>1</v>
      </c>
      <c r="H33" s="75">
        <v>1</v>
      </c>
    </row>
    <row r="34" spans="1:8" x14ac:dyDescent="0.2">
      <c r="B34" s="13">
        <v>118</v>
      </c>
      <c r="C34" s="13" t="s">
        <v>93</v>
      </c>
      <c r="D34" s="13">
        <v>0</v>
      </c>
      <c r="E34" s="13">
        <v>0</v>
      </c>
      <c r="F34" s="13">
        <v>0</v>
      </c>
      <c r="G34" s="75">
        <v>0</v>
      </c>
      <c r="H34" s="75">
        <v>0</v>
      </c>
    </row>
    <row r="35" spans="1:8" x14ac:dyDescent="0.2">
      <c r="B35" s="13">
        <v>119</v>
      </c>
      <c r="C35" s="13" t="s">
        <v>94</v>
      </c>
      <c r="D35" s="13">
        <v>2</v>
      </c>
      <c r="E35" s="13">
        <v>0</v>
      </c>
      <c r="F35" s="13">
        <v>0</v>
      </c>
      <c r="G35" s="75">
        <v>0</v>
      </c>
      <c r="H35" s="75">
        <v>2</v>
      </c>
    </row>
    <row r="36" spans="1:8" x14ac:dyDescent="0.2">
      <c r="B36" s="13">
        <v>120</v>
      </c>
      <c r="C36" s="13" t="s">
        <v>95</v>
      </c>
      <c r="D36" s="13">
        <v>0</v>
      </c>
      <c r="E36" s="13">
        <v>0</v>
      </c>
      <c r="F36" s="13">
        <v>10</v>
      </c>
      <c r="G36" s="75">
        <v>0</v>
      </c>
      <c r="H36" s="75">
        <v>0</v>
      </c>
    </row>
    <row r="37" spans="1:8" x14ac:dyDescent="0.2">
      <c r="B37" s="13">
        <v>121</v>
      </c>
      <c r="C37" s="13" t="s">
        <v>96</v>
      </c>
      <c r="D37" s="13">
        <v>10</v>
      </c>
      <c r="E37" s="13">
        <v>18</v>
      </c>
      <c r="F37" s="13">
        <v>2</v>
      </c>
      <c r="G37" s="75">
        <v>0</v>
      </c>
      <c r="H37" s="75">
        <v>4</v>
      </c>
    </row>
    <row r="38" spans="1:8" x14ac:dyDescent="0.2">
      <c r="B38" s="13">
        <v>132</v>
      </c>
      <c r="C38" s="13" t="s">
        <v>97</v>
      </c>
      <c r="D38" s="13">
        <v>0</v>
      </c>
      <c r="E38" s="13">
        <v>1</v>
      </c>
      <c r="F38" s="13">
        <v>0</v>
      </c>
      <c r="G38" s="75">
        <v>4</v>
      </c>
      <c r="H38" s="75">
        <v>0</v>
      </c>
    </row>
    <row r="39" spans="1:8" x14ac:dyDescent="0.2">
      <c r="B39" s="13">
        <v>133</v>
      </c>
      <c r="C39" s="13" t="s">
        <v>98</v>
      </c>
      <c r="D39" s="13">
        <v>0</v>
      </c>
      <c r="E39" s="13">
        <v>3</v>
      </c>
      <c r="F39" s="13">
        <v>2</v>
      </c>
      <c r="G39" s="75">
        <v>0</v>
      </c>
      <c r="H39" s="75">
        <v>0</v>
      </c>
    </row>
    <row r="40" spans="1:8" x14ac:dyDescent="0.2">
      <c r="B40" s="13">
        <v>141</v>
      </c>
      <c r="C40" s="13" t="s">
        <v>99</v>
      </c>
      <c r="D40" s="13">
        <v>0</v>
      </c>
      <c r="E40" s="13">
        <v>0</v>
      </c>
      <c r="F40" s="13">
        <v>0</v>
      </c>
      <c r="G40" s="13">
        <v>0</v>
      </c>
      <c r="H40" s="250">
        <v>0</v>
      </c>
    </row>
    <row r="41" spans="1:8" x14ac:dyDescent="0.2">
      <c r="B41" s="13">
        <v>143</v>
      </c>
      <c r="C41" s="13" t="s">
        <v>100</v>
      </c>
      <c r="D41" s="13">
        <v>5</v>
      </c>
      <c r="E41" s="13">
        <v>1</v>
      </c>
      <c r="F41" s="13">
        <v>0</v>
      </c>
      <c r="G41" s="75">
        <v>4</v>
      </c>
      <c r="H41" s="75">
        <v>8</v>
      </c>
    </row>
    <row r="42" spans="1:8" x14ac:dyDescent="0.2">
      <c r="B42" s="13">
        <v>145</v>
      </c>
      <c r="C42" s="13" t="s">
        <v>101</v>
      </c>
      <c r="D42" s="13">
        <v>0</v>
      </c>
      <c r="E42" s="13">
        <v>1</v>
      </c>
      <c r="F42" s="13">
        <v>1</v>
      </c>
      <c r="G42" s="75">
        <v>0</v>
      </c>
      <c r="H42" s="75">
        <v>2</v>
      </c>
    </row>
    <row r="43" spans="1:8" x14ac:dyDescent="0.2">
      <c r="B43" s="13">
        <v>146</v>
      </c>
      <c r="C43" s="13" t="s">
        <v>102</v>
      </c>
      <c r="D43" s="13">
        <v>5</v>
      </c>
      <c r="E43" s="13">
        <v>0</v>
      </c>
      <c r="F43" s="13">
        <v>1</v>
      </c>
      <c r="G43" s="75">
        <v>2</v>
      </c>
      <c r="H43" s="75">
        <v>0</v>
      </c>
    </row>
    <row r="44" spans="1:8" x14ac:dyDescent="0.2">
      <c r="B44" s="13">
        <v>157</v>
      </c>
      <c r="C44" s="13" t="s">
        <v>103</v>
      </c>
      <c r="D44" s="13">
        <v>18</v>
      </c>
      <c r="E44" s="13">
        <v>30</v>
      </c>
      <c r="F44" s="13">
        <v>19</v>
      </c>
      <c r="G44" s="75">
        <v>21</v>
      </c>
      <c r="H44" s="75">
        <v>26</v>
      </c>
    </row>
    <row r="45" spans="1:8" x14ac:dyDescent="0.2">
      <c r="B45" s="13">
        <v>158</v>
      </c>
      <c r="C45" s="13" t="s">
        <v>104</v>
      </c>
      <c r="D45" s="13">
        <v>0</v>
      </c>
      <c r="E45" s="13">
        <v>0</v>
      </c>
      <c r="F45" s="13">
        <v>0</v>
      </c>
      <c r="G45" s="75">
        <v>0</v>
      </c>
      <c r="H45" s="75">
        <v>0</v>
      </c>
    </row>
    <row r="46" spans="1:8" x14ac:dyDescent="0.2">
      <c r="B46" s="13">
        <v>161</v>
      </c>
      <c r="C46" s="13" t="s">
        <v>129</v>
      </c>
      <c r="D46" s="13">
        <v>0</v>
      </c>
      <c r="E46" s="13">
        <v>0</v>
      </c>
      <c r="F46" s="13">
        <v>0</v>
      </c>
      <c r="G46" s="75">
        <v>0</v>
      </c>
      <c r="H46" s="75">
        <v>0</v>
      </c>
    </row>
    <row r="47" spans="1:8" x14ac:dyDescent="0.2">
      <c r="B47" s="12" t="s">
        <v>82</v>
      </c>
      <c r="C47" s="12"/>
      <c r="D47" s="12">
        <v>54</v>
      </c>
      <c r="E47" s="12">
        <v>77</v>
      </c>
      <c r="F47" s="12">
        <v>37</v>
      </c>
      <c r="G47" s="12">
        <f>SUM(G23:G46)</f>
        <v>48</v>
      </c>
      <c r="H47" s="251">
        <v>54</v>
      </c>
    </row>
    <row r="48" spans="1:8" x14ac:dyDescent="0.2">
      <c r="A48" s="13" t="s">
        <v>105</v>
      </c>
      <c r="B48" s="13">
        <v>501</v>
      </c>
      <c r="C48" s="13" t="s">
        <v>106</v>
      </c>
      <c r="D48" s="75" t="s">
        <v>38</v>
      </c>
      <c r="E48" s="75" t="s">
        <v>38</v>
      </c>
      <c r="F48" s="13">
        <v>1</v>
      </c>
      <c r="G48" s="75">
        <v>1</v>
      </c>
      <c r="H48" s="75">
        <v>0</v>
      </c>
    </row>
    <row r="49" spans="1:8" x14ac:dyDescent="0.2">
      <c r="B49" s="13">
        <v>502</v>
      </c>
      <c r="C49" s="13" t="s">
        <v>130</v>
      </c>
      <c r="D49" s="75" t="s">
        <v>38</v>
      </c>
      <c r="E49" s="75" t="s">
        <v>38</v>
      </c>
      <c r="F49" s="13">
        <v>0</v>
      </c>
      <c r="G49" s="75">
        <v>0</v>
      </c>
      <c r="H49" s="75">
        <v>0</v>
      </c>
    </row>
    <row r="50" spans="1:8" x14ac:dyDescent="0.2">
      <c r="B50" s="12" t="s">
        <v>82</v>
      </c>
      <c r="C50" s="12"/>
      <c r="D50" s="76" t="s">
        <v>38</v>
      </c>
      <c r="E50" s="76" t="s">
        <v>38</v>
      </c>
      <c r="F50" s="12">
        <v>1</v>
      </c>
      <c r="G50" s="76">
        <f>SUM(G48:G49)</f>
        <v>1</v>
      </c>
      <c r="H50" s="76">
        <v>0</v>
      </c>
    </row>
    <row r="51" spans="1:8" x14ac:dyDescent="0.2">
      <c r="A51" s="13" t="s">
        <v>108</v>
      </c>
      <c r="B51" s="13">
        <v>404</v>
      </c>
      <c r="C51" s="13" t="s">
        <v>109</v>
      </c>
      <c r="D51" s="75" t="s">
        <v>38</v>
      </c>
      <c r="E51" s="75" t="s">
        <v>38</v>
      </c>
      <c r="F51" s="13">
        <v>6</v>
      </c>
      <c r="G51" s="75">
        <v>1</v>
      </c>
      <c r="H51" s="75">
        <v>1</v>
      </c>
    </row>
    <row r="52" spans="1:8" x14ac:dyDescent="0.2">
      <c r="B52" s="13">
        <v>408</v>
      </c>
      <c r="C52" s="13" t="s">
        <v>110</v>
      </c>
      <c r="D52" s="75" t="s">
        <v>38</v>
      </c>
      <c r="E52" s="75" t="s">
        <v>38</v>
      </c>
      <c r="F52" s="13">
        <v>0</v>
      </c>
      <c r="G52" s="75">
        <v>0</v>
      </c>
      <c r="H52" s="75">
        <v>0</v>
      </c>
    </row>
    <row r="53" spans="1:8" x14ac:dyDescent="0.2">
      <c r="B53" s="13">
        <v>409</v>
      </c>
      <c r="C53" s="13" t="s">
        <v>111</v>
      </c>
      <c r="D53" s="75" t="s">
        <v>38</v>
      </c>
      <c r="E53" s="75" t="s">
        <v>38</v>
      </c>
      <c r="F53" s="13">
        <v>0</v>
      </c>
      <c r="G53" s="75">
        <v>4</v>
      </c>
      <c r="H53" s="75">
        <v>1</v>
      </c>
    </row>
    <row r="54" spans="1:8" x14ac:dyDescent="0.2">
      <c r="B54" s="13">
        <v>410</v>
      </c>
      <c r="C54" s="13" t="s">
        <v>112</v>
      </c>
      <c r="D54" s="75" t="s">
        <v>38</v>
      </c>
      <c r="E54" s="75" t="s">
        <v>38</v>
      </c>
      <c r="F54" s="13">
        <v>0</v>
      </c>
      <c r="G54" s="75">
        <v>0</v>
      </c>
      <c r="H54" s="75">
        <v>0</v>
      </c>
    </row>
    <row r="55" spans="1:8" x14ac:dyDescent="0.2">
      <c r="B55" s="13">
        <v>411</v>
      </c>
      <c r="C55" s="13" t="s">
        <v>113</v>
      </c>
      <c r="D55" s="75" t="s">
        <v>38</v>
      </c>
      <c r="E55" s="75" t="s">
        <v>38</v>
      </c>
      <c r="F55" s="13">
        <v>0</v>
      </c>
      <c r="G55" s="75">
        <v>0</v>
      </c>
      <c r="H55" s="75">
        <v>1</v>
      </c>
    </row>
    <row r="56" spans="1:8" x14ac:dyDescent="0.2">
      <c r="B56" s="12" t="s">
        <v>82</v>
      </c>
      <c r="C56" s="12"/>
      <c r="D56" s="76" t="s">
        <v>38</v>
      </c>
      <c r="E56" s="76" t="s">
        <v>38</v>
      </c>
      <c r="F56" s="12">
        <v>6</v>
      </c>
      <c r="G56" s="76">
        <f>SUM(G51:G55)</f>
        <v>5</v>
      </c>
      <c r="H56" s="76">
        <v>3</v>
      </c>
    </row>
    <row r="57" spans="1:8" x14ac:dyDescent="0.2">
      <c r="A57" s="13" t="s">
        <v>114</v>
      </c>
      <c r="B57" s="13">
        <v>201</v>
      </c>
      <c r="C57" s="13" t="s">
        <v>115</v>
      </c>
      <c r="D57" s="75" t="s">
        <v>38</v>
      </c>
      <c r="E57" s="75" t="s">
        <v>38</v>
      </c>
      <c r="F57" s="13">
        <v>1</v>
      </c>
      <c r="G57" s="75">
        <v>0</v>
      </c>
      <c r="H57" s="75">
        <v>0</v>
      </c>
    </row>
    <row r="58" spans="1:8" x14ac:dyDescent="0.2">
      <c r="B58" s="13">
        <v>202</v>
      </c>
      <c r="C58" s="13" t="s">
        <v>116</v>
      </c>
      <c r="D58" s="75" t="s">
        <v>38</v>
      </c>
      <c r="E58" s="75" t="s">
        <v>38</v>
      </c>
      <c r="F58" s="13">
        <v>1</v>
      </c>
      <c r="G58" s="75">
        <v>0</v>
      </c>
      <c r="H58" s="75">
        <v>0</v>
      </c>
    </row>
    <row r="59" spans="1:8" x14ac:dyDescent="0.2">
      <c r="B59" s="13">
        <v>204</v>
      </c>
      <c r="C59" s="13" t="s">
        <v>117</v>
      </c>
      <c r="D59" s="75" t="s">
        <v>38</v>
      </c>
      <c r="E59" s="75" t="s">
        <v>38</v>
      </c>
      <c r="F59" s="13">
        <v>0</v>
      </c>
      <c r="G59" s="75">
        <v>0</v>
      </c>
      <c r="H59" s="75">
        <v>0</v>
      </c>
    </row>
    <row r="60" spans="1:8" x14ac:dyDescent="0.2">
      <c r="B60" s="13">
        <v>217</v>
      </c>
      <c r="C60" s="13" t="s">
        <v>103</v>
      </c>
      <c r="D60" s="75" t="s">
        <v>38</v>
      </c>
      <c r="E60" s="75" t="s">
        <v>38</v>
      </c>
      <c r="F60" s="13">
        <v>0</v>
      </c>
      <c r="G60" s="75">
        <v>0</v>
      </c>
      <c r="H60" s="75">
        <v>0</v>
      </c>
    </row>
    <row r="61" spans="1:8" x14ac:dyDescent="0.2">
      <c r="B61" s="12" t="s">
        <v>82</v>
      </c>
      <c r="C61" s="12"/>
      <c r="D61" s="76" t="s">
        <v>38</v>
      </c>
      <c r="E61" s="76" t="s">
        <v>38</v>
      </c>
      <c r="F61" s="12">
        <v>2</v>
      </c>
      <c r="G61" s="76">
        <f>SUM(G57:G60)</f>
        <v>0</v>
      </c>
      <c r="H61" s="98">
        <v>0</v>
      </c>
    </row>
    <row r="62" spans="1:8" x14ac:dyDescent="0.2">
      <c r="A62" s="6" t="s">
        <v>121</v>
      </c>
      <c r="B62" s="6"/>
      <c r="C62" s="6"/>
      <c r="D62" s="6"/>
      <c r="E62" s="6"/>
      <c r="F62" s="6"/>
      <c r="G62" s="6"/>
    </row>
    <row r="63" spans="1:8" x14ac:dyDescent="0.2">
      <c r="A63" s="77"/>
      <c r="B63" s="77"/>
      <c r="C63" s="77"/>
      <c r="D63" s="77"/>
      <c r="E63" s="77"/>
      <c r="F63" s="77"/>
      <c r="G63" s="77"/>
    </row>
  </sheetData>
  <sheetProtection selectLockedCells="1"/>
  <mergeCells count="5">
    <mergeCell ref="G3:H3"/>
    <mergeCell ref="A9:C9"/>
    <mergeCell ref="D9:G10"/>
    <mergeCell ref="B10:B11"/>
    <mergeCell ref="C10:C11"/>
  </mergeCells>
  <hyperlinks>
    <hyperlink ref="G3:H3" location="Contenido!A1" display="VOLVER"/>
  </hyperlinks>
  <pageMargins left="0.7" right="0.7" top="0.75" bottom="0.75" header="0.3" footer="0.3"/>
  <ignoredErrors>
    <ignoredError sqref="G19:G21" formulaRange="1"/>
    <ignoredError sqref="G18 G22" formulaRange="1" unlockedFormula="1"/>
    <ignoredError sqref="G47 G50 G56 G61" unlockedFormula="1"/>
  </ignoredError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9"/>
  <sheetViews>
    <sheetView workbookViewId="0">
      <selection activeCell="A5" sqref="A5"/>
    </sheetView>
  </sheetViews>
  <sheetFormatPr baseColWidth="10" defaultRowHeight="12.75" x14ac:dyDescent="0.2"/>
  <cols>
    <col min="1" max="1" width="20.5703125" style="1" customWidth="1"/>
    <col min="2" max="2" width="13.42578125" style="1" customWidth="1"/>
    <col min="3" max="3" width="12" style="1" customWidth="1"/>
    <col min="4" max="4" width="5.42578125" style="1" customWidth="1"/>
    <col min="5" max="5" width="13.7109375" style="1" customWidth="1"/>
    <col min="6" max="6" width="20.5703125" style="1" customWidth="1"/>
    <col min="7" max="7" width="3.42578125" style="1" customWidth="1"/>
    <col min="8" max="8" width="10.7109375" style="1" customWidth="1"/>
    <col min="9" max="9" width="11.42578125" style="1"/>
    <col min="10" max="10" width="3.7109375" style="1" customWidth="1"/>
    <col min="11" max="12" width="11.42578125" style="1"/>
    <col min="13" max="13" width="3.42578125" style="238" customWidth="1"/>
    <col min="14" max="15" width="11.42578125" style="1"/>
    <col min="16" max="16" width="2.85546875" style="1" customWidth="1"/>
    <col min="17" max="16384" width="11.42578125" style="1"/>
  </cols>
  <sheetData>
    <row r="1" spans="1:18" s="7" customFormat="1" x14ac:dyDescent="0.2"/>
    <row r="2" spans="1:18" s="7" customFormat="1" x14ac:dyDescent="0.2">
      <c r="G2" s="207"/>
      <c r="H2" s="207"/>
      <c r="I2" s="207"/>
      <c r="J2" s="207"/>
    </row>
    <row r="3" spans="1:18" s="7" customFormat="1" ht="18.75" x14ac:dyDescent="0.2">
      <c r="G3" s="207"/>
      <c r="H3" s="294" t="s">
        <v>244</v>
      </c>
      <c r="I3" s="294"/>
      <c r="J3" s="207"/>
    </row>
    <row r="4" spans="1:18" s="7" customFormat="1" x14ac:dyDescent="0.2">
      <c r="G4" s="207"/>
      <c r="H4" s="207"/>
      <c r="I4" s="207"/>
      <c r="J4" s="207"/>
    </row>
    <row r="5" spans="1:18" x14ac:dyDescent="0.2">
      <c r="A5" s="2" t="s">
        <v>269</v>
      </c>
    </row>
    <row r="6" spans="1:18" x14ac:dyDescent="0.2">
      <c r="A6" s="2" t="s">
        <v>43</v>
      </c>
    </row>
    <row r="7" spans="1:18" x14ac:dyDescent="0.2">
      <c r="A7" s="2" t="s">
        <v>354</v>
      </c>
    </row>
    <row r="8" spans="1:18" x14ac:dyDescent="0.2">
      <c r="B8" s="13"/>
      <c r="C8" s="13"/>
      <c r="D8" s="13"/>
      <c r="E8" s="13"/>
      <c r="F8" s="13"/>
      <c r="G8" s="13"/>
      <c r="H8" s="13"/>
      <c r="I8" s="13"/>
    </row>
    <row r="9" spans="1:18" s="17" customFormat="1" ht="18" customHeight="1" x14ac:dyDescent="0.25">
      <c r="A9" s="310" t="s">
        <v>198</v>
      </c>
      <c r="B9" s="308">
        <v>2012</v>
      </c>
      <c r="C9" s="308"/>
      <c r="D9" s="220"/>
      <c r="E9" s="308">
        <v>2013</v>
      </c>
      <c r="F9" s="308"/>
      <c r="G9" s="220"/>
      <c r="H9" s="308">
        <v>2014</v>
      </c>
      <c r="I9" s="308"/>
      <c r="J9" s="221"/>
      <c r="K9" s="308">
        <v>2015</v>
      </c>
      <c r="L9" s="308"/>
      <c r="M9" s="235"/>
      <c r="N9" s="308">
        <v>2016</v>
      </c>
      <c r="O9" s="308"/>
      <c r="P9" s="175"/>
      <c r="Q9" s="308">
        <v>2017</v>
      </c>
      <c r="R9" s="308"/>
    </row>
    <row r="10" spans="1:18" s="4" customFormat="1" ht="37.5" customHeight="1" thickBot="1" x14ac:dyDescent="0.3">
      <c r="A10" s="311"/>
      <c r="B10" s="28" t="s">
        <v>199</v>
      </c>
      <c r="C10" s="28" t="s">
        <v>200</v>
      </c>
      <c r="D10" s="28"/>
      <c r="E10" s="28" t="s">
        <v>199</v>
      </c>
      <c r="F10" s="28" t="s">
        <v>200</v>
      </c>
      <c r="G10" s="28"/>
      <c r="H10" s="28" t="s">
        <v>199</v>
      </c>
      <c r="I10" s="28" t="s">
        <v>200</v>
      </c>
      <c r="J10" s="65"/>
      <c r="K10" s="28" t="s">
        <v>199</v>
      </c>
      <c r="L10" s="28" t="s">
        <v>200</v>
      </c>
      <c r="M10" s="236"/>
      <c r="N10" s="132" t="s">
        <v>199</v>
      </c>
      <c r="O10" s="132" t="s">
        <v>200</v>
      </c>
      <c r="P10" s="79"/>
      <c r="Q10" s="236" t="s">
        <v>199</v>
      </c>
      <c r="R10" s="236" t="s">
        <v>200</v>
      </c>
    </row>
    <row r="11" spans="1:18" ht="13.5" thickTop="1" x14ac:dyDescent="0.2">
      <c r="A11" s="1" t="s">
        <v>122</v>
      </c>
      <c r="B11" s="66" t="s">
        <v>38</v>
      </c>
      <c r="C11" s="66" t="s">
        <v>38</v>
      </c>
      <c r="D11" s="67"/>
      <c r="E11" s="68" t="s">
        <v>38</v>
      </c>
      <c r="F11" s="68" t="s">
        <v>38</v>
      </c>
      <c r="G11" s="67"/>
      <c r="H11" s="69">
        <v>4820</v>
      </c>
      <c r="I11" s="69">
        <v>4820</v>
      </c>
      <c r="J11" s="61"/>
      <c r="K11" s="69">
        <v>5219</v>
      </c>
      <c r="L11" s="69">
        <v>20547</v>
      </c>
      <c r="M11" s="69"/>
      <c r="N11" s="190">
        <v>6463</v>
      </c>
      <c r="O11" s="190">
        <v>9348</v>
      </c>
      <c r="Q11" s="190">
        <v>4429</v>
      </c>
      <c r="R11" s="190">
        <v>4987</v>
      </c>
    </row>
    <row r="12" spans="1:18" x14ac:dyDescent="0.2">
      <c r="A12" s="1" t="s">
        <v>46</v>
      </c>
      <c r="B12" s="69">
        <v>4226</v>
      </c>
      <c r="C12" s="69">
        <v>4226</v>
      </c>
      <c r="D12" s="70"/>
      <c r="E12" s="69">
        <v>5126</v>
      </c>
      <c r="F12" s="69">
        <v>5126</v>
      </c>
      <c r="G12" s="70"/>
      <c r="H12" s="69">
        <v>4104</v>
      </c>
      <c r="I12" s="69">
        <v>6933</v>
      </c>
      <c r="J12" s="61"/>
      <c r="K12" s="69">
        <v>3907</v>
      </c>
      <c r="L12" s="69">
        <v>23467</v>
      </c>
      <c r="M12" s="69"/>
      <c r="N12" s="69">
        <v>129</v>
      </c>
      <c r="O12" s="69">
        <v>12006</v>
      </c>
      <c r="Q12" s="69">
        <v>2406</v>
      </c>
      <c r="R12" s="69">
        <v>17814</v>
      </c>
    </row>
    <row r="13" spans="1:18" ht="12.75" customHeight="1" x14ac:dyDescent="0.2">
      <c r="A13" s="1" t="s">
        <v>28</v>
      </c>
      <c r="B13" s="69">
        <v>382</v>
      </c>
      <c r="C13" s="69">
        <v>382</v>
      </c>
      <c r="D13" s="70"/>
      <c r="E13" s="69">
        <v>919</v>
      </c>
      <c r="F13" s="69">
        <v>919</v>
      </c>
      <c r="G13" s="70"/>
      <c r="H13" s="69">
        <v>568</v>
      </c>
      <c r="I13" s="69">
        <v>4012</v>
      </c>
      <c r="J13" s="61"/>
      <c r="K13" s="69">
        <v>501</v>
      </c>
      <c r="L13" s="69">
        <v>4180</v>
      </c>
      <c r="M13" s="69"/>
      <c r="N13" s="69" t="s">
        <v>38</v>
      </c>
      <c r="O13" s="69" t="s">
        <v>38</v>
      </c>
      <c r="Q13" s="69">
        <v>329</v>
      </c>
      <c r="R13" s="69">
        <v>329</v>
      </c>
    </row>
    <row r="14" spans="1:18" ht="12.75" customHeight="1" x14ac:dyDescent="0.2">
      <c r="A14" s="1" t="s">
        <v>36</v>
      </c>
      <c r="B14" s="69" t="s">
        <v>38</v>
      </c>
      <c r="C14" s="69" t="s">
        <v>38</v>
      </c>
      <c r="D14" s="70"/>
      <c r="E14" s="69">
        <v>188</v>
      </c>
      <c r="F14" s="69">
        <v>188</v>
      </c>
      <c r="G14" s="70"/>
      <c r="H14" s="69">
        <v>126</v>
      </c>
      <c r="I14" s="69">
        <v>126</v>
      </c>
      <c r="J14" s="61"/>
      <c r="K14" s="69">
        <v>202</v>
      </c>
      <c r="L14" s="69">
        <v>2040</v>
      </c>
      <c r="M14" s="69"/>
      <c r="N14" s="69">
        <v>485</v>
      </c>
      <c r="O14" s="69">
        <v>2280</v>
      </c>
      <c r="Q14" s="69" t="s">
        <v>38</v>
      </c>
      <c r="R14" s="69">
        <v>200</v>
      </c>
    </row>
    <row r="15" spans="1:18" ht="12.75" customHeight="1" x14ac:dyDescent="0.2">
      <c r="A15" s="34" t="s">
        <v>33</v>
      </c>
      <c r="B15" s="71">
        <v>194</v>
      </c>
      <c r="C15" s="71">
        <v>252</v>
      </c>
      <c r="D15" s="62"/>
      <c r="E15" s="71">
        <v>253</v>
      </c>
      <c r="F15" s="71">
        <v>410</v>
      </c>
      <c r="G15" s="62"/>
      <c r="H15" s="71">
        <v>320</v>
      </c>
      <c r="I15" s="71">
        <v>486</v>
      </c>
      <c r="J15" s="62"/>
      <c r="K15" s="71">
        <v>296</v>
      </c>
      <c r="L15" s="71">
        <v>296</v>
      </c>
      <c r="M15" s="71"/>
      <c r="N15" s="71" t="s">
        <v>38</v>
      </c>
      <c r="O15" s="71" t="s">
        <v>38</v>
      </c>
      <c r="P15" s="34"/>
      <c r="Q15" s="71">
        <v>194</v>
      </c>
      <c r="R15" s="71">
        <v>741</v>
      </c>
    </row>
    <row r="16" spans="1:18" ht="26.25" customHeight="1" x14ac:dyDescent="0.2">
      <c r="A16" s="309" t="s">
        <v>306</v>
      </c>
      <c r="B16" s="309"/>
      <c r="C16" s="309"/>
      <c r="D16" s="309"/>
      <c r="E16" s="309"/>
      <c r="F16" s="309"/>
      <c r="G16" s="309"/>
      <c r="H16" s="309"/>
      <c r="I16" s="309"/>
      <c r="J16" s="309"/>
      <c r="K16" s="309"/>
      <c r="L16" s="309"/>
      <c r="M16" s="252"/>
    </row>
    <row r="17" spans="1:1" x14ac:dyDescent="0.2">
      <c r="A17" s="72"/>
    </row>
    <row r="18" spans="1:1" x14ac:dyDescent="0.2">
      <c r="A18" s="72"/>
    </row>
    <row r="19" spans="1:1" x14ac:dyDescent="0.2">
      <c r="A19" s="72"/>
    </row>
  </sheetData>
  <sheetProtection selectLockedCells="1"/>
  <mergeCells count="9">
    <mergeCell ref="Q9:R9"/>
    <mergeCell ref="N9:O9"/>
    <mergeCell ref="H3:I3"/>
    <mergeCell ref="B9:C9"/>
    <mergeCell ref="A16:L16"/>
    <mergeCell ref="E9:F9"/>
    <mergeCell ref="H9:I9"/>
    <mergeCell ref="K9:L9"/>
    <mergeCell ref="A9:A10"/>
  </mergeCells>
  <hyperlinks>
    <hyperlink ref="H3:I3" location="Contenido!A1" display="VOLVER"/>
  </hyperlink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workbookViewId="0">
      <selection activeCell="H10" sqref="H10"/>
    </sheetView>
  </sheetViews>
  <sheetFormatPr baseColWidth="10" defaultRowHeight="12.75" x14ac:dyDescent="0.2"/>
  <cols>
    <col min="1" max="1" width="24.7109375" style="1" customWidth="1"/>
    <col min="2" max="2" width="14.85546875" style="1" customWidth="1"/>
    <col min="3" max="3" width="11.42578125" style="1"/>
    <col min="4" max="4" width="12" style="1" customWidth="1"/>
    <col min="5" max="5" width="12.140625" style="1" customWidth="1"/>
    <col min="6" max="6" width="11.85546875" style="1" customWidth="1"/>
    <col min="7" max="7" width="11.42578125" style="1"/>
    <col min="8" max="8" width="21.85546875" style="1" customWidth="1"/>
    <col min="9" max="9" width="29.7109375" style="1" customWidth="1"/>
    <col min="10" max="10" width="28.7109375" style="1" customWidth="1"/>
    <col min="11" max="16384" width="11.42578125" style="1"/>
  </cols>
  <sheetData>
    <row r="1" spans="1:7" s="7" customFormat="1" x14ac:dyDescent="0.2"/>
    <row r="2" spans="1:7" s="7" customFormat="1" x14ac:dyDescent="0.2">
      <c r="D2" s="207"/>
      <c r="E2" s="207"/>
      <c r="F2" s="207"/>
      <c r="G2" s="207"/>
    </row>
    <row r="3" spans="1:7" s="7" customFormat="1" ht="18.75" x14ac:dyDescent="0.2">
      <c r="D3" s="207"/>
      <c r="E3" s="294" t="s">
        <v>244</v>
      </c>
      <c r="F3" s="294"/>
      <c r="G3" s="207"/>
    </row>
    <row r="4" spans="1:7" s="7" customFormat="1" x14ac:dyDescent="0.2">
      <c r="D4" s="207"/>
      <c r="E4" s="207"/>
      <c r="F4" s="207"/>
      <c r="G4" s="207"/>
    </row>
    <row r="5" spans="1:7" x14ac:dyDescent="0.2">
      <c r="A5" s="312" t="s">
        <v>268</v>
      </c>
      <c r="B5" s="312"/>
    </row>
    <row r="6" spans="1:7" x14ac:dyDescent="0.2">
      <c r="A6" s="2" t="s">
        <v>44</v>
      </c>
      <c r="B6" s="2"/>
    </row>
    <row r="7" spans="1:7" x14ac:dyDescent="0.2">
      <c r="A7" s="2" t="s">
        <v>354</v>
      </c>
      <c r="B7" s="2"/>
    </row>
    <row r="8" spans="1:7" x14ac:dyDescent="0.2">
      <c r="A8" s="305"/>
      <c r="B8" s="305"/>
      <c r="C8" s="2"/>
      <c r="F8" s="2"/>
      <c r="G8" s="2"/>
    </row>
    <row r="9" spans="1:7" s="17" customFormat="1" ht="21.75" customHeight="1" thickBot="1" x14ac:dyDescent="0.3">
      <c r="A9" s="3" t="s">
        <v>299</v>
      </c>
      <c r="B9" s="3">
        <v>2012</v>
      </c>
      <c r="C9" s="3">
        <v>2013</v>
      </c>
      <c r="D9" s="3">
        <v>2014</v>
      </c>
      <c r="E9" s="3">
        <v>2015</v>
      </c>
      <c r="F9" s="3">
        <v>2016</v>
      </c>
      <c r="G9" s="240">
        <v>2017</v>
      </c>
    </row>
    <row r="10" spans="1:7" ht="13.5" thickTop="1" x14ac:dyDescent="0.2">
      <c r="A10" s="1" t="s">
        <v>122</v>
      </c>
      <c r="B10" s="60" t="s">
        <v>38</v>
      </c>
      <c r="C10" s="60" t="s">
        <v>38</v>
      </c>
      <c r="D10" s="61">
        <v>10245</v>
      </c>
      <c r="E10" s="60">
        <v>5771</v>
      </c>
      <c r="F10" s="191">
        <v>9348</v>
      </c>
      <c r="G10" s="191">
        <v>4987</v>
      </c>
    </row>
    <row r="11" spans="1:7" x14ac:dyDescent="0.2">
      <c r="A11" s="1" t="s">
        <v>26</v>
      </c>
      <c r="B11" s="61">
        <v>6855</v>
      </c>
      <c r="C11" s="61">
        <v>1345</v>
      </c>
      <c r="D11" s="61">
        <v>22605</v>
      </c>
      <c r="E11" s="60">
        <v>23467</v>
      </c>
      <c r="F11" s="60">
        <v>12710</v>
      </c>
      <c r="G11" s="60">
        <v>17814</v>
      </c>
    </row>
    <row r="12" spans="1:7" x14ac:dyDescent="0.2">
      <c r="A12" s="1" t="s">
        <v>28</v>
      </c>
      <c r="B12" s="61">
        <v>3129</v>
      </c>
      <c r="C12" s="61">
        <v>3730</v>
      </c>
      <c r="D12" s="61">
        <v>3922</v>
      </c>
      <c r="E12" s="60">
        <v>3446</v>
      </c>
      <c r="F12" s="60" t="s">
        <v>38</v>
      </c>
      <c r="G12" s="60">
        <v>3980</v>
      </c>
    </row>
    <row r="13" spans="1:7" x14ac:dyDescent="0.2">
      <c r="A13" s="1" t="s">
        <v>36</v>
      </c>
      <c r="B13" s="60" t="s">
        <v>38</v>
      </c>
      <c r="C13" s="61">
        <v>1250</v>
      </c>
      <c r="D13" s="61">
        <v>253</v>
      </c>
      <c r="E13" s="60">
        <v>1560</v>
      </c>
      <c r="F13" s="60">
        <v>1853</v>
      </c>
      <c r="G13" s="60">
        <v>6500</v>
      </c>
    </row>
    <row r="14" spans="1:7" ht="12.75" customHeight="1" x14ac:dyDescent="0.2">
      <c r="A14" s="34" t="s">
        <v>33</v>
      </c>
      <c r="B14" s="62">
        <v>5220</v>
      </c>
      <c r="C14" s="62">
        <v>6000</v>
      </c>
      <c r="D14" s="62">
        <v>4800</v>
      </c>
      <c r="E14" s="63">
        <v>4316</v>
      </c>
      <c r="F14" s="63" t="s">
        <v>38</v>
      </c>
      <c r="G14" s="63">
        <v>1926</v>
      </c>
    </row>
    <row r="15" spans="1:7" ht="42" customHeight="1" x14ac:dyDescent="0.2">
      <c r="A15" s="309" t="s">
        <v>306</v>
      </c>
      <c r="B15" s="309"/>
      <c r="C15" s="309"/>
      <c r="D15" s="309"/>
      <c r="E15" s="309"/>
    </row>
    <row r="16" spans="1:7" x14ac:dyDescent="0.2">
      <c r="A16" s="64"/>
      <c r="B16" s="64"/>
    </row>
    <row r="17" spans="1:2" x14ac:dyDescent="0.2">
      <c r="A17" s="64"/>
      <c r="B17" s="64"/>
    </row>
  </sheetData>
  <sheetProtection selectLockedCells="1"/>
  <mergeCells count="4">
    <mergeCell ref="A5:B5"/>
    <mergeCell ref="A8:B8"/>
    <mergeCell ref="E3:F3"/>
    <mergeCell ref="A15:E15"/>
  </mergeCells>
  <hyperlinks>
    <hyperlink ref="E3:F3" location="Contenido!A1" display="VOLVER"/>
  </hyperlinks>
  <pageMargins left="0.7" right="0.7" top="0.75" bottom="0.75" header="0.3" footer="0.3"/>
  <pageSetup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"/>
  <sheetViews>
    <sheetView workbookViewId="0">
      <selection activeCell="A6" sqref="A6:D6"/>
    </sheetView>
  </sheetViews>
  <sheetFormatPr baseColWidth="10" defaultRowHeight="12.75" x14ac:dyDescent="0.2"/>
  <cols>
    <col min="1" max="1" width="23" style="1" customWidth="1"/>
    <col min="2" max="2" width="4.85546875" style="1" customWidth="1"/>
    <col min="3" max="3" width="15.42578125" style="1" customWidth="1"/>
    <col min="4" max="4" width="3.7109375" style="1" customWidth="1"/>
    <col min="5" max="5" width="3.140625" style="1" customWidth="1"/>
    <col min="6" max="8" width="11.42578125" style="1"/>
    <col min="9" max="9" width="1.5703125" style="174" customWidth="1"/>
    <col min="10" max="12" width="11.42578125" style="1"/>
    <col min="13" max="13" width="1.85546875" style="1" customWidth="1"/>
    <col min="14" max="16384" width="11.42578125" style="1"/>
  </cols>
  <sheetData>
    <row r="1" spans="1:16" s="7" customFormat="1" x14ac:dyDescent="0.2"/>
    <row r="2" spans="1:16" s="7" customFormat="1" x14ac:dyDescent="0.2">
      <c r="F2" s="207"/>
      <c r="G2" s="207"/>
      <c r="H2" s="207"/>
      <c r="I2" s="207"/>
      <c r="J2" s="207"/>
    </row>
    <row r="3" spans="1:16" s="7" customFormat="1" ht="18.75" x14ac:dyDescent="0.2">
      <c r="F3" s="207"/>
      <c r="G3" s="294" t="s">
        <v>244</v>
      </c>
      <c r="H3" s="294"/>
      <c r="I3" s="222"/>
      <c r="J3" s="207"/>
    </row>
    <row r="4" spans="1:16" s="7" customFormat="1" x14ac:dyDescent="0.2">
      <c r="F4" s="207"/>
      <c r="G4" s="207"/>
      <c r="H4" s="207"/>
      <c r="I4" s="207"/>
      <c r="J4" s="207"/>
    </row>
    <row r="5" spans="1:16" x14ac:dyDescent="0.2">
      <c r="A5" s="48" t="s">
        <v>267</v>
      </c>
      <c r="B5" s="48"/>
      <c r="C5" s="48"/>
      <c r="D5" s="48"/>
    </row>
    <row r="6" spans="1:16" x14ac:dyDescent="0.2">
      <c r="A6" s="312" t="s">
        <v>138</v>
      </c>
      <c r="B6" s="312"/>
      <c r="C6" s="312"/>
      <c r="D6" s="312"/>
    </row>
    <row r="7" spans="1:16" x14ac:dyDescent="0.2">
      <c r="A7" s="2" t="s">
        <v>312</v>
      </c>
      <c r="B7" s="2"/>
      <c r="C7" s="2"/>
      <c r="D7" s="2"/>
    </row>
    <row r="9" spans="1:16" s="17" customFormat="1" ht="19.5" customHeight="1" x14ac:dyDescent="0.25">
      <c r="A9" s="295" t="s">
        <v>201</v>
      </c>
      <c r="B9" s="292">
        <v>2014</v>
      </c>
      <c r="C9" s="292"/>
      <c r="D9" s="292"/>
      <c r="E9" s="175"/>
      <c r="F9" s="292">
        <v>2015</v>
      </c>
      <c r="G9" s="292"/>
      <c r="H9" s="292"/>
      <c r="I9" s="200"/>
      <c r="J9" s="313">
        <v>2016</v>
      </c>
      <c r="K9" s="313"/>
      <c r="L9" s="313"/>
      <c r="M9" s="175"/>
      <c r="N9" s="313">
        <v>2017</v>
      </c>
      <c r="O9" s="313"/>
      <c r="P9" s="313"/>
    </row>
    <row r="10" spans="1:16" ht="23.25" customHeight="1" thickBot="1" x14ac:dyDescent="0.25">
      <c r="A10" s="296"/>
      <c r="B10" s="18" t="s">
        <v>166</v>
      </c>
      <c r="C10" s="18" t="s">
        <v>202</v>
      </c>
      <c r="D10" s="18" t="s">
        <v>166</v>
      </c>
      <c r="E10" s="42"/>
      <c r="F10" s="18" t="s">
        <v>166</v>
      </c>
      <c r="G10" s="18" t="s">
        <v>202</v>
      </c>
      <c r="H10" s="18" t="s">
        <v>166</v>
      </c>
      <c r="I10" s="131"/>
      <c r="J10" s="182" t="s">
        <v>166</v>
      </c>
      <c r="K10" s="182" t="s">
        <v>202</v>
      </c>
      <c r="L10" s="182" t="s">
        <v>166</v>
      </c>
      <c r="M10" s="42"/>
      <c r="N10" s="182" t="s">
        <v>166</v>
      </c>
      <c r="O10" s="182" t="s">
        <v>202</v>
      </c>
      <c r="P10" s="182" t="s">
        <v>166</v>
      </c>
    </row>
    <row r="11" spans="1:16" ht="13.5" thickTop="1" x14ac:dyDescent="0.2">
      <c r="A11" s="1" t="s">
        <v>133</v>
      </c>
      <c r="B11" s="5">
        <v>15</v>
      </c>
      <c r="C11" s="5" t="s">
        <v>38</v>
      </c>
      <c r="D11" s="5" t="s">
        <v>38</v>
      </c>
      <c r="F11" s="5">
        <v>5</v>
      </c>
      <c r="G11" s="5">
        <v>0</v>
      </c>
      <c r="H11" s="5">
        <v>5</v>
      </c>
      <c r="I11" s="5"/>
      <c r="J11" s="188">
        <v>3</v>
      </c>
      <c r="K11" s="188">
        <v>3</v>
      </c>
      <c r="L11" s="188">
        <v>0</v>
      </c>
      <c r="N11" s="188">
        <v>5</v>
      </c>
      <c r="O11" s="188">
        <v>5</v>
      </c>
      <c r="P11" s="188">
        <v>0</v>
      </c>
    </row>
    <row r="12" spans="1:16" x14ac:dyDescent="0.2">
      <c r="A12" s="1" t="s">
        <v>134</v>
      </c>
      <c r="B12" s="5">
        <v>463</v>
      </c>
      <c r="C12" s="5" t="s">
        <v>38</v>
      </c>
      <c r="D12" s="5" t="s">
        <v>38</v>
      </c>
      <c r="F12" s="5">
        <v>487</v>
      </c>
      <c r="G12" s="5">
        <v>0</v>
      </c>
      <c r="H12" s="5">
        <v>487</v>
      </c>
      <c r="I12" s="5"/>
      <c r="J12" s="188">
        <v>413</v>
      </c>
      <c r="K12" s="188">
        <v>413</v>
      </c>
      <c r="L12" s="188">
        <v>0</v>
      </c>
      <c r="N12" s="188">
        <v>488</v>
      </c>
      <c r="O12" s="188">
        <v>488</v>
      </c>
      <c r="P12" s="188">
        <v>0</v>
      </c>
    </row>
    <row r="13" spans="1:16" x14ac:dyDescent="0.2">
      <c r="A13" s="34" t="s">
        <v>135</v>
      </c>
      <c r="B13" s="33">
        <v>94</v>
      </c>
      <c r="C13" s="33" t="s">
        <v>38</v>
      </c>
      <c r="D13" s="33" t="s">
        <v>38</v>
      </c>
      <c r="E13" s="34"/>
      <c r="F13" s="33">
        <v>99</v>
      </c>
      <c r="G13" s="33">
        <v>0</v>
      </c>
      <c r="H13" s="33">
        <v>99</v>
      </c>
      <c r="I13" s="33"/>
      <c r="J13" s="192">
        <v>35</v>
      </c>
      <c r="K13" s="192">
        <v>35</v>
      </c>
      <c r="L13" s="192">
        <v>0</v>
      </c>
      <c r="M13" s="34"/>
      <c r="N13" s="192">
        <v>74</v>
      </c>
      <c r="O13" s="192">
        <v>74</v>
      </c>
      <c r="P13" s="192">
        <v>0</v>
      </c>
    </row>
    <row r="14" spans="1:16" x14ac:dyDescent="0.2">
      <c r="A14" s="45" t="s">
        <v>136</v>
      </c>
      <c r="B14" s="45"/>
      <c r="C14" s="45"/>
      <c r="D14" s="45"/>
      <c r="E14" s="45"/>
    </row>
  </sheetData>
  <sheetProtection selectLockedCells="1"/>
  <mergeCells count="7">
    <mergeCell ref="G3:H3"/>
    <mergeCell ref="A9:A10"/>
    <mergeCell ref="N9:P9"/>
    <mergeCell ref="J9:L9"/>
    <mergeCell ref="F9:H9"/>
    <mergeCell ref="A6:D6"/>
    <mergeCell ref="B9:D9"/>
  </mergeCells>
  <hyperlinks>
    <hyperlink ref="G3:H3" location="Contenido!A1" display="VOLVER"/>
  </hyperlink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4"/>
  <sheetViews>
    <sheetView workbookViewId="0">
      <selection activeCell="A5" sqref="A5"/>
    </sheetView>
  </sheetViews>
  <sheetFormatPr baseColWidth="10" defaultRowHeight="12.75" x14ac:dyDescent="0.2"/>
  <cols>
    <col min="1" max="1" width="13.85546875" style="1" customWidth="1"/>
    <col min="2" max="2" width="8.42578125" style="1" customWidth="1"/>
    <col min="3" max="3" width="14.28515625" style="1" customWidth="1"/>
    <col min="4" max="4" width="7.5703125" style="1" customWidth="1"/>
    <col min="5" max="5" width="3.140625" style="1" customWidth="1"/>
    <col min="6" max="6" width="9.85546875" style="1" customWidth="1"/>
    <col min="7" max="7" width="11.5703125" style="1" customWidth="1"/>
    <col min="8" max="8" width="7.7109375" style="1" customWidth="1"/>
    <col min="9" max="9" width="2.5703125" style="1" customWidth="1"/>
    <col min="10" max="10" width="11.42578125" style="1"/>
    <col min="11" max="11" width="11.140625" style="1" customWidth="1"/>
    <col min="12" max="12" width="11.42578125" style="1"/>
    <col min="13" max="13" width="2" style="1" customWidth="1"/>
    <col min="14" max="16" width="11.42578125" style="1"/>
    <col min="17" max="17" width="1.85546875" style="181" customWidth="1"/>
    <col min="18" max="20" width="11.42578125" style="1"/>
    <col min="21" max="21" width="1.85546875" style="1" customWidth="1"/>
    <col min="22" max="16384" width="11.42578125" style="1"/>
  </cols>
  <sheetData>
    <row r="1" spans="1:24" s="7" customFormat="1" x14ac:dyDescent="0.2"/>
    <row r="2" spans="1:24" s="7" customFormat="1" x14ac:dyDescent="0.2"/>
    <row r="3" spans="1:24" s="7" customFormat="1" ht="18.75" x14ac:dyDescent="0.2">
      <c r="G3" s="314" t="s">
        <v>244</v>
      </c>
      <c r="H3" s="314"/>
    </row>
    <row r="4" spans="1:24" s="7" customFormat="1" x14ac:dyDescent="0.2"/>
    <row r="5" spans="1:24" x14ac:dyDescent="0.2">
      <c r="A5" s="2" t="s">
        <v>270</v>
      </c>
    </row>
    <row r="6" spans="1:24" x14ac:dyDescent="0.2">
      <c r="A6" s="2" t="s">
        <v>271</v>
      </c>
    </row>
    <row r="7" spans="1:24" x14ac:dyDescent="0.2">
      <c r="A7" s="2" t="s">
        <v>354</v>
      </c>
    </row>
    <row r="8" spans="1:24" x14ac:dyDescent="0.2">
      <c r="F8" s="293"/>
      <c r="G8" s="293"/>
      <c r="H8" s="293"/>
      <c r="I8" s="293"/>
      <c r="J8" s="13"/>
      <c r="K8" s="293"/>
      <c r="L8" s="293"/>
      <c r="M8" s="293"/>
      <c r="N8" s="293"/>
    </row>
    <row r="9" spans="1:24" s="17" customFormat="1" ht="15.75" customHeight="1" x14ac:dyDescent="0.25">
      <c r="A9" s="295" t="s">
        <v>201</v>
      </c>
      <c r="B9" s="292">
        <v>2012</v>
      </c>
      <c r="C9" s="292"/>
      <c r="D9" s="292"/>
      <c r="E9" s="27"/>
      <c r="F9" s="292">
        <v>2013</v>
      </c>
      <c r="G9" s="292"/>
      <c r="H9" s="292"/>
      <c r="I9" s="27"/>
      <c r="J9" s="292">
        <v>2014</v>
      </c>
      <c r="K9" s="292"/>
      <c r="L9" s="292"/>
      <c r="M9" s="27"/>
      <c r="N9" s="292">
        <v>2015</v>
      </c>
      <c r="O9" s="292"/>
      <c r="P9" s="292"/>
      <c r="Q9" s="179"/>
      <c r="R9" s="292">
        <v>2016</v>
      </c>
      <c r="S9" s="292"/>
      <c r="T9" s="292"/>
      <c r="U9" s="175"/>
      <c r="V9" s="292">
        <v>2017</v>
      </c>
      <c r="W9" s="292"/>
      <c r="X9" s="292"/>
    </row>
    <row r="10" spans="1:24" ht="21" customHeight="1" thickBot="1" x14ac:dyDescent="0.25">
      <c r="A10" s="296"/>
      <c r="B10" s="18" t="s">
        <v>166</v>
      </c>
      <c r="C10" s="18" t="s">
        <v>202</v>
      </c>
      <c r="D10" s="18" t="s">
        <v>166</v>
      </c>
      <c r="E10" s="42"/>
      <c r="F10" s="18" t="s">
        <v>166</v>
      </c>
      <c r="G10" s="18" t="s">
        <v>202</v>
      </c>
      <c r="H10" s="18" t="s">
        <v>166</v>
      </c>
      <c r="I10" s="54"/>
      <c r="J10" s="18" t="s">
        <v>166</v>
      </c>
      <c r="K10" s="18" t="s">
        <v>202</v>
      </c>
      <c r="L10" s="18" t="s">
        <v>166</v>
      </c>
      <c r="M10" s="54"/>
      <c r="N10" s="18" t="s">
        <v>166</v>
      </c>
      <c r="O10" s="18" t="s">
        <v>202</v>
      </c>
      <c r="P10" s="18" t="s">
        <v>166</v>
      </c>
      <c r="Q10" s="180"/>
      <c r="R10" s="180" t="s">
        <v>166</v>
      </c>
      <c r="S10" s="180" t="s">
        <v>202</v>
      </c>
      <c r="T10" s="180" t="s">
        <v>166</v>
      </c>
      <c r="U10" s="42"/>
      <c r="V10" s="233" t="s">
        <v>166</v>
      </c>
      <c r="W10" s="233" t="s">
        <v>202</v>
      </c>
      <c r="X10" s="233" t="s">
        <v>166</v>
      </c>
    </row>
    <row r="11" spans="1:24" ht="13.5" thickTop="1" x14ac:dyDescent="0.2">
      <c r="A11" s="55" t="s">
        <v>133</v>
      </c>
      <c r="B11" s="56">
        <v>37</v>
      </c>
      <c r="C11" s="56">
        <v>37</v>
      </c>
      <c r="D11" s="56" t="s">
        <v>38</v>
      </c>
      <c r="E11" s="57"/>
      <c r="F11" s="56">
        <v>46</v>
      </c>
      <c r="G11" s="56" t="s">
        <v>38</v>
      </c>
      <c r="H11" s="56" t="s">
        <v>38</v>
      </c>
      <c r="I11" s="58"/>
      <c r="J11" s="56">
        <v>40</v>
      </c>
      <c r="K11" s="56" t="s">
        <v>38</v>
      </c>
      <c r="L11" s="56" t="s">
        <v>38</v>
      </c>
      <c r="M11" s="58"/>
      <c r="N11" s="56">
        <v>17</v>
      </c>
      <c r="O11" s="56">
        <v>0</v>
      </c>
      <c r="P11" s="56">
        <v>0</v>
      </c>
      <c r="Q11" s="56"/>
      <c r="R11" s="56">
        <v>0</v>
      </c>
      <c r="S11" s="56">
        <v>53</v>
      </c>
      <c r="T11" s="56">
        <v>0</v>
      </c>
      <c r="V11" s="265">
        <v>41</v>
      </c>
      <c r="W11" s="56">
        <v>0</v>
      </c>
      <c r="X11" s="56">
        <v>0</v>
      </c>
    </row>
    <row r="12" spans="1:24" ht="15" customHeight="1" x14ac:dyDescent="0.2">
      <c r="A12" s="52" t="s">
        <v>134</v>
      </c>
      <c r="B12" s="44">
        <v>3128</v>
      </c>
      <c r="C12" s="44">
        <v>3128</v>
      </c>
      <c r="D12" s="44" t="s">
        <v>38</v>
      </c>
      <c r="E12" s="13"/>
      <c r="F12" s="44">
        <v>3454</v>
      </c>
      <c r="G12" s="44" t="s">
        <v>38</v>
      </c>
      <c r="H12" s="44" t="s">
        <v>38</v>
      </c>
      <c r="I12" s="23"/>
      <c r="J12" s="44">
        <v>3709</v>
      </c>
      <c r="K12" s="44" t="s">
        <v>38</v>
      </c>
      <c r="L12" s="44" t="s">
        <v>38</v>
      </c>
      <c r="M12" s="23"/>
      <c r="N12" s="59">
        <v>1387</v>
      </c>
      <c r="O12" s="44">
        <v>0</v>
      </c>
      <c r="P12" s="44">
        <v>28</v>
      </c>
      <c r="Q12" s="44"/>
      <c r="R12" s="59">
        <v>0</v>
      </c>
      <c r="S12" s="44">
        <v>4369</v>
      </c>
      <c r="T12" s="44">
        <v>0</v>
      </c>
      <c r="V12" s="254">
        <v>3605</v>
      </c>
      <c r="W12" s="44">
        <v>0</v>
      </c>
      <c r="X12" s="44">
        <v>0</v>
      </c>
    </row>
    <row r="13" spans="1:24" ht="12.75" customHeight="1" x14ac:dyDescent="0.2">
      <c r="A13" s="32" t="s">
        <v>135</v>
      </c>
      <c r="B13" s="33">
        <v>1024</v>
      </c>
      <c r="C13" s="33">
        <v>1024</v>
      </c>
      <c r="D13" s="33" t="s">
        <v>38</v>
      </c>
      <c r="E13" s="34"/>
      <c r="F13" s="33">
        <v>1032</v>
      </c>
      <c r="G13" s="33" t="s">
        <v>38</v>
      </c>
      <c r="H13" s="33" t="s">
        <v>38</v>
      </c>
      <c r="I13" s="39"/>
      <c r="J13" s="33">
        <v>891</v>
      </c>
      <c r="K13" s="33" t="s">
        <v>38</v>
      </c>
      <c r="L13" s="33" t="s">
        <v>38</v>
      </c>
      <c r="M13" s="39"/>
      <c r="N13" s="33">
        <v>898</v>
      </c>
      <c r="O13" s="33">
        <v>0</v>
      </c>
      <c r="P13" s="33">
        <v>14</v>
      </c>
      <c r="Q13" s="33"/>
      <c r="R13" s="33">
        <v>0</v>
      </c>
      <c r="S13" s="33">
        <v>1256</v>
      </c>
      <c r="T13" s="33">
        <v>0</v>
      </c>
      <c r="U13" s="34"/>
      <c r="V13" s="266">
        <v>1070</v>
      </c>
      <c r="W13" s="33">
        <v>0</v>
      </c>
      <c r="X13" s="33">
        <v>0</v>
      </c>
    </row>
    <row r="14" spans="1:24" x14ac:dyDescent="0.2">
      <c r="A14" s="45" t="s">
        <v>308</v>
      </c>
      <c r="B14" s="45"/>
      <c r="C14" s="45"/>
      <c r="D14" s="45"/>
      <c r="E14" s="45"/>
    </row>
  </sheetData>
  <mergeCells count="10">
    <mergeCell ref="V9:X9"/>
    <mergeCell ref="R9:T9"/>
    <mergeCell ref="A9:A10"/>
    <mergeCell ref="G3:H3"/>
    <mergeCell ref="F8:I8"/>
    <mergeCell ref="K8:N8"/>
    <mergeCell ref="B9:D9"/>
    <mergeCell ref="F9:H9"/>
    <mergeCell ref="J9:L9"/>
    <mergeCell ref="N9:P9"/>
  </mergeCells>
  <hyperlinks>
    <hyperlink ref="G3:H3" location="Contenido!A1" display="VOLVER"/>
  </hyperlinks>
  <pageMargins left="0.7" right="0.7" top="0.75" bottom="0.75" header="0.3" footer="0.3"/>
  <pageSetup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4"/>
  <sheetViews>
    <sheetView workbookViewId="0">
      <selection activeCell="A5" sqref="A5"/>
    </sheetView>
  </sheetViews>
  <sheetFormatPr baseColWidth="10" defaultRowHeight="12.75" x14ac:dyDescent="0.2"/>
  <cols>
    <col min="1" max="1" width="19.5703125" style="1" customWidth="1"/>
    <col min="2" max="2" width="6.42578125" style="1" customWidth="1"/>
    <col min="3" max="3" width="14.28515625" style="1" bestFit="1" customWidth="1"/>
    <col min="4" max="4" width="4.42578125" style="1" bestFit="1" customWidth="1"/>
    <col min="5" max="5" width="4.28515625" style="1" customWidth="1"/>
    <col min="6" max="6" width="7.28515625" style="1" customWidth="1"/>
    <col min="7" max="7" width="11.7109375" style="1" customWidth="1"/>
    <col min="8" max="8" width="7.140625" style="1" customWidth="1"/>
    <col min="9" max="9" width="3.5703125" style="1" customWidth="1"/>
    <col min="10" max="10" width="6.28515625" style="1" customWidth="1"/>
    <col min="11" max="11" width="11.42578125" style="1"/>
    <col min="12" max="12" width="6" style="1" customWidth="1"/>
    <col min="13" max="13" width="4.42578125" style="1" bestFit="1" customWidth="1"/>
    <col min="14" max="14" width="7.42578125" style="1" customWidth="1"/>
    <col min="15" max="15" width="10.7109375" style="1" customWidth="1"/>
    <col min="16" max="16" width="7.28515625" style="1" customWidth="1"/>
    <col min="17" max="17" width="2.42578125" style="1" customWidth="1"/>
    <col min="18" max="18" width="6.140625" style="1" customWidth="1"/>
    <col min="19" max="19" width="11.42578125" style="1"/>
    <col min="20" max="20" width="3.5703125" style="1" customWidth="1"/>
    <col min="21" max="21" width="3.42578125" style="1" customWidth="1"/>
    <col min="22" max="22" width="5.140625" style="1" customWidth="1"/>
    <col min="23" max="23" width="11.42578125" style="1"/>
    <col min="24" max="24" width="5.140625" style="1" customWidth="1"/>
    <col min="25" max="16384" width="11.42578125" style="1"/>
  </cols>
  <sheetData>
    <row r="1" spans="1:24" s="7" customFormat="1" x14ac:dyDescent="0.2"/>
    <row r="2" spans="1:24" s="7" customFormat="1" x14ac:dyDescent="0.2"/>
    <row r="3" spans="1:24" s="7" customFormat="1" ht="18.75" x14ac:dyDescent="0.2">
      <c r="G3" s="314" t="s">
        <v>244</v>
      </c>
      <c r="H3" s="314"/>
      <c r="I3" s="53"/>
    </row>
    <row r="4" spans="1:24" s="7" customFormat="1" x14ac:dyDescent="0.2"/>
    <row r="5" spans="1:24" x14ac:dyDescent="0.2">
      <c r="A5" s="2" t="s">
        <v>272</v>
      </c>
    </row>
    <row r="6" spans="1:24" x14ac:dyDescent="0.2">
      <c r="A6" s="2" t="s">
        <v>273</v>
      </c>
    </row>
    <row r="7" spans="1:24" x14ac:dyDescent="0.2">
      <c r="A7" s="2" t="s">
        <v>354</v>
      </c>
    </row>
    <row r="8" spans="1:24" x14ac:dyDescent="0.2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</row>
    <row r="9" spans="1:24" s="17" customFormat="1" ht="18.75" customHeight="1" x14ac:dyDescent="0.25">
      <c r="A9" s="295" t="s">
        <v>201</v>
      </c>
      <c r="B9" s="292">
        <v>2012</v>
      </c>
      <c r="C9" s="292"/>
      <c r="D9" s="292"/>
      <c r="E9" s="27"/>
      <c r="F9" s="292">
        <v>2013</v>
      </c>
      <c r="G9" s="292"/>
      <c r="H9" s="292"/>
      <c r="I9" s="14"/>
      <c r="J9" s="292">
        <v>2014</v>
      </c>
      <c r="K9" s="292"/>
      <c r="L9" s="292"/>
      <c r="M9" s="27"/>
      <c r="N9" s="292">
        <v>2015</v>
      </c>
      <c r="O9" s="292"/>
      <c r="P9" s="292"/>
      <c r="Q9" s="27"/>
      <c r="R9" s="292">
        <v>2016</v>
      </c>
      <c r="S9" s="292"/>
      <c r="T9" s="292"/>
      <c r="U9" s="27"/>
      <c r="V9" s="292">
        <v>2017</v>
      </c>
      <c r="W9" s="292"/>
      <c r="X9" s="292"/>
    </row>
    <row r="10" spans="1:24" ht="15.75" customHeight="1" thickBot="1" x14ac:dyDescent="0.25">
      <c r="A10" s="296"/>
      <c r="B10" s="18" t="s">
        <v>166</v>
      </c>
      <c r="C10" s="18" t="s">
        <v>202</v>
      </c>
      <c r="D10" s="18" t="s">
        <v>166</v>
      </c>
      <c r="E10" s="43"/>
      <c r="F10" s="18" t="s">
        <v>166</v>
      </c>
      <c r="G10" s="18" t="s">
        <v>202</v>
      </c>
      <c r="H10" s="18" t="s">
        <v>166</v>
      </c>
      <c r="I10" s="18"/>
      <c r="J10" s="18" t="s">
        <v>166</v>
      </c>
      <c r="K10" s="18" t="s">
        <v>202</v>
      </c>
      <c r="L10" s="18" t="s">
        <v>166</v>
      </c>
      <c r="M10" s="43"/>
      <c r="N10" s="18" t="s">
        <v>166</v>
      </c>
      <c r="O10" s="18" t="s">
        <v>202</v>
      </c>
      <c r="P10" s="18" t="s">
        <v>166</v>
      </c>
      <c r="Q10" s="43"/>
      <c r="R10" s="273" t="s">
        <v>166</v>
      </c>
      <c r="S10" s="273" t="s">
        <v>202</v>
      </c>
      <c r="T10" s="273" t="s">
        <v>166</v>
      </c>
      <c r="U10" s="43"/>
      <c r="V10" s="273" t="s">
        <v>166</v>
      </c>
      <c r="W10" s="273" t="s">
        <v>202</v>
      </c>
      <c r="X10" s="273" t="s">
        <v>166</v>
      </c>
    </row>
    <row r="11" spans="1:24" ht="13.5" thickTop="1" x14ac:dyDescent="0.2">
      <c r="A11" s="24" t="s">
        <v>133</v>
      </c>
      <c r="B11" s="5">
        <v>8</v>
      </c>
      <c r="C11" s="5" t="s">
        <v>38</v>
      </c>
      <c r="D11" s="5" t="s">
        <v>38</v>
      </c>
      <c r="E11" s="13"/>
      <c r="F11" s="5">
        <v>3</v>
      </c>
      <c r="G11" s="5" t="s">
        <v>38</v>
      </c>
      <c r="H11" s="5" t="s">
        <v>38</v>
      </c>
      <c r="I11" s="5"/>
      <c r="J11" s="5">
        <v>2</v>
      </c>
      <c r="K11" s="5" t="s">
        <v>38</v>
      </c>
      <c r="L11" s="5" t="s">
        <v>38</v>
      </c>
      <c r="N11" s="5">
        <v>0</v>
      </c>
      <c r="O11" s="5">
        <v>0</v>
      </c>
      <c r="P11" s="5" t="s">
        <v>38</v>
      </c>
      <c r="Q11" s="278"/>
      <c r="R11" s="5" t="s">
        <v>38</v>
      </c>
      <c r="S11" s="5">
        <v>2</v>
      </c>
      <c r="T11" s="5" t="s">
        <v>38</v>
      </c>
      <c r="U11" s="278"/>
      <c r="V11" s="5" t="s">
        <v>38</v>
      </c>
      <c r="W11" s="5">
        <v>2</v>
      </c>
      <c r="X11" s="5" t="s">
        <v>38</v>
      </c>
    </row>
    <row r="12" spans="1:24" x14ac:dyDescent="0.2">
      <c r="A12" s="24" t="s">
        <v>134</v>
      </c>
      <c r="B12" s="5">
        <v>391</v>
      </c>
      <c r="C12" s="5" t="s">
        <v>38</v>
      </c>
      <c r="D12" s="5" t="s">
        <v>38</v>
      </c>
      <c r="E12" s="13"/>
      <c r="F12" s="5">
        <v>349</v>
      </c>
      <c r="G12" s="5" t="s">
        <v>38</v>
      </c>
      <c r="H12" s="5" t="s">
        <v>38</v>
      </c>
      <c r="I12" s="5"/>
      <c r="J12" s="5">
        <v>276</v>
      </c>
      <c r="K12" s="5" t="s">
        <v>38</v>
      </c>
      <c r="L12" s="5" t="s">
        <v>38</v>
      </c>
      <c r="N12" s="5">
        <v>245</v>
      </c>
      <c r="O12" s="5">
        <v>42</v>
      </c>
      <c r="P12" s="5" t="s">
        <v>38</v>
      </c>
      <c r="Q12" s="278"/>
      <c r="R12" s="5" t="s">
        <v>38</v>
      </c>
      <c r="S12" s="5">
        <v>284</v>
      </c>
      <c r="T12" s="5" t="s">
        <v>38</v>
      </c>
      <c r="U12" s="278"/>
      <c r="V12" s="5" t="s">
        <v>38</v>
      </c>
      <c r="W12" s="5">
        <v>286</v>
      </c>
      <c r="X12" s="5" t="s">
        <v>38</v>
      </c>
    </row>
    <row r="13" spans="1:24" x14ac:dyDescent="0.2">
      <c r="A13" s="32" t="s">
        <v>135</v>
      </c>
      <c r="B13" s="33">
        <v>112</v>
      </c>
      <c r="C13" s="33" t="s">
        <v>38</v>
      </c>
      <c r="D13" s="33" t="s">
        <v>38</v>
      </c>
      <c r="E13" s="34"/>
      <c r="F13" s="33">
        <v>82</v>
      </c>
      <c r="G13" s="33" t="s">
        <v>38</v>
      </c>
      <c r="H13" s="33" t="s">
        <v>38</v>
      </c>
      <c r="I13" s="33"/>
      <c r="J13" s="33">
        <v>58</v>
      </c>
      <c r="K13" s="33" t="s">
        <v>38</v>
      </c>
      <c r="L13" s="33" t="s">
        <v>38</v>
      </c>
      <c r="M13" s="34"/>
      <c r="N13" s="33">
        <v>98</v>
      </c>
      <c r="O13" s="33">
        <v>299</v>
      </c>
      <c r="P13" s="33" t="s">
        <v>38</v>
      </c>
      <c r="Q13" s="34"/>
      <c r="R13" s="33" t="s">
        <v>38</v>
      </c>
      <c r="S13" s="33">
        <v>39</v>
      </c>
      <c r="T13" s="33" t="s">
        <v>38</v>
      </c>
      <c r="U13" s="34"/>
      <c r="V13" s="33" t="s">
        <v>38</v>
      </c>
      <c r="W13" s="33">
        <v>27</v>
      </c>
      <c r="X13" s="33" t="s">
        <v>38</v>
      </c>
    </row>
    <row r="14" spans="1:24" x14ac:dyDescent="0.2">
      <c r="A14" s="45" t="s">
        <v>274</v>
      </c>
      <c r="B14" s="45"/>
      <c r="C14" s="45"/>
    </row>
  </sheetData>
  <mergeCells count="8">
    <mergeCell ref="G3:H3"/>
    <mergeCell ref="F9:H9"/>
    <mergeCell ref="R9:T9"/>
    <mergeCell ref="V9:X9"/>
    <mergeCell ref="A9:A10"/>
    <mergeCell ref="J9:L9"/>
    <mergeCell ref="N9:P9"/>
    <mergeCell ref="B9:D9"/>
  </mergeCells>
  <hyperlinks>
    <hyperlink ref="G3:H3" location="Contenido!A1" display="VOLVER"/>
  </hyperlink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"/>
  <sheetViews>
    <sheetView workbookViewId="0">
      <pane xSplit="1" topLeftCell="D1" activePane="topRight" state="frozen"/>
      <selection pane="topRight" activeCell="H3" sqref="H3:I3"/>
    </sheetView>
  </sheetViews>
  <sheetFormatPr baseColWidth="10" defaultRowHeight="12.75" x14ac:dyDescent="0.2"/>
  <cols>
    <col min="1" max="1" width="17.42578125" style="1" customWidth="1"/>
    <col min="2" max="2" width="7.5703125" style="1" customWidth="1"/>
    <col min="3" max="3" width="14.28515625" style="1" bestFit="1" customWidth="1"/>
    <col min="4" max="4" width="9.28515625" style="1" customWidth="1"/>
    <col min="5" max="5" width="3.42578125" style="1" customWidth="1"/>
    <col min="6" max="8" width="12.42578125" style="1" customWidth="1"/>
    <col min="9" max="9" width="4.42578125" style="1" bestFit="1" customWidth="1"/>
    <col min="10" max="10" width="11.42578125" style="1"/>
    <col min="11" max="11" width="17.7109375" style="1" bestFit="1" customWidth="1"/>
    <col min="12" max="12" width="4.42578125" style="1" bestFit="1" customWidth="1"/>
    <col min="13" max="13" width="4.85546875" style="1" customWidth="1"/>
    <col min="14" max="14" width="9" style="1" customWidth="1"/>
    <col min="15" max="15" width="10.85546875" style="1" customWidth="1"/>
    <col min="16" max="16" width="9" style="1" customWidth="1"/>
    <col min="17" max="17" width="2.5703125" style="174" customWidth="1"/>
    <col min="18" max="16384" width="11.42578125" style="1"/>
  </cols>
  <sheetData>
    <row r="1" spans="1:20" s="7" customFormat="1" x14ac:dyDescent="0.2"/>
    <row r="2" spans="1:20" s="7" customFormat="1" x14ac:dyDescent="0.2">
      <c r="G2" s="207"/>
      <c r="H2" s="207"/>
      <c r="I2" s="207"/>
      <c r="J2" s="207"/>
    </row>
    <row r="3" spans="1:20" s="7" customFormat="1" ht="18.75" x14ac:dyDescent="0.2">
      <c r="G3" s="207"/>
      <c r="H3" s="294" t="s">
        <v>244</v>
      </c>
      <c r="I3" s="294"/>
      <c r="J3" s="207"/>
    </row>
    <row r="4" spans="1:20" s="7" customFormat="1" x14ac:dyDescent="0.2">
      <c r="A4" s="8"/>
      <c r="B4" s="8"/>
      <c r="C4" s="8"/>
      <c r="D4" s="8"/>
      <c r="G4" s="207"/>
      <c r="H4" s="207"/>
      <c r="I4" s="207"/>
      <c r="J4" s="207"/>
    </row>
    <row r="5" spans="1:20" s="7" customFormat="1" x14ac:dyDescent="0.2">
      <c r="A5" s="8" t="s">
        <v>275</v>
      </c>
      <c r="B5" s="8"/>
      <c r="C5" s="8"/>
      <c r="D5" s="8"/>
    </row>
    <row r="6" spans="1:20" s="7" customFormat="1" x14ac:dyDescent="0.2">
      <c r="A6" s="8" t="s">
        <v>276</v>
      </c>
      <c r="B6" s="8"/>
      <c r="C6" s="8"/>
      <c r="D6" s="8"/>
    </row>
    <row r="7" spans="1:20" s="7" customFormat="1" x14ac:dyDescent="0.2">
      <c r="A7" s="8" t="s">
        <v>311</v>
      </c>
    </row>
    <row r="8" spans="1:20" x14ac:dyDescent="0.2">
      <c r="A8" s="316"/>
      <c r="B8" s="316"/>
      <c r="C8" s="316"/>
      <c r="D8" s="316"/>
      <c r="F8" s="315"/>
      <c r="G8" s="315"/>
      <c r="H8" s="315"/>
      <c r="I8" s="315"/>
      <c r="K8" s="315"/>
      <c r="L8" s="315"/>
      <c r="M8" s="315"/>
      <c r="N8" s="315"/>
    </row>
    <row r="9" spans="1:20" s="17" customFormat="1" ht="17.25" customHeight="1" x14ac:dyDescent="0.25">
      <c r="A9" s="295" t="s">
        <v>201</v>
      </c>
      <c r="B9" s="292">
        <v>2012</v>
      </c>
      <c r="C9" s="292"/>
      <c r="D9" s="292"/>
      <c r="E9" s="27"/>
      <c r="F9" s="292">
        <v>2013</v>
      </c>
      <c r="G9" s="292"/>
      <c r="H9" s="292"/>
      <c r="I9" s="175"/>
      <c r="J9" s="292">
        <v>2014</v>
      </c>
      <c r="K9" s="292"/>
      <c r="L9" s="292"/>
      <c r="M9" s="175"/>
      <c r="N9" s="292">
        <v>2015</v>
      </c>
      <c r="O9" s="292"/>
      <c r="P9" s="292"/>
      <c r="Q9" s="130"/>
      <c r="R9" s="292">
        <v>2016</v>
      </c>
      <c r="S9" s="292"/>
      <c r="T9" s="292"/>
    </row>
    <row r="10" spans="1:20" ht="13.5" thickBot="1" x14ac:dyDescent="0.25">
      <c r="A10" s="296"/>
      <c r="B10" s="3" t="s">
        <v>166</v>
      </c>
      <c r="C10" s="3" t="s">
        <v>202</v>
      </c>
      <c r="D10" s="3" t="s">
        <v>166</v>
      </c>
      <c r="E10" s="43"/>
      <c r="F10" s="3" t="s">
        <v>166</v>
      </c>
      <c r="G10" s="3" t="s">
        <v>202</v>
      </c>
      <c r="H10" s="3" t="s">
        <v>166</v>
      </c>
      <c r="I10" s="42"/>
      <c r="J10" s="3" t="s">
        <v>166</v>
      </c>
      <c r="K10" s="3" t="s">
        <v>202</v>
      </c>
      <c r="L10" s="3" t="s">
        <v>166</v>
      </c>
      <c r="M10" s="42"/>
      <c r="N10" s="3" t="s">
        <v>166</v>
      </c>
      <c r="O10" s="3" t="s">
        <v>202</v>
      </c>
      <c r="P10" s="3" t="s">
        <v>166</v>
      </c>
      <c r="Q10" s="131"/>
      <c r="R10" s="3" t="s">
        <v>166</v>
      </c>
      <c r="S10" s="3" t="s">
        <v>202</v>
      </c>
      <c r="T10" s="3" t="s">
        <v>166</v>
      </c>
    </row>
    <row r="11" spans="1:20" ht="13.5" thickTop="1" x14ac:dyDescent="0.2">
      <c r="A11" s="24" t="s">
        <v>133</v>
      </c>
      <c r="B11" s="5">
        <v>3</v>
      </c>
      <c r="C11" s="5" t="s">
        <v>38</v>
      </c>
      <c r="D11" s="5" t="s">
        <v>38</v>
      </c>
      <c r="F11" s="5">
        <v>2</v>
      </c>
      <c r="G11" s="176" t="s">
        <v>38</v>
      </c>
      <c r="H11" s="5">
        <v>4</v>
      </c>
      <c r="J11" s="5">
        <v>1</v>
      </c>
      <c r="K11" s="5" t="s">
        <v>38</v>
      </c>
      <c r="L11" s="5" t="s">
        <v>38</v>
      </c>
      <c r="N11" s="5"/>
      <c r="O11" s="5">
        <v>0</v>
      </c>
      <c r="P11" s="5"/>
      <c r="Q11" s="5"/>
      <c r="R11" s="5"/>
      <c r="S11" s="5">
        <v>0</v>
      </c>
      <c r="T11" s="5"/>
    </row>
    <row r="12" spans="1:20" x14ac:dyDescent="0.2">
      <c r="A12" s="52" t="s">
        <v>134</v>
      </c>
      <c r="B12" s="44">
        <v>62</v>
      </c>
      <c r="C12" s="44" t="s">
        <v>38</v>
      </c>
      <c r="D12" s="44" t="s">
        <v>38</v>
      </c>
      <c r="E12" s="125"/>
      <c r="F12" s="44">
        <v>57</v>
      </c>
      <c r="G12" s="177" t="s">
        <v>38</v>
      </c>
      <c r="H12" s="44">
        <v>4</v>
      </c>
      <c r="I12" s="125"/>
      <c r="J12" s="44">
        <v>51</v>
      </c>
      <c r="K12" s="44" t="s">
        <v>38</v>
      </c>
      <c r="L12" s="44" t="s">
        <v>38</v>
      </c>
      <c r="M12" s="125"/>
      <c r="N12" s="44"/>
      <c r="O12" s="5">
        <v>132</v>
      </c>
      <c r="P12" s="44"/>
      <c r="Q12" s="44"/>
      <c r="R12" s="44"/>
      <c r="S12" s="44">
        <v>80</v>
      </c>
      <c r="T12" s="44"/>
    </row>
    <row r="13" spans="1:20" x14ac:dyDescent="0.2">
      <c r="A13" s="32" t="s">
        <v>135</v>
      </c>
      <c r="B13" s="33">
        <v>14</v>
      </c>
      <c r="C13" s="33" t="s">
        <v>38</v>
      </c>
      <c r="D13" s="33" t="s">
        <v>38</v>
      </c>
      <c r="E13" s="34"/>
      <c r="F13" s="33">
        <v>13</v>
      </c>
      <c r="G13" s="178" t="s">
        <v>38</v>
      </c>
      <c r="H13" s="33">
        <v>69</v>
      </c>
      <c r="I13" s="34"/>
      <c r="J13" s="33">
        <v>2</v>
      </c>
      <c r="K13" s="33" t="s">
        <v>38</v>
      </c>
      <c r="L13" s="33" t="s">
        <v>38</v>
      </c>
      <c r="M13" s="34"/>
      <c r="N13" s="33"/>
      <c r="O13" s="33">
        <v>45</v>
      </c>
      <c r="P13" s="33"/>
      <c r="Q13" s="33"/>
      <c r="R13" s="33"/>
      <c r="S13" s="33">
        <v>32</v>
      </c>
      <c r="T13" s="33"/>
    </row>
    <row r="14" spans="1:20" x14ac:dyDescent="0.2">
      <c r="A14" s="77" t="s">
        <v>277</v>
      </c>
      <c r="B14" s="77"/>
      <c r="C14" s="77"/>
      <c r="D14" s="77"/>
    </row>
  </sheetData>
  <sheetProtection password="DF2A" sheet="1" objects="1" scenarios="1" selectLockedCells="1"/>
  <mergeCells count="10">
    <mergeCell ref="R9:T9"/>
    <mergeCell ref="H3:I3"/>
    <mergeCell ref="K8:N8"/>
    <mergeCell ref="A8:D8"/>
    <mergeCell ref="B9:D9"/>
    <mergeCell ref="F8:I8"/>
    <mergeCell ref="F9:H9"/>
    <mergeCell ref="J9:L9"/>
    <mergeCell ref="A9:A10"/>
    <mergeCell ref="N9:P9"/>
  </mergeCells>
  <hyperlinks>
    <hyperlink ref="H3:I3" location="Contenido!A1" display="VOLVER"/>
  </hyperlinks>
  <pageMargins left="0.7" right="0.7" top="0.75" bottom="0.75" header="0.3" footer="0.3"/>
  <pageSetup orientation="portrait" verticalDpi="0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4"/>
  <sheetViews>
    <sheetView workbookViewId="0">
      <selection activeCell="A6" sqref="A6"/>
    </sheetView>
  </sheetViews>
  <sheetFormatPr baseColWidth="10" defaultRowHeight="12.75" x14ac:dyDescent="0.2"/>
  <cols>
    <col min="1" max="1" width="17.42578125" style="1" customWidth="1"/>
    <col min="2" max="4" width="9.7109375" style="1" customWidth="1"/>
    <col min="5" max="5" width="3.42578125" style="1" customWidth="1"/>
    <col min="6" max="8" width="12.7109375" style="1" customWidth="1"/>
    <col min="9" max="9" width="3.28515625" style="1" customWidth="1"/>
    <col min="10" max="12" width="9.7109375" style="1" customWidth="1"/>
    <col min="13" max="13" width="3.28515625" style="1" customWidth="1"/>
    <col min="14" max="16" width="9.5703125" style="1" customWidth="1"/>
    <col min="17" max="17" width="2.28515625" style="249" customWidth="1"/>
    <col min="18" max="20" width="11.42578125" style="1"/>
    <col min="21" max="21" width="2.7109375" style="1" customWidth="1"/>
    <col min="22" max="16384" width="11.42578125" style="1"/>
  </cols>
  <sheetData>
    <row r="1" spans="1:24" s="7" customFormat="1" x14ac:dyDescent="0.2"/>
    <row r="2" spans="1:24" s="7" customFormat="1" x14ac:dyDescent="0.2"/>
    <row r="3" spans="1:24" s="7" customFormat="1" ht="18.75" x14ac:dyDescent="0.2">
      <c r="H3" s="314" t="s">
        <v>244</v>
      </c>
      <c r="I3" s="314"/>
    </row>
    <row r="4" spans="1:24" s="7" customFormat="1" x14ac:dyDescent="0.2"/>
    <row r="5" spans="1:24" x14ac:dyDescent="0.2">
      <c r="A5" s="2" t="s">
        <v>278</v>
      </c>
    </row>
    <row r="6" spans="1:24" x14ac:dyDescent="0.2">
      <c r="A6" s="2" t="s">
        <v>279</v>
      </c>
    </row>
    <row r="7" spans="1:24" x14ac:dyDescent="0.2">
      <c r="A7" s="2" t="s">
        <v>214</v>
      </c>
    </row>
    <row r="9" spans="1:24" s="4" customFormat="1" ht="18.75" customHeight="1" x14ac:dyDescent="0.25">
      <c r="A9" s="295" t="s">
        <v>201</v>
      </c>
      <c r="B9" s="292">
        <v>2012</v>
      </c>
      <c r="C9" s="292"/>
      <c r="D9" s="292"/>
      <c r="E9" s="14"/>
      <c r="F9" s="292">
        <v>2013</v>
      </c>
      <c r="G9" s="292"/>
      <c r="H9" s="292"/>
      <c r="I9" s="51"/>
      <c r="J9" s="292">
        <v>2014</v>
      </c>
      <c r="K9" s="292"/>
      <c r="L9" s="292"/>
      <c r="M9" s="51"/>
      <c r="N9" s="292">
        <v>2015</v>
      </c>
      <c r="O9" s="292"/>
      <c r="P9" s="292"/>
      <c r="Q9" s="245"/>
      <c r="R9" s="292">
        <v>2016</v>
      </c>
      <c r="S9" s="292"/>
      <c r="T9" s="292"/>
      <c r="U9" s="245"/>
      <c r="V9" s="292">
        <v>2017</v>
      </c>
      <c r="W9" s="292"/>
      <c r="X9" s="292"/>
    </row>
    <row r="10" spans="1:24" ht="15.75" customHeight="1" thickBot="1" x14ac:dyDescent="0.25">
      <c r="A10" s="296"/>
      <c r="B10" s="18" t="s">
        <v>166</v>
      </c>
      <c r="C10" s="18" t="s">
        <v>202</v>
      </c>
      <c r="D10" s="18" t="s">
        <v>166</v>
      </c>
      <c r="E10" s="43"/>
      <c r="F10" s="18" t="s">
        <v>166</v>
      </c>
      <c r="G10" s="18" t="s">
        <v>202</v>
      </c>
      <c r="H10" s="18" t="s">
        <v>166</v>
      </c>
      <c r="I10" s="42"/>
      <c r="J10" s="18" t="s">
        <v>166</v>
      </c>
      <c r="K10" s="18" t="s">
        <v>202</v>
      </c>
      <c r="L10" s="18" t="s">
        <v>166</v>
      </c>
      <c r="M10" s="42"/>
      <c r="N10" s="18" t="s">
        <v>166</v>
      </c>
      <c r="O10" s="18" t="s">
        <v>202</v>
      </c>
      <c r="P10" s="18" t="s">
        <v>166</v>
      </c>
      <c r="Q10" s="246"/>
      <c r="R10" s="246" t="s">
        <v>166</v>
      </c>
      <c r="S10" s="246" t="s">
        <v>202</v>
      </c>
      <c r="T10" s="246" t="s">
        <v>166</v>
      </c>
      <c r="U10" s="246"/>
      <c r="V10" s="246" t="s">
        <v>166</v>
      </c>
      <c r="W10" s="246" t="s">
        <v>202</v>
      </c>
      <c r="X10" s="246" t="s">
        <v>166</v>
      </c>
    </row>
    <row r="11" spans="1:24" ht="13.5" thickTop="1" x14ac:dyDescent="0.2">
      <c r="A11" s="52" t="s">
        <v>133</v>
      </c>
      <c r="B11" s="44">
        <v>1</v>
      </c>
      <c r="C11" s="44" t="s">
        <v>38</v>
      </c>
      <c r="D11" s="44">
        <v>1</v>
      </c>
      <c r="E11" s="13"/>
      <c r="F11" s="44">
        <v>3</v>
      </c>
      <c r="G11" s="44" t="s">
        <v>38</v>
      </c>
      <c r="H11" s="44" t="s">
        <v>38</v>
      </c>
      <c r="I11" s="13"/>
      <c r="J11" s="44">
        <v>0</v>
      </c>
      <c r="K11" s="44" t="s">
        <v>38</v>
      </c>
      <c r="L11" s="44" t="s">
        <v>38</v>
      </c>
      <c r="M11" s="13"/>
      <c r="N11" s="44" t="s">
        <v>38</v>
      </c>
      <c r="O11" s="44" t="s">
        <v>38</v>
      </c>
      <c r="P11" s="44" t="s">
        <v>38</v>
      </c>
      <c r="Q11" s="44"/>
      <c r="R11" s="44"/>
      <c r="S11" s="44">
        <v>0</v>
      </c>
      <c r="T11" s="44"/>
      <c r="U11" s="44"/>
      <c r="V11" s="44"/>
      <c r="W11" s="44">
        <v>0</v>
      </c>
      <c r="X11" s="44"/>
    </row>
    <row r="12" spans="1:24" x14ac:dyDescent="0.2">
      <c r="A12" s="52" t="s">
        <v>134</v>
      </c>
      <c r="B12" s="44">
        <v>83</v>
      </c>
      <c r="C12" s="44" t="s">
        <v>38</v>
      </c>
      <c r="D12" s="44">
        <v>83</v>
      </c>
      <c r="E12" s="13"/>
      <c r="F12" s="44">
        <v>100</v>
      </c>
      <c r="G12" s="44" t="s">
        <v>38</v>
      </c>
      <c r="H12" s="44" t="s">
        <v>38</v>
      </c>
      <c r="I12" s="13"/>
      <c r="J12" s="44">
        <v>76</v>
      </c>
      <c r="K12" s="44" t="s">
        <v>38</v>
      </c>
      <c r="L12" s="44" t="s">
        <v>38</v>
      </c>
      <c r="M12" s="13"/>
      <c r="N12" s="44">
        <v>53</v>
      </c>
      <c r="O12" s="44" t="s">
        <v>38</v>
      </c>
      <c r="P12" s="44" t="s">
        <v>38</v>
      </c>
      <c r="Q12" s="44"/>
      <c r="R12" s="44"/>
      <c r="S12" s="44">
        <v>96</v>
      </c>
      <c r="T12" s="44"/>
      <c r="U12" s="44"/>
      <c r="V12" s="44"/>
      <c r="W12" s="44">
        <v>78</v>
      </c>
      <c r="X12" s="44"/>
    </row>
    <row r="13" spans="1:24" x14ac:dyDescent="0.2">
      <c r="A13" s="32" t="s">
        <v>135</v>
      </c>
      <c r="B13" s="33">
        <v>20</v>
      </c>
      <c r="C13" s="33" t="s">
        <v>38</v>
      </c>
      <c r="D13" s="33">
        <v>83</v>
      </c>
      <c r="E13" s="34"/>
      <c r="F13" s="33">
        <v>6</v>
      </c>
      <c r="G13" s="33" t="s">
        <v>38</v>
      </c>
      <c r="H13" s="33" t="s">
        <v>38</v>
      </c>
      <c r="I13" s="34"/>
      <c r="J13" s="33">
        <v>14</v>
      </c>
      <c r="K13" s="33" t="s">
        <v>38</v>
      </c>
      <c r="L13" s="33" t="s">
        <v>38</v>
      </c>
      <c r="M13" s="34"/>
      <c r="N13" s="33">
        <v>2</v>
      </c>
      <c r="O13" s="33" t="s">
        <v>38</v>
      </c>
      <c r="P13" s="33" t="s">
        <v>38</v>
      </c>
      <c r="Q13" s="33"/>
      <c r="R13" s="33"/>
      <c r="S13" s="33">
        <v>26</v>
      </c>
      <c r="T13" s="33"/>
      <c r="U13" s="33"/>
      <c r="V13" s="33"/>
      <c r="W13" s="33">
        <v>17</v>
      </c>
      <c r="X13" s="33"/>
    </row>
    <row r="14" spans="1:24" x14ac:dyDescent="0.2">
      <c r="A14" s="45" t="s">
        <v>280</v>
      </c>
      <c r="B14" s="45"/>
      <c r="C14" s="45"/>
      <c r="D14" s="45"/>
    </row>
  </sheetData>
  <mergeCells count="8">
    <mergeCell ref="A9:A10"/>
    <mergeCell ref="B9:D9"/>
    <mergeCell ref="H3:I3"/>
    <mergeCell ref="F9:H9"/>
    <mergeCell ref="R9:T9"/>
    <mergeCell ref="V9:X9"/>
    <mergeCell ref="J9:L9"/>
    <mergeCell ref="N9:P9"/>
  </mergeCells>
  <hyperlinks>
    <hyperlink ref="H3:I3" location="Contenido!A1" display="VOLVER"/>
  </hyperlinks>
  <pageMargins left="0.7" right="0.7" top="0.75" bottom="0.75" header="0.3" footer="0.3"/>
  <pageSetup orientation="portrait" verticalDpi="0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workbookViewId="0">
      <selection activeCell="A5" sqref="A5"/>
    </sheetView>
  </sheetViews>
  <sheetFormatPr baseColWidth="10" defaultRowHeight="12.75" x14ac:dyDescent="0.2"/>
  <cols>
    <col min="1" max="1" width="14.42578125" style="1" bestFit="1" customWidth="1"/>
    <col min="2" max="2" width="6.140625" style="1" customWidth="1"/>
    <col min="3" max="5" width="5" style="1" customWidth="1"/>
    <col min="6" max="6" width="5" style="174" customWidth="1"/>
    <col min="7" max="7" width="5" style="238" customWidth="1"/>
    <col min="8" max="8" width="20.42578125" style="1" bestFit="1" customWidth="1"/>
    <col min="9" max="9" width="6.5703125" style="1" customWidth="1"/>
    <col min="10" max="12" width="5" style="1" customWidth="1"/>
    <col min="13" max="13" width="5.140625" style="1" customWidth="1"/>
    <col min="14" max="14" width="4.7109375" style="1" customWidth="1"/>
    <col min="15" max="16384" width="11.42578125" style="1"/>
  </cols>
  <sheetData>
    <row r="1" spans="1:15" s="7" customFormat="1" x14ac:dyDescent="0.2"/>
    <row r="2" spans="1:15" s="7" customFormat="1" x14ac:dyDescent="0.2">
      <c r="L2" s="207"/>
      <c r="M2" s="207"/>
      <c r="N2" s="207"/>
      <c r="O2" s="207"/>
    </row>
    <row r="3" spans="1:15" s="7" customFormat="1" ht="18.75" x14ac:dyDescent="0.2">
      <c r="L3" s="207"/>
      <c r="M3" s="294" t="s">
        <v>244</v>
      </c>
      <c r="N3" s="294"/>
      <c r="O3" s="207"/>
    </row>
    <row r="4" spans="1:15" s="7" customFormat="1" x14ac:dyDescent="0.2">
      <c r="L4" s="207"/>
      <c r="M4" s="207"/>
      <c r="N4" s="207"/>
      <c r="O4" s="207"/>
    </row>
    <row r="5" spans="1:15" x14ac:dyDescent="0.2">
      <c r="A5" s="2" t="s">
        <v>281</v>
      </c>
      <c r="B5" s="2"/>
      <c r="C5" s="2"/>
      <c r="D5" s="2"/>
      <c r="E5" s="2"/>
      <c r="F5" s="133"/>
      <c r="G5" s="237"/>
    </row>
    <row r="6" spans="1:15" x14ac:dyDescent="0.2">
      <c r="A6" s="48" t="s">
        <v>245</v>
      </c>
      <c r="B6" s="48"/>
      <c r="C6" s="48"/>
      <c r="D6" s="48"/>
      <c r="E6" s="48"/>
      <c r="F6" s="48"/>
      <c r="G6" s="48"/>
    </row>
    <row r="7" spans="1:15" ht="14.25" customHeight="1" x14ac:dyDescent="0.2">
      <c r="A7" s="312" t="s">
        <v>354</v>
      </c>
      <c r="B7" s="312"/>
      <c r="C7" s="312"/>
      <c r="D7" s="312"/>
      <c r="E7" s="312"/>
      <c r="F7" s="133"/>
      <c r="G7" s="237"/>
    </row>
    <row r="9" spans="1:15" s="202" customFormat="1" ht="18" customHeight="1" thickBot="1" x14ac:dyDescent="0.3">
      <c r="A9" s="295" t="s">
        <v>203</v>
      </c>
      <c r="B9" s="3"/>
      <c r="C9" s="317" t="s">
        <v>166</v>
      </c>
      <c r="D9" s="317"/>
      <c r="E9" s="317"/>
      <c r="F9" s="3"/>
      <c r="G9" s="240"/>
      <c r="H9" s="295" t="s">
        <v>204</v>
      </c>
      <c r="I9" s="3"/>
      <c r="J9" s="317" t="s">
        <v>166</v>
      </c>
      <c r="K9" s="317"/>
      <c r="L9" s="317"/>
      <c r="M9" s="223"/>
      <c r="N9" s="223"/>
    </row>
    <row r="10" spans="1:15" ht="20.25" customHeight="1" thickTop="1" x14ac:dyDescent="0.2">
      <c r="A10" s="303"/>
      <c r="B10" s="49">
        <v>2012</v>
      </c>
      <c r="C10" s="50">
        <v>2013</v>
      </c>
      <c r="D10" s="50">
        <v>2014</v>
      </c>
      <c r="E10" s="50">
        <v>2015</v>
      </c>
      <c r="F10" s="50">
        <v>2016</v>
      </c>
      <c r="G10" s="234">
        <v>2017</v>
      </c>
      <c r="H10" s="303"/>
      <c r="I10" s="49">
        <v>2012</v>
      </c>
      <c r="J10" s="50">
        <v>2013</v>
      </c>
      <c r="K10" s="50">
        <v>2014</v>
      </c>
      <c r="L10" s="50">
        <v>2015</v>
      </c>
      <c r="M10" s="147">
        <v>2016</v>
      </c>
      <c r="N10" s="147">
        <v>2017</v>
      </c>
    </row>
    <row r="11" spans="1:15" x14ac:dyDescent="0.2">
      <c r="A11" s="1" t="s">
        <v>140</v>
      </c>
      <c r="B11" s="5" t="s">
        <v>38</v>
      </c>
      <c r="C11" s="5" t="s">
        <v>38</v>
      </c>
      <c r="D11" s="5" t="s">
        <v>38</v>
      </c>
      <c r="E11" s="5">
        <v>126</v>
      </c>
      <c r="F11" s="188">
        <v>89</v>
      </c>
      <c r="G11" s="188">
        <v>156</v>
      </c>
      <c r="H11" s="1" t="s">
        <v>141</v>
      </c>
      <c r="I11" s="5" t="s">
        <v>38</v>
      </c>
      <c r="J11" s="5" t="s">
        <v>38</v>
      </c>
      <c r="K11" s="5" t="s">
        <v>38</v>
      </c>
      <c r="L11" s="5">
        <v>20</v>
      </c>
      <c r="M11" s="5">
        <v>0</v>
      </c>
      <c r="N11" s="1">
        <v>17</v>
      </c>
    </row>
    <row r="12" spans="1:15" x14ac:dyDescent="0.2">
      <c r="A12" s="1" t="s">
        <v>142</v>
      </c>
      <c r="B12" s="5" t="s">
        <v>38</v>
      </c>
      <c r="C12" s="5" t="s">
        <v>38</v>
      </c>
      <c r="D12" s="5" t="s">
        <v>38</v>
      </c>
      <c r="E12" s="5">
        <v>268</v>
      </c>
      <c r="F12" s="188">
        <v>259</v>
      </c>
      <c r="G12" s="188">
        <v>216</v>
      </c>
      <c r="H12" s="1" t="s">
        <v>143</v>
      </c>
      <c r="I12" s="5" t="s">
        <v>38</v>
      </c>
      <c r="J12" s="5" t="s">
        <v>38</v>
      </c>
      <c r="K12" s="5" t="s">
        <v>38</v>
      </c>
      <c r="L12" s="5">
        <v>0</v>
      </c>
      <c r="M12" s="5">
        <v>0</v>
      </c>
      <c r="N12" s="1">
        <v>2</v>
      </c>
    </row>
    <row r="13" spans="1:15" x14ac:dyDescent="0.2">
      <c r="A13" s="1" t="s">
        <v>144</v>
      </c>
      <c r="B13" s="5" t="s">
        <v>38</v>
      </c>
      <c r="C13" s="5" t="s">
        <v>38</v>
      </c>
      <c r="D13" s="5" t="s">
        <v>38</v>
      </c>
      <c r="E13" s="5">
        <v>58</v>
      </c>
      <c r="F13" s="188">
        <v>32</v>
      </c>
      <c r="G13" s="188">
        <v>40</v>
      </c>
      <c r="H13" s="1" t="s">
        <v>145</v>
      </c>
      <c r="I13" s="5" t="s">
        <v>38</v>
      </c>
      <c r="J13" s="5" t="s">
        <v>38</v>
      </c>
      <c r="K13" s="5" t="s">
        <v>38</v>
      </c>
      <c r="L13" s="5">
        <v>0</v>
      </c>
      <c r="M13" s="5">
        <v>0</v>
      </c>
      <c r="N13" s="1">
        <v>2</v>
      </c>
    </row>
    <row r="14" spans="1:15" x14ac:dyDescent="0.2">
      <c r="A14" s="1" t="s">
        <v>146</v>
      </c>
      <c r="B14" s="5" t="s">
        <v>38</v>
      </c>
      <c r="C14" s="5" t="s">
        <v>38</v>
      </c>
      <c r="D14" s="5" t="s">
        <v>38</v>
      </c>
      <c r="E14" s="5">
        <v>73</v>
      </c>
      <c r="F14" s="188">
        <v>25</v>
      </c>
      <c r="G14" s="188">
        <v>49</v>
      </c>
      <c r="H14" s="1" t="s">
        <v>147</v>
      </c>
      <c r="I14" s="5" t="s">
        <v>38</v>
      </c>
      <c r="J14" s="5" t="s">
        <v>38</v>
      </c>
      <c r="K14" s="5" t="s">
        <v>38</v>
      </c>
      <c r="L14" s="5">
        <v>4</v>
      </c>
      <c r="M14" s="5">
        <v>0</v>
      </c>
      <c r="N14" s="1">
        <v>2</v>
      </c>
    </row>
    <row r="15" spans="1:15" x14ac:dyDescent="0.2">
      <c r="A15" s="1" t="s">
        <v>148</v>
      </c>
      <c r="B15" s="5" t="s">
        <v>38</v>
      </c>
      <c r="C15" s="5" t="s">
        <v>38</v>
      </c>
      <c r="D15" s="5" t="s">
        <v>38</v>
      </c>
      <c r="E15" s="5">
        <v>19</v>
      </c>
      <c r="F15" s="188">
        <v>8</v>
      </c>
      <c r="G15" s="188">
        <v>9</v>
      </c>
      <c r="H15" s="1" t="s">
        <v>149</v>
      </c>
      <c r="I15" s="5" t="s">
        <v>38</v>
      </c>
      <c r="J15" s="5" t="s">
        <v>38</v>
      </c>
      <c r="K15" s="5" t="s">
        <v>38</v>
      </c>
      <c r="L15" s="5">
        <v>2</v>
      </c>
      <c r="M15" s="5">
        <v>0</v>
      </c>
      <c r="N15" s="1">
        <v>2</v>
      </c>
    </row>
    <row r="16" spans="1:15" x14ac:dyDescent="0.2">
      <c r="A16" s="1" t="s">
        <v>150</v>
      </c>
      <c r="B16" s="5" t="s">
        <v>38</v>
      </c>
      <c r="C16" s="5" t="s">
        <v>38</v>
      </c>
      <c r="D16" s="5" t="s">
        <v>38</v>
      </c>
      <c r="E16" s="5">
        <v>8</v>
      </c>
      <c r="F16" s="188">
        <v>6</v>
      </c>
      <c r="G16" s="188">
        <v>11</v>
      </c>
      <c r="H16" s="1" t="s">
        <v>151</v>
      </c>
      <c r="I16" s="5" t="s">
        <v>38</v>
      </c>
      <c r="J16" s="5" t="s">
        <v>38</v>
      </c>
      <c r="K16" s="5" t="s">
        <v>38</v>
      </c>
      <c r="L16" s="5">
        <v>0</v>
      </c>
      <c r="M16" s="5">
        <v>0</v>
      </c>
      <c r="N16" s="1">
        <v>0</v>
      </c>
    </row>
    <row r="17" spans="1:14" x14ac:dyDescent="0.2">
      <c r="A17" s="1" t="s">
        <v>152</v>
      </c>
      <c r="B17" s="5" t="s">
        <v>38</v>
      </c>
      <c r="C17" s="5" t="s">
        <v>38</v>
      </c>
      <c r="D17" s="5" t="s">
        <v>38</v>
      </c>
      <c r="E17" s="5">
        <v>23</v>
      </c>
      <c r="F17" s="188">
        <v>7</v>
      </c>
      <c r="G17" s="188">
        <v>13</v>
      </c>
      <c r="H17" s="1" t="s">
        <v>153</v>
      </c>
      <c r="I17" s="5" t="s">
        <v>38</v>
      </c>
      <c r="J17" s="5" t="s">
        <v>38</v>
      </c>
      <c r="K17" s="5" t="s">
        <v>38</v>
      </c>
      <c r="L17" s="5">
        <v>273</v>
      </c>
      <c r="M17" s="5">
        <v>0</v>
      </c>
      <c r="N17" s="1">
        <v>240</v>
      </c>
    </row>
    <row r="18" spans="1:14" x14ac:dyDescent="0.2">
      <c r="A18" s="1" t="s">
        <v>154</v>
      </c>
      <c r="B18" s="5" t="s">
        <v>38</v>
      </c>
      <c r="C18" s="5" t="s">
        <v>38</v>
      </c>
      <c r="D18" s="5" t="s">
        <v>38</v>
      </c>
      <c r="E18" s="5">
        <v>15</v>
      </c>
      <c r="F18" s="188">
        <v>9</v>
      </c>
      <c r="G18" s="188">
        <v>21</v>
      </c>
      <c r="H18" s="1" t="s">
        <v>155</v>
      </c>
      <c r="I18" s="5" t="s">
        <v>38</v>
      </c>
      <c r="J18" s="5" t="s">
        <v>38</v>
      </c>
      <c r="K18" s="5" t="s">
        <v>38</v>
      </c>
      <c r="L18" s="5">
        <v>3</v>
      </c>
      <c r="M18" s="5">
        <v>0</v>
      </c>
      <c r="N18" s="1">
        <v>2</v>
      </c>
    </row>
    <row r="19" spans="1:14" x14ac:dyDescent="0.2">
      <c r="A19" s="1" t="s">
        <v>156</v>
      </c>
      <c r="B19" s="5" t="s">
        <v>38</v>
      </c>
      <c r="C19" s="5" t="s">
        <v>38</v>
      </c>
      <c r="D19" s="5" t="s">
        <v>38</v>
      </c>
      <c r="E19" s="5">
        <v>2</v>
      </c>
      <c r="F19" s="188">
        <v>5</v>
      </c>
      <c r="G19" s="188">
        <v>8</v>
      </c>
      <c r="H19" s="1" t="s">
        <v>111</v>
      </c>
      <c r="I19" s="5" t="s">
        <v>38</v>
      </c>
      <c r="J19" s="5" t="s">
        <v>38</v>
      </c>
      <c r="K19" s="5" t="s">
        <v>38</v>
      </c>
      <c r="L19" s="5">
        <v>18</v>
      </c>
      <c r="M19" s="5">
        <v>0</v>
      </c>
      <c r="N19" s="1">
        <v>2</v>
      </c>
    </row>
    <row r="20" spans="1:14" x14ac:dyDescent="0.2">
      <c r="A20" s="1" t="s">
        <v>157</v>
      </c>
      <c r="B20" s="5" t="s">
        <v>38</v>
      </c>
      <c r="C20" s="5" t="s">
        <v>38</v>
      </c>
      <c r="D20" s="5" t="s">
        <v>38</v>
      </c>
      <c r="E20" s="5">
        <v>10</v>
      </c>
      <c r="F20" s="188">
        <v>6</v>
      </c>
      <c r="G20" s="188">
        <v>6</v>
      </c>
      <c r="H20" s="1" t="s">
        <v>73</v>
      </c>
      <c r="I20" s="5" t="s">
        <v>38</v>
      </c>
      <c r="J20" s="5" t="s">
        <v>38</v>
      </c>
      <c r="K20" s="5" t="s">
        <v>38</v>
      </c>
      <c r="L20" s="5">
        <v>1</v>
      </c>
      <c r="M20" s="5">
        <v>0</v>
      </c>
      <c r="N20" s="1">
        <v>2</v>
      </c>
    </row>
    <row r="21" spans="1:14" x14ac:dyDescent="0.2">
      <c r="A21" s="1" t="s">
        <v>158</v>
      </c>
      <c r="B21" s="5" t="s">
        <v>38</v>
      </c>
      <c r="C21" s="5" t="s">
        <v>38</v>
      </c>
      <c r="D21" s="5" t="s">
        <v>38</v>
      </c>
      <c r="E21" s="5">
        <v>0</v>
      </c>
      <c r="F21" s="188">
        <v>5</v>
      </c>
      <c r="G21" s="188">
        <v>0</v>
      </c>
      <c r="H21" s="1" t="s">
        <v>159</v>
      </c>
      <c r="I21" s="5" t="s">
        <v>38</v>
      </c>
      <c r="J21" s="5" t="s">
        <v>38</v>
      </c>
      <c r="K21" s="5" t="s">
        <v>38</v>
      </c>
      <c r="L21" s="5">
        <v>29</v>
      </c>
      <c r="M21" s="5">
        <v>0</v>
      </c>
      <c r="N21" s="1">
        <v>4</v>
      </c>
    </row>
    <row r="22" spans="1:14" x14ac:dyDescent="0.2">
      <c r="C22" s="5"/>
      <c r="D22" s="5"/>
      <c r="E22" s="5"/>
      <c r="F22" s="5"/>
      <c r="G22" s="5"/>
      <c r="H22" s="1" t="s">
        <v>160</v>
      </c>
      <c r="I22" s="5" t="s">
        <v>38</v>
      </c>
      <c r="J22" s="5" t="s">
        <v>38</v>
      </c>
      <c r="K22" s="5" t="s">
        <v>38</v>
      </c>
      <c r="L22" s="5">
        <v>4</v>
      </c>
      <c r="M22" s="5">
        <v>0</v>
      </c>
      <c r="N22" s="1">
        <v>5</v>
      </c>
    </row>
    <row r="23" spans="1:14" x14ac:dyDescent="0.2">
      <c r="C23" s="5"/>
      <c r="D23" s="5"/>
      <c r="E23" s="5"/>
      <c r="F23" s="5"/>
      <c r="G23" s="5"/>
      <c r="H23" s="1" t="s">
        <v>161</v>
      </c>
      <c r="I23" s="5" t="s">
        <v>38</v>
      </c>
      <c r="J23" s="5" t="s">
        <v>38</v>
      </c>
      <c r="K23" s="5" t="s">
        <v>38</v>
      </c>
      <c r="L23" s="5">
        <v>2</v>
      </c>
      <c r="M23" s="5">
        <v>0</v>
      </c>
      <c r="N23" s="1">
        <v>4</v>
      </c>
    </row>
    <row r="24" spans="1:14" x14ac:dyDescent="0.2">
      <c r="C24" s="5"/>
      <c r="D24" s="5"/>
      <c r="E24" s="5"/>
      <c r="F24" s="5"/>
      <c r="G24" s="5"/>
      <c r="H24" s="1" t="s">
        <v>162</v>
      </c>
      <c r="I24" s="5" t="s">
        <v>38</v>
      </c>
      <c r="J24" s="5" t="s">
        <v>38</v>
      </c>
      <c r="K24" s="5" t="s">
        <v>38</v>
      </c>
      <c r="L24" s="5">
        <v>1</v>
      </c>
      <c r="M24" s="5">
        <v>0</v>
      </c>
      <c r="N24" s="1">
        <v>0</v>
      </c>
    </row>
    <row r="25" spans="1:14" ht="22.5" customHeight="1" x14ac:dyDescent="0.2">
      <c r="C25" s="5"/>
      <c r="D25" s="5"/>
      <c r="E25" s="5"/>
      <c r="F25" s="5"/>
      <c r="G25" s="5"/>
      <c r="H25" s="1" t="s">
        <v>163</v>
      </c>
      <c r="I25" s="5" t="s">
        <v>38</v>
      </c>
      <c r="J25" s="5" t="s">
        <v>38</v>
      </c>
      <c r="K25" s="5" t="s">
        <v>38</v>
      </c>
      <c r="L25" s="5">
        <v>1</v>
      </c>
      <c r="M25" s="5">
        <v>0</v>
      </c>
      <c r="N25" s="1">
        <v>5</v>
      </c>
    </row>
    <row r="26" spans="1:14" x14ac:dyDescent="0.2">
      <c r="C26" s="5"/>
      <c r="D26" s="5"/>
      <c r="E26" s="5"/>
      <c r="F26" s="5"/>
      <c r="G26" s="5"/>
      <c r="H26" s="1" t="s">
        <v>164</v>
      </c>
      <c r="I26" s="5" t="s">
        <v>38</v>
      </c>
      <c r="J26" s="5" t="s">
        <v>38</v>
      </c>
      <c r="K26" s="5" t="s">
        <v>38</v>
      </c>
      <c r="L26" s="5">
        <v>14</v>
      </c>
      <c r="M26" s="5">
        <v>0</v>
      </c>
      <c r="N26" s="1">
        <v>6</v>
      </c>
    </row>
    <row r="27" spans="1:14" x14ac:dyDescent="0.2">
      <c r="C27" s="5"/>
      <c r="D27" s="5"/>
      <c r="E27" s="5"/>
      <c r="F27" s="5"/>
      <c r="G27" s="5"/>
      <c r="H27" s="1" t="s">
        <v>165</v>
      </c>
      <c r="I27" s="5" t="s">
        <v>38</v>
      </c>
      <c r="J27" s="5" t="s">
        <v>38</v>
      </c>
      <c r="K27" s="5" t="s">
        <v>38</v>
      </c>
      <c r="L27" s="5">
        <v>3</v>
      </c>
      <c r="M27" s="33">
        <v>0</v>
      </c>
      <c r="N27" s="34">
        <v>2</v>
      </c>
    </row>
    <row r="28" spans="1:14" x14ac:dyDescent="0.2">
      <c r="A28" s="6" t="s">
        <v>215</v>
      </c>
      <c r="B28" s="6"/>
      <c r="C28" s="6"/>
      <c r="D28" s="6"/>
      <c r="E28" s="6"/>
      <c r="F28" s="135"/>
      <c r="G28" s="241"/>
      <c r="H28" s="6"/>
      <c r="I28" s="6"/>
      <c r="J28" s="6"/>
      <c r="K28" s="6"/>
      <c r="L28" s="46"/>
    </row>
  </sheetData>
  <sheetProtection selectLockedCells="1"/>
  <mergeCells count="6">
    <mergeCell ref="A7:E7"/>
    <mergeCell ref="C9:E9"/>
    <mergeCell ref="J9:L9"/>
    <mergeCell ref="M3:N3"/>
    <mergeCell ref="H9:H10"/>
    <mergeCell ref="A9:A10"/>
  </mergeCells>
  <hyperlinks>
    <hyperlink ref="M3:N3" location="Contenido!A1" display="VOLVER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workbookViewId="0">
      <selection activeCell="B11" sqref="B11"/>
    </sheetView>
  </sheetViews>
  <sheetFormatPr baseColWidth="10" defaultRowHeight="12.75" x14ac:dyDescent="0.2"/>
  <cols>
    <col min="1" max="2" width="11.42578125" style="1"/>
    <col min="3" max="3" width="17.5703125" style="1" customWidth="1"/>
    <col min="4" max="4" width="13.42578125" style="1" customWidth="1"/>
    <col min="5" max="5" width="14.28515625" style="1" customWidth="1"/>
    <col min="6" max="6" width="3" style="125" customWidth="1"/>
    <col min="7" max="7" width="10.85546875" style="1" customWidth="1"/>
    <col min="8" max="8" width="11.42578125" style="1"/>
    <col min="9" max="9" width="14.42578125" style="1" customWidth="1"/>
    <col min="10" max="12" width="11.42578125" style="1"/>
    <col min="13" max="13" width="15.5703125" style="1" customWidth="1"/>
    <col min="14" max="16384" width="11.42578125" style="1"/>
  </cols>
  <sheetData>
    <row r="1" spans="1:14" s="7" customFormat="1" x14ac:dyDescent="0.2">
      <c r="F1" s="78"/>
    </row>
    <row r="2" spans="1:14" s="7" customFormat="1" x14ac:dyDescent="0.2">
      <c r="F2" s="78"/>
      <c r="G2" s="207"/>
      <c r="H2" s="207"/>
      <c r="I2" s="207"/>
      <c r="J2" s="207"/>
    </row>
    <row r="3" spans="1:14" s="7" customFormat="1" ht="18.75" x14ac:dyDescent="0.2">
      <c r="F3" s="78"/>
      <c r="G3" s="207"/>
      <c r="H3" s="294" t="s">
        <v>244</v>
      </c>
      <c r="I3" s="294"/>
      <c r="J3" s="207"/>
    </row>
    <row r="4" spans="1:14" s="7" customFormat="1" x14ac:dyDescent="0.2">
      <c r="B4" s="149"/>
      <c r="C4" s="149"/>
      <c r="D4" s="149"/>
      <c r="F4" s="78"/>
      <c r="G4" s="48"/>
      <c r="H4" s="48"/>
      <c r="I4" s="48"/>
      <c r="J4" s="48"/>
      <c r="K4" s="149"/>
      <c r="L4" s="149"/>
      <c r="M4" s="149"/>
      <c r="N4" s="149"/>
    </row>
    <row r="5" spans="1:14" s="7" customFormat="1" x14ac:dyDescent="0.2">
      <c r="A5" s="149" t="s">
        <v>298</v>
      </c>
      <c r="C5" s="149"/>
      <c r="D5" s="149"/>
      <c r="E5" s="149"/>
      <c r="F5" s="150"/>
      <c r="G5" s="149"/>
      <c r="H5" s="149"/>
      <c r="I5" s="149"/>
      <c r="J5" s="149"/>
      <c r="K5" s="149"/>
      <c r="L5" s="149"/>
      <c r="M5" s="149"/>
      <c r="N5" s="149"/>
    </row>
    <row r="6" spans="1:14" s="7" customFormat="1" x14ac:dyDescent="0.2">
      <c r="A6" s="149" t="s">
        <v>123</v>
      </c>
      <c r="B6" s="149"/>
      <c r="C6" s="149"/>
      <c r="D6" s="149"/>
      <c r="E6" s="149"/>
      <c r="F6" s="150"/>
      <c r="G6" s="149"/>
      <c r="H6" s="149"/>
      <c r="I6" s="149"/>
      <c r="J6" s="149"/>
      <c r="K6" s="149"/>
      <c r="L6" s="149"/>
      <c r="M6" s="149"/>
      <c r="N6" s="149"/>
    </row>
    <row r="7" spans="1:14" s="7" customFormat="1" x14ac:dyDescent="0.2">
      <c r="A7" s="149" t="s">
        <v>352</v>
      </c>
      <c r="F7" s="78"/>
    </row>
    <row r="8" spans="1:14" x14ac:dyDescent="0.2">
      <c r="A8" s="293"/>
      <c r="B8" s="293"/>
      <c r="C8" s="293"/>
      <c r="D8" s="293"/>
      <c r="E8" s="293"/>
      <c r="F8" s="293"/>
      <c r="G8" s="293"/>
      <c r="H8" s="293"/>
      <c r="I8" s="293"/>
      <c r="J8" s="293"/>
      <c r="K8" s="293"/>
      <c r="L8" s="293"/>
      <c r="M8" s="293"/>
      <c r="N8" s="293"/>
    </row>
    <row r="9" spans="1:14" s="17" customFormat="1" ht="19.5" customHeight="1" x14ac:dyDescent="0.25">
      <c r="A9" s="295" t="s">
        <v>224</v>
      </c>
      <c r="B9" s="292" t="s">
        <v>222</v>
      </c>
      <c r="C9" s="292"/>
      <c r="D9" s="292"/>
      <c r="E9" s="292"/>
      <c r="F9" s="118"/>
      <c r="G9" s="292" t="s">
        <v>223</v>
      </c>
      <c r="H9" s="292"/>
      <c r="I9" s="292"/>
      <c r="J9" s="292"/>
      <c r="K9" s="292"/>
      <c r="L9" s="292"/>
      <c r="M9" s="292"/>
      <c r="N9" s="292"/>
    </row>
    <row r="10" spans="1:14" s="17" customFormat="1" ht="24" customHeight="1" thickBot="1" x14ac:dyDescent="0.3">
      <c r="A10" s="296"/>
      <c r="B10" s="89" t="s">
        <v>225</v>
      </c>
      <c r="C10" s="89" t="s">
        <v>226</v>
      </c>
      <c r="D10" s="89" t="s">
        <v>227</v>
      </c>
      <c r="E10" s="89" t="s">
        <v>228</v>
      </c>
      <c r="F10" s="89"/>
      <c r="G10" s="89" t="s">
        <v>225</v>
      </c>
      <c r="H10" s="89" t="s">
        <v>24</v>
      </c>
      <c r="I10" s="89" t="s">
        <v>226</v>
      </c>
      <c r="J10" s="89" t="s">
        <v>24</v>
      </c>
      <c r="K10" s="89" t="s">
        <v>227</v>
      </c>
      <c r="L10" s="89" t="s">
        <v>24</v>
      </c>
      <c r="M10" s="89" t="s">
        <v>228</v>
      </c>
      <c r="N10" s="89" t="s">
        <v>24</v>
      </c>
    </row>
    <row r="11" spans="1:14" ht="13.5" thickTop="1" x14ac:dyDescent="0.2">
      <c r="A11" s="126" t="s">
        <v>25</v>
      </c>
      <c r="B11" s="125">
        <v>2106.0350000000003</v>
      </c>
      <c r="C11" s="125">
        <v>121.60999999999999</v>
      </c>
      <c r="D11" s="125">
        <v>343.69499999999999</v>
      </c>
      <c r="E11" s="125">
        <v>1640.73</v>
      </c>
      <c r="G11" s="125">
        <v>497.82499999999999</v>
      </c>
      <c r="H11" s="226" t="s">
        <v>317</v>
      </c>
      <c r="I11" s="125">
        <v>121.60999999999999</v>
      </c>
      <c r="J11" s="125">
        <v>100</v>
      </c>
      <c r="K11" s="125">
        <v>250.17499999999998</v>
      </c>
      <c r="L11" s="226" t="s">
        <v>329</v>
      </c>
      <c r="M11" s="125">
        <v>126.04</v>
      </c>
      <c r="N11" s="226" t="s">
        <v>340</v>
      </c>
    </row>
    <row r="12" spans="1:14" x14ac:dyDescent="0.2">
      <c r="A12" s="126" t="s">
        <v>26</v>
      </c>
      <c r="B12" s="125">
        <v>190.34300000000002</v>
      </c>
      <c r="C12" s="125">
        <v>33.082999999999998</v>
      </c>
      <c r="D12" s="125">
        <v>11.59</v>
      </c>
      <c r="E12" s="125">
        <v>145.67000000000002</v>
      </c>
      <c r="G12" s="125">
        <v>65.093000000000004</v>
      </c>
      <c r="H12" s="226" t="s">
        <v>318</v>
      </c>
      <c r="I12" s="125">
        <v>33.082999999999998</v>
      </c>
      <c r="J12" s="125"/>
      <c r="K12" s="125">
        <v>10.49</v>
      </c>
      <c r="L12" s="226" t="s">
        <v>330</v>
      </c>
      <c r="M12" s="125">
        <v>21.52</v>
      </c>
      <c r="N12" s="226" t="s">
        <v>341</v>
      </c>
    </row>
    <row r="13" spans="1:14" x14ac:dyDescent="0.2">
      <c r="A13" s="126" t="s">
        <v>27</v>
      </c>
      <c r="B13" s="125">
        <v>66.459999999999994</v>
      </c>
      <c r="C13" s="125">
        <v>0</v>
      </c>
      <c r="D13" s="125">
        <v>20.190000000000001</v>
      </c>
      <c r="E13" s="125">
        <v>46.269999999999996</v>
      </c>
      <c r="G13" s="125">
        <v>20.79</v>
      </c>
      <c r="H13" s="226" t="s">
        <v>319</v>
      </c>
      <c r="I13" s="125">
        <v>0</v>
      </c>
      <c r="J13" s="125"/>
      <c r="K13" s="125">
        <v>18.79</v>
      </c>
      <c r="L13" s="226" t="s">
        <v>331</v>
      </c>
      <c r="M13" s="125">
        <v>2</v>
      </c>
      <c r="N13" s="226" t="s">
        <v>342</v>
      </c>
    </row>
    <row r="14" spans="1:14" x14ac:dyDescent="0.2">
      <c r="A14" s="126" t="s">
        <v>28</v>
      </c>
      <c r="B14" s="125">
        <v>312.673</v>
      </c>
      <c r="C14" s="125">
        <v>40.273000000000003</v>
      </c>
      <c r="D14" s="125">
        <v>61.209999999999994</v>
      </c>
      <c r="E14" s="125">
        <v>211.19</v>
      </c>
      <c r="G14" s="125">
        <v>97.63300000000001</v>
      </c>
      <c r="H14" s="226" t="s">
        <v>320</v>
      </c>
      <c r="I14" s="125">
        <v>40.273000000000003</v>
      </c>
      <c r="J14" s="125"/>
      <c r="K14" s="125">
        <v>35.549999999999997</v>
      </c>
      <c r="L14" s="226" t="s">
        <v>332</v>
      </c>
      <c r="M14" s="125">
        <v>21.81</v>
      </c>
      <c r="N14" s="226" t="s">
        <v>343</v>
      </c>
    </row>
    <row r="15" spans="1:14" x14ac:dyDescent="0.2">
      <c r="A15" s="126" t="s">
        <v>29</v>
      </c>
      <c r="B15" s="125">
        <v>180.4</v>
      </c>
      <c r="C15" s="125">
        <v>6.16</v>
      </c>
      <c r="D15" s="125">
        <v>21.28</v>
      </c>
      <c r="E15" s="125">
        <v>152.96</v>
      </c>
      <c r="G15" s="125">
        <v>33.81</v>
      </c>
      <c r="H15" s="226" t="s">
        <v>321</v>
      </c>
      <c r="I15" s="125">
        <v>6.16</v>
      </c>
      <c r="J15" s="125"/>
      <c r="K15" s="125">
        <v>21.28</v>
      </c>
      <c r="L15" s="226">
        <v>1</v>
      </c>
      <c r="M15" s="125">
        <v>6.3699999999999992</v>
      </c>
      <c r="N15" s="226" t="s">
        <v>344</v>
      </c>
    </row>
    <row r="16" spans="1:14" x14ac:dyDescent="0.2">
      <c r="A16" s="126" t="s">
        <v>30</v>
      </c>
      <c r="B16" s="125">
        <v>96.18</v>
      </c>
      <c r="C16" s="125">
        <v>0</v>
      </c>
      <c r="D16" s="125">
        <v>19.82</v>
      </c>
      <c r="E16" s="125">
        <v>76.36</v>
      </c>
      <c r="G16" s="125">
        <v>13.47</v>
      </c>
      <c r="H16" s="226">
        <v>0.14000000000000001</v>
      </c>
      <c r="I16" s="125">
        <v>0</v>
      </c>
      <c r="J16" s="125"/>
      <c r="K16" s="125">
        <v>12.72</v>
      </c>
      <c r="L16" s="226" t="s">
        <v>333</v>
      </c>
      <c r="M16" s="125">
        <v>0.75</v>
      </c>
      <c r="N16" s="226">
        <v>9.7999999999999997E-3</v>
      </c>
    </row>
    <row r="17" spans="1:14" x14ac:dyDescent="0.2">
      <c r="A17" s="126" t="s">
        <v>31</v>
      </c>
      <c r="B17" s="125">
        <v>171.32499999999999</v>
      </c>
      <c r="C17" s="125">
        <v>3.5200000000000005</v>
      </c>
      <c r="D17" s="125">
        <v>50.284999999999997</v>
      </c>
      <c r="E17" s="125">
        <v>117.52</v>
      </c>
      <c r="G17" s="125">
        <v>40.255000000000003</v>
      </c>
      <c r="H17" s="226" t="s">
        <v>322</v>
      </c>
      <c r="I17" s="125">
        <v>3.5200000000000005</v>
      </c>
      <c r="J17" s="125"/>
      <c r="K17" s="125">
        <v>35.484999999999999</v>
      </c>
      <c r="L17" s="226" t="s">
        <v>334</v>
      </c>
      <c r="M17" s="125">
        <v>1.25</v>
      </c>
      <c r="N17" s="226" t="s">
        <v>345</v>
      </c>
    </row>
    <row r="18" spans="1:14" x14ac:dyDescent="0.2">
      <c r="A18" s="126" t="s">
        <v>32</v>
      </c>
      <c r="B18" s="125">
        <v>241.7</v>
      </c>
      <c r="C18" s="125">
        <v>0</v>
      </c>
      <c r="D18" s="125">
        <v>30.440000000000005</v>
      </c>
      <c r="E18" s="125">
        <v>211.26</v>
      </c>
      <c r="G18" s="125">
        <v>26.92</v>
      </c>
      <c r="H18" s="226" t="s">
        <v>323</v>
      </c>
      <c r="I18" s="125">
        <v>0</v>
      </c>
      <c r="J18" s="125"/>
      <c r="K18" s="125">
        <v>23.340000000000003</v>
      </c>
      <c r="L18" s="226" t="s">
        <v>335</v>
      </c>
      <c r="M18" s="125">
        <v>3.58</v>
      </c>
      <c r="N18" s="226" t="s">
        <v>346</v>
      </c>
    </row>
    <row r="19" spans="1:14" x14ac:dyDescent="0.2">
      <c r="A19" s="126" t="s">
        <v>33</v>
      </c>
      <c r="B19" s="125">
        <v>86.275000000000006</v>
      </c>
      <c r="C19" s="125">
        <v>14.295</v>
      </c>
      <c r="D19" s="125">
        <v>3.79</v>
      </c>
      <c r="E19" s="125">
        <v>68.19</v>
      </c>
      <c r="G19" s="125">
        <v>27.414999999999999</v>
      </c>
      <c r="H19" s="226" t="s">
        <v>324</v>
      </c>
      <c r="I19" s="125">
        <v>14.295</v>
      </c>
      <c r="J19" s="125"/>
      <c r="K19" s="125">
        <v>3.79</v>
      </c>
      <c r="L19" s="226">
        <v>1</v>
      </c>
      <c r="M19" s="125">
        <v>9.33</v>
      </c>
      <c r="N19" s="226" t="s">
        <v>347</v>
      </c>
    </row>
    <row r="20" spans="1:14" x14ac:dyDescent="0.2">
      <c r="A20" s="126" t="s">
        <v>34</v>
      </c>
      <c r="B20" s="125">
        <v>189.33</v>
      </c>
      <c r="C20" s="125">
        <v>4.45</v>
      </c>
      <c r="D20" s="125">
        <v>34.660000000000004</v>
      </c>
      <c r="E20" s="125">
        <v>150.22</v>
      </c>
      <c r="G20" s="125">
        <v>59.680000000000007</v>
      </c>
      <c r="H20" s="226" t="s">
        <v>325</v>
      </c>
      <c r="I20" s="125">
        <v>4.45</v>
      </c>
      <c r="J20" s="125"/>
      <c r="K20" s="125">
        <v>30.240000000000002</v>
      </c>
      <c r="L20" s="226" t="s">
        <v>336</v>
      </c>
      <c r="M20" s="125">
        <v>24.99</v>
      </c>
      <c r="N20" s="226" t="s">
        <v>348</v>
      </c>
    </row>
    <row r="21" spans="1:14" x14ac:dyDescent="0.2">
      <c r="A21" s="126" t="s">
        <v>35</v>
      </c>
      <c r="B21" s="125">
        <v>198.42000000000002</v>
      </c>
      <c r="C21" s="125">
        <v>0</v>
      </c>
      <c r="D21" s="125">
        <v>28.35</v>
      </c>
      <c r="E21" s="125">
        <v>170.07000000000002</v>
      </c>
      <c r="G21" s="125">
        <v>22.9</v>
      </c>
      <c r="H21" s="226" t="s">
        <v>326</v>
      </c>
      <c r="I21" s="125">
        <v>0</v>
      </c>
      <c r="J21" s="125"/>
      <c r="K21" s="125">
        <v>21.25</v>
      </c>
      <c r="L21" s="226" t="s">
        <v>337</v>
      </c>
      <c r="M21" s="125">
        <v>1.65</v>
      </c>
      <c r="N21" s="226" t="s">
        <v>351</v>
      </c>
    </row>
    <row r="22" spans="1:14" x14ac:dyDescent="0.2">
      <c r="A22" s="126" t="s">
        <v>36</v>
      </c>
      <c r="B22" s="125">
        <v>223.23000000000002</v>
      </c>
      <c r="C22" s="125">
        <v>11.5</v>
      </c>
      <c r="D22" s="125">
        <v>30.43</v>
      </c>
      <c r="E22" s="125">
        <v>181.3</v>
      </c>
      <c r="G22" s="125">
        <v>62.03</v>
      </c>
      <c r="H22" s="226" t="s">
        <v>327</v>
      </c>
      <c r="I22" s="125">
        <v>11.5</v>
      </c>
      <c r="J22" s="125"/>
      <c r="K22" s="125">
        <v>19.29</v>
      </c>
      <c r="L22" s="226" t="s">
        <v>338</v>
      </c>
      <c r="M22" s="125">
        <v>31.240000000000002</v>
      </c>
      <c r="N22" s="226" t="s">
        <v>349</v>
      </c>
    </row>
    <row r="23" spans="1:14" x14ac:dyDescent="0.2">
      <c r="A23" s="147" t="s">
        <v>37</v>
      </c>
      <c r="B23" s="34">
        <v>149.69900000000001</v>
      </c>
      <c r="C23" s="34">
        <v>8.3290000000000006</v>
      </c>
      <c r="D23" s="34">
        <v>31.65</v>
      </c>
      <c r="E23" s="34">
        <v>109.72</v>
      </c>
      <c r="F23" s="34"/>
      <c r="G23" s="34">
        <v>27.829000000000001</v>
      </c>
      <c r="H23" s="227" t="s">
        <v>328</v>
      </c>
      <c r="I23" s="34">
        <v>8.3290000000000006</v>
      </c>
      <c r="J23" s="34"/>
      <c r="K23" s="34">
        <v>17.95</v>
      </c>
      <c r="L23" s="227" t="s">
        <v>339</v>
      </c>
      <c r="M23" s="34">
        <v>1.55</v>
      </c>
      <c r="N23" s="227" t="s">
        <v>350</v>
      </c>
    </row>
    <row r="24" spans="1:14" x14ac:dyDescent="0.2">
      <c r="A24" s="148" t="s">
        <v>124</v>
      </c>
      <c r="B24" s="148"/>
      <c r="C24" s="148"/>
      <c r="D24" s="148"/>
      <c r="E24" s="38"/>
      <c r="F24" s="23"/>
      <c r="G24" s="38"/>
      <c r="H24" s="38"/>
      <c r="I24" s="38"/>
      <c r="J24" s="38"/>
      <c r="K24" s="38"/>
      <c r="L24" s="38"/>
      <c r="M24" s="38"/>
      <c r="N24" s="38"/>
    </row>
  </sheetData>
  <sheetProtection selectLockedCells="1"/>
  <mergeCells count="5">
    <mergeCell ref="B9:E9"/>
    <mergeCell ref="G9:N9"/>
    <mergeCell ref="A8:N8"/>
    <mergeCell ref="H3:I3"/>
    <mergeCell ref="A9:A10"/>
  </mergeCells>
  <hyperlinks>
    <hyperlink ref="H3:I3" location="Contenido!A1" display="VOLVER"/>
  </hyperlinks>
  <pageMargins left="0.7" right="0.7" top="0.75" bottom="0.75" header="0.3" footer="0.3"/>
  <pageSetup orientation="portrait" r:id="rId1"/>
  <ignoredErrors>
    <ignoredError sqref="H11:H23 L11:L23 N11:N23" numberStoredAsText="1"/>
  </ignoredErrors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workbookViewId="0">
      <selection activeCell="K3" sqref="K3:M3"/>
    </sheetView>
  </sheetViews>
  <sheetFormatPr baseColWidth="10" defaultColWidth="18.7109375" defaultRowHeight="12.75" x14ac:dyDescent="0.2"/>
  <cols>
    <col min="1" max="1" width="14.42578125" style="1" customWidth="1"/>
    <col min="2" max="2" width="5" style="1" bestFit="1" customWidth="1"/>
    <col min="3" max="5" width="5" style="1" customWidth="1"/>
    <col min="6" max="6" width="6.140625" style="174" customWidth="1"/>
    <col min="7" max="7" width="20.42578125" style="1" bestFit="1" customWidth="1"/>
    <col min="8" max="8" width="5" style="1" bestFit="1" customWidth="1"/>
    <col min="9" max="9" width="5" style="1" customWidth="1"/>
    <col min="10" max="10" width="5" style="1" bestFit="1" customWidth="1"/>
    <col min="11" max="11" width="5" style="1" customWidth="1"/>
    <col min="12" max="12" width="4.85546875" style="1" customWidth="1"/>
    <col min="13" max="13" width="4.140625" style="1" bestFit="1" customWidth="1"/>
    <col min="14" max="14" width="23.140625" style="1" bestFit="1" customWidth="1"/>
    <col min="15" max="15" width="4.140625" style="1" bestFit="1" customWidth="1"/>
    <col min="16" max="16384" width="18.7109375" style="1"/>
  </cols>
  <sheetData>
    <row r="1" spans="1:15" s="7" customFormat="1" x14ac:dyDescent="0.2"/>
    <row r="2" spans="1:15" s="7" customFormat="1" x14ac:dyDescent="0.2">
      <c r="J2" s="207"/>
      <c r="K2" s="207"/>
      <c r="L2" s="207"/>
      <c r="M2" s="207"/>
      <c r="N2" s="207"/>
    </row>
    <row r="3" spans="1:15" s="7" customFormat="1" ht="18.75" x14ac:dyDescent="0.2">
      <c r="J3" s="207"/>
      <c r="K3" s="294" t="s">
        <v>244</v>
      </c>
      <c r="L3" s="294"/>
      <c r="M3" s="294"/>
      <c r="N3" s="207"/>
    </row>
    <row r="4" spans="1:15" s="7" customFormat="1" x14ac:dyDescent="0.2">
      <c r="J4" s="207"/>
      <c r="K4" s="207"/>
      <c r="L4" s="207"/>
      <c r="M4" s="207"/>
      <c r="N4" s="207"/>
    </row>
    <row r="5" spans="1:15" s="7" customFormat="1" x14ac:dyDescent="0.2">
      <c r="A5" s="8" t="s">
        <v>282</v>
      </c>
    </row>
    <row r="6" spans="1:15" s="7" customFormat="1" x14ac:dyDescent="0.2">
      <c r="A6" s="8" t="s">
        <v>284</v>
      </c>
    </row>
    <row r="7" spans="1:15" s="7" customFormat="1" x14ac:dyDescent="0.2">
      <c r="A7" s="8" t="s">
        <v>311</v>
      </c>
    </row>
    <row r="9" spans="1:15" s="17" customFormat="1" ht="21" customHeight="1" x14ac:dyDescent="0.25">
      <c r="A9" s="310" t="s">
        <v>203</v>
      </c>
      <c r="B9" s="292" t="s">
        <v>166</v>
      </c>
      <c r="C9" s="292"/>
      <c r="D9" s="292"/>
      <c r="E9" s="292"/>
      <c r="F9" s="292"/>
      <c r="G9" s="295" t="s">
        <v>204</v>
      </c>
      <c r="H9" s="292" t="s">
        <v>166</v>
      </c>
      <c r="I9" s="292"/>
      <c r="J9" s="292"/>
      <c r="K9" s="292"/>
      <c r="L9" s="292"/>
      <c r="M9" s="209"/>
      <c r="N9" s="209"/>
      <c r="O9" s="209"/>
    </row>
    <row r="10" spans="1:15" s="17" customFormat="1" ht="22.5" customHeight="1" thickBot="1" x14ac:dyDescent="0.3">
      <c r="A10" s="311"/>
      <c r="B10" s="201">
        <v>2012</v>
      </c>
      <c r="C10" s="201">
        <v>2013</v>
      </c>
      <c r="D10" s="201">
        <v>2014</v>
      </c>
      <c r="E10" s="201">
        <v>2015</v>
      </c>
      <c r="F10" s="201">
        <v>2016</v>
      </c>
      <c r="G10" s="296"/>
      <c r="H10" s="74">
        <v>2012</v>
      </c>
      <c r="I10" s="201">
        <v>2013</v>
      </c>
      <c r="J10" s="201">
        <v>2014</v>
      </c>
      <c r="K10" s="201">
        <v>2015</v>
      </c>
      <c r="L10" s="201">
        <v>2016</v>
      </c>
      <c r="M10" s="209"/>
      <c r="N10" s="209"/>
      <c r="O10" s="209"/>
    </row>
    <row r="11" spans="1:15" ht="13.5" thickTop="1" x14ac:dyDescent="0.2">
      <c r="A11" s="1" t="s">
        <v>140</v>
      </c>
      <c r="B11" s="5">
        <v>19</v>
      </c>
      <c r="C11" s="5">
        <v>24</v>
      </c>
      <c r="D11" s="5">
        <v>30</v>
      </c>
      <c r="E11" s="5">
        <v>41</v>
      </c>
      <c r="F11" s="5">
        <v>24</v>
      </c>
      <c r="G11" s="1" t="s">
        <v>141</v>
      </c>
      <c r="H11" s="5" t="s">
        <v>38</v>
      </c>
      <c r="I11" s="5">
        <v>0</v>
      </c>
      <c r="J11" s="5">
        <v>0</v>
      </c>
      <c r="K11" s="5" t="s">
        <v>38</v>
      </c>
      <c r="L11" s="5" t="s">
        <v>38</v>
      </c>
      <c r="M11" s="125"/>
      <c r="N11" s="125"/>
      <c r="O11" s="125"/>
    </row>
    <row r="12" spans="1:15" x14ac:dyDescent="0.2">
      <c r="A12" s="1" t="s">
        <v>142</v>
      </c>
      <c r="B12" s="5">
        <v>28</v>
      </c>
      <c r="C12" s="5">
        <v>18</v>
      </c>
      <c r="D12" s="5">
        <v>15</v>
      </c>
      <c r="E12" s="5">
        <v>69</v>
      </c>
      <c r="F12" s="5">
        <v>46</v>
      </c>
      <c r="G12" s="1" t="s">
        <v>143</v>
      </c>
      <c r="H12" s="5" t="s">
        <v>38</v>
      </c>
      <c r="I12" s="5">
        <v>1</v>
      </c>
      <c r="J12" s="5">
        <v>0</v>
      </c>
      <c r="K12" s="5" t="s">
        <v>38</v>
      </c>
      <c r="L12" s="5" t="s">
        <v>38</v>
      </c>
      <c r="M12" s="125"/>
      <c r="N12" s="125"/>
      <c r="O12" s="125"/>
    </row>
    <row r="13" spans="1:15" x14ac:dyDescent="0.2">
      <c r="A13" s="1" t="s">
        <v>144</v>
      </c>
      <c r="B13" s="5">
        <v>6</v>
      </c>
      <c r="C13" s="5">
        <v>9</v>
      </c>
      <c r="D13" s="5">
        <v>6</v>
      </c>
      <c r="E13" s="5">
        <v>13</v>
      </c>
      <c r="F13" s="5">
        <v>6</v>
      </c>
      <c r="G13" s="1" t="s">
        <v>145</v>
      </c>
      <c r="H13" s="5" t="s">
        <v>38</v>
      </c>
      <c r="I13" s="5">
        <v>1</v>
      </c>
      <c r="J13" s="5">
        <v>0</v>
      </c>
      <c r="K13" s="5" t="s">
        <v>38</v>
      </c>
      <c r="L13" s="5" t="s">
        <v>38</v>
      </c>
      <c r="M13" s="125"/>
      <c r="N13" s="125"/>
      <c r="O13" s="125"/>
    </row>
    <row r="14" spans="1:15" x14ac:dyDescent="0.2">
      <c r="A14" s="1" t="s">
        <v>146</v>
      </c>
      <c r="B14" s="5">
        <v>9</v>
      </c>
      <c r="C14" s="5">
        <v>13</v>
      </c>
      <c r="D14" s="5">
        <v>10</v>
      </c>
      <c r="E14" s="5">
        <v>23</v>
      </c>
      <c r="F14" s="5">
        <v>16</v>
      </c>
      <c r="G14" s="1" t="s">
        <v>147</v>
      </c>
      <c r="H14" s="5" t="s">
        <v>38</v>
      </c>
      <c r="I14" s="5">
        <v>1</v>
      </c>
      <c r="J14" s="5">
        <v>1</v>
      </c>
      <c r="K14" s="5" t="s">
        <v>38</v>
      </c>
      <c r="L14" s="5" t="s">
        <v>38</v>
      </c>
      <c r="M14" s="125"/>
      <c r="N14" s="125"/>
      <c r="O14" s="125"/>
    </row>
    <row r="15" spans="1:15" x14ac:dyDescent="0.2">
      <c r="A15" s="1" t="s">
        <v>148</v>
      </c>
      <c r="B15" s="5">
        <v>0</v>
      </c>
      <c r="C15" s="5">
        <v>0</v>
      </c>
      <c r="D15" s="5">
        <v>2</v>
      </c>
      <c r="E15" s="5">
        <v>1</v>
      </c>
      <c r="F15" s="5"/>
      <c r="G15" s="1" t="s">
        <v>149</v>
      </c>
      <c r="H15" s="5" t="s">
        <v>38</v>
      </c>
      <c r="I15" s="5">
        <v>2</v>
      </c>
      <c r="J15" s="5">
        <v>2</v>
      </c>
      <c r="K15" s="5" t="s">
        <v>38</v>
      </c>
      <c r="L15" s="5" t="s">
        <v>38</v>
      </c>
      <c r="M15" s="125"/>
      <c r="N15" s="125"/>
      <c r="O15" s="125"/>
    </row>
    <row r="16" spans="1:15" x14ac:dyDescent="0.2">
      <c r="A16" s="1" t="s">
        <v>150</v>
      </c>
      <c r="B16" s="5">
        <v>1</v>
      </c>
      <c r="C16" s="5">
        <v>1</v>
      </c>
      <c r="D16" s="5">
        <v>0</v>
      </c>
      <c r="E16" s="5">
        <v>2</v>
      </c>
      <c r="F16" s="5">
        <v>1</v>
      </c>
      <c r="G16" s="1" t="s">
        <v>151</v>
      </c>
      <c r="H16" s="5" t="s">
        <v>38</v>
      </c>
      <c r="I16" s="5">
        <v>2</v>
      </c>
      <c r="J16" s="5">
        <v>2</v>
      </c>
      <c r="K16" s="5" t="s">
        <v>38</v>
      </c>
      <c r="L16" s="5" t="s">
        <v>38</v>
      </c>
      <c r="M16" s="125"/>
      <c r="N16" s="125"/>
      <c r="O16" s="125"/>
    </row>
    <row r="17" spans="1:15" x14ac:dyDescent="0.2">
      <c r="A17" s="1" t="s">
        <v>152</v>
      </c>
      <c r="B17" s="5">
        <v>7</v>
      </c>
      <c r="C17" s="5">
        <v>7</v>
      </c>
      <c r="D17" s="5">
        <v>4</v>
      </c>
      <c r="E17" s="5">
        <v>26</v>
      </c>
      <c r="F17" s="5">
        <v>19</v>
      </c>
      <c r="G17" s="1" t="s">
        <v>153</v>
      </c>
      <c r="H17" s="5" t="s">
        <v>38</v>
      </c>
      <c r="I17" s="5">
        <v>8</v>
      </c>
      <c r="J17" s="5">
        <v>8</v>
      </c>
      <c r="K17" s="5" t="s">
        <v>38</v>
      </c>
      <c r="L17" s="5" t="s">
        <v>38</v>
      </c>
      <c r="M17" s="125"/>
      <c r="N17" s="125"/>
      <c r="O17" s="125"/>
    </row>
    <row r="18" spans="1:15" x14ac:dyDescent="0.2">
      <c r="A18" s="1" t="s">
        <v>154</v>
      </c>
      <c r="B18" s="5">
        <v>5</v>
      </c>
      <c r="C18" s="5">
        <v>2</v>
      </c>
      <c r="D18" s="5">
        <v>3</v>
      </c>
      <c r="E18" s="5">
        <v>2</v>
      </c>
      <c r="F18" s="5"/>
      <c r="G18" s="1" t="s">
        <v>155</v>
      </c>
      <c r="H18" s="5" t="s">
        <v>38</v>
      </c>
      <c r="I18" s="5">
        <v>5</v>
      </c>
      <c r="J18" s="5">
        <v>4</v>
      </c>
      <c r="K18" s="5" t="s">
        <v>38</v>
      </c>
      <c r="L18" s="5" t="s">
        <v>38</v>
      </c>
      <c r="M18" s="125"/>
      <c r="N18" s="125"/>
      <c r="O18" s="125"/>
    </row>
    <row r="19" spans="1:15" x14ac:dyDescent="0.2">
      <c r="A19" s="1" t="s">
        <v>156</v>
      </c>
      <c r="B19" s="5">
        <v>1</v>
      </c>
      <c r="C19" s="5">
        <v>0</v>
      </c>
      <c r="D19" s="5">
        <v>0</v>
      </c>
      <c r="E19" s="5"/>
      <c r="F19" s="5"/>
      <c r="G19" s="1" t="s">
        <v>111</v>
      </c>
      <c r="H19" s="5" t="s">
        <v>38</v>
      </c>
      <c r="I19" s="5">
        <v>4</v>
      </c>
      <c r="J19" s="5">
        <v>2</v>
      </c>
      <c r="K19" s="5" t="s">
        <v>38</v>
      </c>
      <c r="L19" s="5" t="s">
        <v>38</v>
      </c>
      <c r="M19" s="125"/>
      <c r="N19" s="125"/>
      <c r="O19" s="125"/>
    </row>
    <row r="20" spans="1:15" x14ac:dyDescent="0.2">
      <c r="A20" s="1" t="s">
        <v>157</v>
      </c>
      <c r="B20" s="5">
        <v>2</v>
      </c>
      <c r="C20" s="5">
        <v>1</v>
      </c>
      <c r="D20" s="5">
        <v>2</v>
      </c>
      <c r="E20" s="5"/>
      <c r="F20" s="5"/>
      <c r="G20" s="1" t="s">
        <v>73</v>
      </c>
      <c r="H20" s="5" t="s">
        <v>38</v>
      </c>
      <c r="I20" s="5">
        <v>0</v>
      </c>
      <c r="J20" s="5">
        <v>0</v>
      </c>
      <c r="K20" s="5" t="s">
        <v>38</v>
      </c>
      <c r="L20" s="5" t="s">
        <v>38</v>
      </c>
      <c r="M20" s="125"/>
      <c r="N20" s="125"/>
      <c r="O20" s="125"/>
    </row>
    <row r="21" spans="1:15" x14ac:dyDescent="0.2">
      <c r="A21" s="1" t="s">
        <v>158</v>
      </c>
      <c r="B21" s="5">
        <v>1</v>
      </c>
      <c r="C21" s="5">
        <v>0</v>
      </c>
      <c r="D21" s="5">
        <v>0</v>
      </c>
      <c r="E21" s="5"/>
      <c r="F21" s="5"/>
      <c r="G21" s="1" t="s">
        <v>159</v>
      </c>
      <c r="H21" s="5" t="s">
        <v>38</v>
      </c>
      <c r="I21" s="5">
        <v>2</v>
      </c>
      <c r="J21" s="5">
        <v>2</v>
      </c>
      <c r="K21" s="5" t="s">
        <v>38</v>
      </c>
      <c r="L21" s="5" t="s">
        <v>38</v>
      </c>
      <c r="M21" s="125"/>
      <c r="N21" s="125"/>
      <c r="O21" s="125"/>
    </row>
    <row r="22" spans="1:15" x14ac:dyDescent="0.2">
      <c r="B22" s="5"/>
      <c r="C22" s="5"/>
      <c r="D22" s="5"/>
      <c r="E22" s="5"/>
      <c r="F22" s="5"/>
      <c r="G22" s="1" t="s">
        <v>160</v>
      </c>
      <c r="H22" s="5" t="s">
        <v>38</v>
      </c>
      <c r="I22" s="5">
        <v>8</v>
      </c>
      <c r="J22" s="5">
        <v>4</v>
      </c>
      <c r="K22" s="5" t="s">
        <v>38</v>
      </c>
      <c r="L22" s="5" t="s">
        <v>38</v>
      </c>
      <c r="M22" s="125"/>
      <c r="N22" s="125"/>
      <c r="O22" s="125"/>
    </row>
    <row r="23" spans="1:15" x14ac:dyDescent="0.2">
      <c r="B23" s="5"/>
      <c r="C23" s="5"/>
      <c r="D23" s="5"/>
      <c r="E23" s="5"/>
      <c r="F23" s="5"/>
      <c r="G23" s="1" t="s">
        <v>161</v>
      </c>
      <c r="H23" s="5" t="s">
        <v>38</v>
      </c>
      <c r="I23" s="5">
        <v>7</v>
      </c>
      <c r="J23" s="5">
        <v>5</v>
      </c>
      <c r="K23" s="5" t="s">
        <v>38</v>
      </c>
      <c r="L23" s="5" t="s">
        <v>38</v>
      </c>
      <c r="M23" s="125"/>
      <c r="N23" s="125"/>
      <c r="O23" s="125"/>
    </row>
    <row r="24" spans="1:15" x14ac:dyDescent="0.2">
      <c r="B24" s="5"/>
      <c r="C24" s="5"/>
      <c r="D24" s="5"/>
      <c r="E24" s="5"/>
      <c r="F24" s="5"/>
      <c r="G24" s="1" t="s">
        <v>162</v>
      </c>
      <c r="H24" s="5" t="s">
        <v>38</v>
      </c>
      <c r="I24" s="5">
        <v>0</v>
      </c>
      <c r="J24" s="5">
        <v>0</v>
      </c>
      <c r="K24" s="5" t="s">
        <v>38</v>
      </c>
      <c r="L24" s="5" t="s">
        <v>38</v>
      </c>
      <c r="M24" s="125"/>
      <c r="N24" s="125"/>
      <c r="O24" s="125"/>
    </row>
    <row r="25" spans="1:15" x14ac:dyDescent="0.2">
      <c r="B25" s="5"/>
      <c r="C25" s="5"/>
      <c r="D25" s="5"/>
      <c r="E25" s="5"/>
      <c r="F25" s="5"/>
      <c r="G25" s="1" t="s">
        <v>163</v>
      </c>
      <c r="H25" s="5" t="s">
        <v>38</v>
      </c>
      <c r="I25" s="5">
        <v>1</v>
      </c>
      <c r="J25" s="5">
        <v>1</v>
      </c>
      <c r="K25" s="5" t="s">
        <v>38</v>
      </c>
      <c r="L25" s="5" t="s">
        <v>38</v>
      </c>
      <c r="M25" s="125"/>
      <c r="N25" s="125"/>
      <c r="O25" s="125"/>
    </row>
    <row r="26" spans="1:15" x14ac:dyDescent="0.2">
      <c r="B26" s="5"/>
      <c r="C26" s="5"/>
      <c r="D26" s="5"/>
      <c r="E26" s="5"/>
      <c r="F26" s="5"/>
      <c r="G26" s="1" t="s">
        <v>164</v>
      </c>
      <c r="H26" s="5" t="s">
        <v>38</v>
      </c>
      <c r="I26" s="5">
        <v>7</v>
      </c>
      <c r="J26" s="5">
        <v>6</v>
      </c>
      <c r="K26" s="5" t="s">
        <v>38</v>
      </c>
      <c r="L26" s="5" t="s">
        <v>38</v>
      </c>
      <c r="M26" s="125"/>
      <c r="N26" s="125"/>
      <c r="O26" s="125"/>
    </row>
    <row r="27" spans="1:15" x14ac:dyDescent="0.2">
      <c r="B27" s="5"/>
      <c r="C27" s="5"/>
      <c r="D27" s="5"/>
      <c r="E27" s="5"/>
      <c r="F27" s="5"/>
      <c r="G27" s="1" t="s">
        <v>165</v>
      </c>
      <c r="H27" s="5" t="s">
        <v>38</v>
      </c>
      <c r="I27" s="5">
        <v>100</v>
      </c>
      <c r="J27" s="5">
        <v>8</v>
      </c>
      <c r="K27" s="5" t="s">
        <v>38</v>
      </c>
      <c r="L27" s="33" t="s">
        <v>38</v>
      </c>
      <c r="M27" s="125"/>
      <c r="N27" s="125"/>
      <c r="O27" s="125"/>
    </row>
    <row r="28" spans="1:15" x14ac:dyDescent="0.2">
      <c r="A28" s="128" t="s">
        <v>283</v>
      </c>
      <c r="B28" s="46"/>
      <c r="C28" s="46"/>
      <c r="D28" s="46"/>
      <c r="E28" s="46"/>
      <c r="F28" s="46"/>
      <c r="G28" s="46"/>
      <c r="H28" s="46"/>
      <c r="I28" s="46"/>
      <c r="J28" s="46"/>
      <c r="K28" s="46"/>
    </row>
    <row r="29" spans="1:15" x14ac:dyDescent="0.2">
      <c r="A29" s="77"/>
    </row>
    <row r="31" spans="1:15" x14ac:dyDescent="0.2">
      <c r="A31" s="123"/>
      <c r="B31" s="123"/>
      <c r="C31" s="123"/>
      <c r="D31" s="123"/>
      <c r="E31" s="123"/>
      <c r="F31" s="133"/>
      <c r="G31" s="123"/>
      <c r="H31" s="123"/>
      <c r="I31" s="123"/>
      <c r="J31" s="123"/>
      <c r="K31" s="123"/>
    </row>
  </sheetData>
  <sheetProtection password="DF2A" sheet="1" objects="1" scenarios="1" selectLockedCells="1"/>
  <mergeCells count="5">
    <mergeCell ref="A9:A10"/>
    <mergeCell ref="G9:G10"/>
    <mergeCell ref="B9:F9"/>
    <mergeCell ref="H9:L9"/>
    <mergeCell ref="K3:M3"/>
  </mergeCells>
  <hyperlinks>
    <hyperlink ref="K3:M3" location="Contenido!A31" display="VOLVER"/>
  </hyperlinks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1"/>
  <sheetViews>
    <sheetView workbookViewId="0">
      <selection activeCell="A5" sqref="A5"/>
    </sheetView>
  </sheetViews>
  <sheetFormatPr baseColWidth="10" defaultRowHeight="12.75" x14ac:dyDescent="0.2"/>
  <cols>
    <col min="1" max="1" width="20.85546875" style="1" customWidth="1"/>
    <col min="2" max="2" width="5" style="1" bestFit="1" customWidth="1"/>
    <col min="3" max="4" width="5" style="1" customWidth="1"/>
    <col min="5" max="5" width="5" style="1" bestFit="1" customWidth="1"/>
    <col min="6" max="7" width="5" style="278" customWidth="1"/>
    <col min="8" max="8" width="26" style="1" customWidth="1"/>
    <col min="9" max="9" width="5" style="1" bestFit="1" customWidth="1"/>
    <col min="10" max="11" width="5" style="1" customWidth="1"/>
    <col min="12" max="12" width="6.140625" style="1" customWidth="1"/>
    <col min="13" max="13" width="4.7109375" style="1" customWidth="1"/>
    <col min="14" max="14" width="6.28515625" style="1" customWidth="1"/>
    <col min="15" max="15" width="4.140625" style="1" bestFit="1" customWidth="1"/>
    <col min="16" max="16" width="23.140625" style="1" bestFit="1" customWidth="1"/>
    <col min="17" max="17" width="4.140625" style="1" bestFit="1" customWidth="1"/>
    <col min="18" max="16384" width="11.42578125" style="1"/>
  </cols>
  <sheetData>
    <row r="1" spans="1:17" s="7" customFormat="1" x14ac:dyDescent="0.2"/>
    <row r="2" spans="1:17" s="7" customFormat="1" x14ac:dyDescent="0.2">
      <c r="J2" s="207"/>
      <c r="K2" s="207"/>
      <c r="L2" s="207"/>
      <c r="M2" s="207"/>
    </row>
    <row r="3" spans="1:17" s="7" customFormat="1" ht="18.75" x14ac:dyDescent="0.2">
      <c r="J3" s="207"/>
      <c r="K3" s="294" t="s">
        <v>244</v>
      </c>
      <c r="L3" s="294"/>
      <c r="M3" s="207"/>
    </row>
    <row r="4" spans="1:17" s="7" customFormat="1" x14ac:dyDescent="0.2">
      <c r="J4" s="207"/>
      <c r="K4" s="207"/>
      <c r="L4" s="207"/>
      <c r="M4" s="207"/>
    </row>
    <row r="5" spans="1:17" x14ac:dyDescent="0.2">
      <c r="A5" s="2" t="s">
        <v>286</v>
      </c>
      <c r="B5" s="2"/>
      <c r="C5" s="2"/>
      <c r="D5" s="2"/>
      <c r="E5" s="2"/>
      <c r="F5" s="277"/>
      <c r="G5" s="277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x14ac:dyDescent="0.2">
      <c r="A6" s="2" t="s">
        <v>285</v>
      </c>
      <c r="B6" s="2"/>
      <c r="C6" s="2"/>
      <c r="D6" s="2"/>
      <c r="E6" s="2"/>
      <c r="F6" s="277"/>
      <c r="G6" s="277"/>
      <c r="H6" s="2"/>
      <c r="I6" s="2"/>
      <c r="J6" s="2"/>
      <c r="K6" s="2"/>
      <c r="L6" s="2"/>
      <c r="M6" s="2"/>
      <c r="N6" s="2"/>
      <c r="O6" s="2"/>
      <c r="P6" s="2"/>
      <c r="Q6" s="2"/>
    </row>
    <row r="7" spans="1:17" x14ac:dyDescent="0.2">
      <c r="A7" s="2" t="s">
        <v>354</v>
      </c>
      <c r="B7" s="2"/>
      <c r="C7" s="2"/>
      <c r="D7" s="2"/>
      <c r="E7" s="2"/>
      <c r="F7" s="277"/>
      <c r="G7" s="277"/>
      <c r="O7" s="2"/>
      <c r="P7" s="2"/>
      <c r="Q7" s="2"/>
    </row>
    <row r="8" spans="1:17" x14ac:dyDescent="0.2">
      <c r="A8" s="2"/>
      <c r="B8" s="2"/>
      <c r="C8" s="2"/>
      <c r="D8" s="2"/>
      <c r="E8" s="2"/>
      <c r="F8" s="277"/>
      <c r="G8" s="277"/>
      <c r="H8" s="2"/>
      <c r="I8" s="2"/>
      <c r="J8" s="2"/>
      <c r="K8" s="2"/>
      <c r="L8" s="2"/>
      <c r="M8" s="2"/>
      <c r="N8" s="12"/>
      <c r="O8" s="12"/>
      <c r="P8" s="12"/>
      <c r="Q8" s="12"/>
    </row>
    <row r="9" spans="1:17" ht="20.25" customHeight="1" x14ac:dyDescent="0.2">
      <c r="A9" s="295" t="s">
        <v>203</v>
      </c>
      <c r="B9" s="292" t="s">
        <v>166</v>
      </c>
      <c r="C9" s="292"/>
      <c r="D9" s="292"/>
      <c r="E9" s="292"/>
      <c r="F9" s="292"/>
      <c r="G9" s="292"/>
      <c r="H9" s="295" t="s">
        <v>204</v>
      </c>
      <c r="I9" s="295" t="s">
        <v>166</v>
      </c>
      <c r="J9" s="295"/>
      <c r="K9" s="295"/>
      <c r="L9" s="295"/>
      <c r="M9" s="295"/>
      <c r="N9" s="295"/>
      <c r="O9" s="11"/>
      <c r="P9" s="11"/>
      <c r="Q9" s="11"/>
    </row>
    <row r="10" spans="1:17" s="17" customFormat="1" ht="20.25" customHeight="1" thickBot="1" x14ac:dyDescent="0.3">
      <c r="A10" s="296"/>
      <c r="B10" s="74">
        <v>2012</v>
      </c>
      <c r="C10" s="273">
        <v>2013</v>
      </c>
      <c r="D10" s="273">
        <v>2014</v>
      </c>
      <c r="E10" s="273">
        <v>2015</v>
      </c>
      <c r="F10" s="273">
        <v>2016</v>
      </c>
      <c r="G10" s="273">
        <v>2017</v>
      </c>
      <c r="H10" s="296"/>
      <c r="I10" s="74">
        <v>2012</v>
      </c>
      <c r="J10" s="273">
        <v>2013</v>
      </c>
      <c r="K10" s="273">
        <v>2014</v>
      </c>
      <c r="L10" s="273">
        <v>2015</v>
      </c>
      <c r="M10" s="273">
        <v>2016</v>
      </c>
      <c r="N10" s="273">
        <v>2017</v>
      </c>
      <c r="O10" s="209"/>
      <c r="P10" s="209"/>
      <c r="Q10" s="209"/>
    </row>
    <row r="11" spans="1:17" ht="13.5" thickTop="1" x14ac:dyDescent="0.2">
      <c r="A11" s="1" t="s">
        <v>140</v>
      </c>
      <c r="B11" s="1" t="s">
        <v>38</v>
      </c>
      <c r="C11" s="5">
        <v>107</v>
      </c>
      <c r="D11" s="5">
        <v>87</v>
      </c>
      <c r="E11" s="1">
        <v>180</v>
      </c>
      <c r="F11" s="5" t="s">
        <v>38</v>
      </c>
      <c r="G11" s="278">
        <v>20</v>
      </c>
      <c r="H11" s="1" t="s">
        <v>141</v>
      </c>
      <c r="I11" s="1" t="s">
        <v>38</v>
      </c>
      <c r="J11" s="5">
        <v>2</v>
      </c>
      <c r="K11" s="5">
        <v>0</v>
      </c>
      <c r="L11" s="1">
        <v>11</v>
      </c>
      <c r="M11" s="274" t="s">
        <v>38</v>
      </c>
      <c r="N11" s="13">
        <v>14</v>
      </c>
      <c r="O11" s="13"/>
      <c r="P11" s="13"/>
      <c r="Q11" s="13"/>
    </row>
    <row r="12" spans="1:17" x14ac:dyDescent="0.2">
      <c r="A12" s="1" t="s">
        <v>142</v>
      </c>
      <c r="B12" s="1" t="s">
        <v>38</v>
      </c>
      <c r="C12" s="5">
        <v>203</v>
      </c>
      <c r="D12" s="5">
        <v>142</v>
      </c>
      <c r="E12" s="1">
        <v>220</v>
      </c>
      <c r="F12" s="5" t="s">
        <v>38</v>
      </c>
      <c r="H12" s="1" t="s">
        <v>143</v>
      </c>
      <c r="I12" s="1" t="s">
        <v>38</v>
      </c>
      <c r="J12" s="5">
        <v>0</v>
      </c>
      <c r="K12" s="5">
        <v>4</v>
      </c>
      <c r="L12" s="1">
        <v>3</v>
      </c>
      <c r="M12" s="274" t="s">
        <v>38</v>
      </c>
      <c r="N12" s="13">
        <v>12</v>
      </c>
      <c r="O12" s="13"/>
      <c r="P12" s="13"/>
      <c r="Q12" s="13"/>
    </row>
    <row r="13" spans="1:17" x14ac:dyDescent="0.2">
      <c r="A13" s="1" t="s">
        <v>144</v>
      </c>
      <c r="B13" s="1" t="s">
        <v>38</v>
      </c>
      <c r="C13" s="5">
        <v>18</v>
      </c>
      <c r="D13" s="5">
        <v>11</v>
      </c>
      <c r="E13" s="1">
        <v>18</v>
      </c>
      <c r="F13" s="5" t="s">
        <v>38</v>
      </c>
      <c r="G13" s="278">
        <v>10</v>
      </c>
      <c r="H13" s="1" t="s">
        <v>145</v>
      </c>
      <c r="I13" s="1" t="s">
        <v>38</v>
      </c>
      <c r="J13" s="5">
        <v>39</v>
      </c>
      <c r="K13" s="5">
        <v>3</v>
      </c>
      <c r="L13" s="1">
        <v>21</v>
      </c>
      <c r="M13" s="274" t="s">
        <v>38</v>
      </c>
      <c r="N13" s="13">
        <v>0</v>
      </c>
      <c r="O13" s="13"/>
      <c r="P13" s="13"/>
      <c r="Q13" s="13"/>
    </row>
    <row r="14" spans="1:17" x14ac:dyDescent="0.2">
      <c r="A14" s="1" t="s">
        <v>146</v>
      </c>
      <c r="B14" s="1" t="s">
        <v>38</v>
      </c>
      <c r="C14" s="5">
        <v>27</v>
      </c>
      <c r="D14" s="5">
        <v>19</v>
      </c>
      <c r="E14" s="1">
        <v>6</v>
      </c>
      <c r="F14" s="5" t="s">
        <v>38</v>
      </c>
      <c r="G14" s="278">
        <v>5</v>
      </c>
      <c r="H14" s="1" t="s">
        <v>147</v>
      </c>
      <c r="I14" s="1" t="s">
        <v>38</v>
      </c>
      <c r="J14" s="5">
        <v>1</v>
      </c>
      <c r="K14" s="5">
        <v>8</v>
      </c>
      <c r="L14" s="1">
        <v>5</v>
      </c>
      <c r="M14" s="274" t="s">
        <v>38</v>
      </c>
      <c r="N14" s="13">
        <v>5</v>
      </c>
      <c r="O14" s="13"/>
      <c r="P14" s="13"/>
      <c r="Q14" s="13"/>
    </row>
    <row r="15" spans="1:17" x14ac:dyDescent="0.2">
      <c r="A15" s="1" t="s">
        <v>148</v>
      </c>
      <c r="B15" s="1" t="s">
        <v>38</v>
      </c>
      <c r="C15" s="5">
        <v>8</v>
      </c>
      <c r="D15" s="5">
        <v>18</v>
      </c>
      <c r="E15" s="1">
        <v>21</v>
      </c>
      <c r="F15" s="5" t="s">
        <v>38</v>
      </c>
      <c r="G15" s="278">
        <v>12</v>
      </c>
      <c r="H15" s="1" t="s">
        <v>149</v>
      </c>
      <c r="I15" s="1" t="s">
        <v>38</v>
      </c>
      <c r="J15" s="5">
        <v>0</v>
      </c>
      <c r="K15" s="5">
        <v>0</v>
      </c>
      <c r="L15" s="1">
        <v>1</v>
      </c>
      <c r="M15" s="284" t="s">
        <v>38</v>
      </c>
      <c r="N15" s="13">
        <v>12</v>
      </c>
      <c r="O15" s="13"/>
      <c r="P15" s="13"/>
      <c r="Q15" s="13"/>
    </row>
    <row r="16" spans="1:17" x14ac:dyDescent="0.2">
      <c r="A16" s="1" t="s">
        <v>150</v>
      </c>
      <c r="B16" s="1" t="s">
        <v>38</v>
      </c>
      <c r="C16" s="5">
        <v>8</v>
      </c>
      <c r="D16" s="5">
        <v>11</v>
      </c>
      <c r="E16" s="1">
        <v>10</v>
      </c>
      <c r="F16" s="5" t="s">
        <v>38</v>
      </c>
      <c r="G16" s="278">
        <v>10</v>
      </c>
      <c r="H16" s="1" t="s">
        <v>151</v>
      </c>
      <c r="I16" s="1" t="s">
        <v>38</v>
      </c>
      <c r="J16" s="5">
        <v>0</v>
      </c>
      <c r="K16" s="5">
        <v>0</v>
      </c>
      <c r="L16" s="1">
        <v>0</v>
      </c>
      <c r="M16" s="274" t="s">
        <v>38</v>
      </c>
      <c r="N16" s="13">
        <v>0</v>
      </c>
      <c r="O16" s="13"/>
      <c r="P16" s="13"/>
      <c r="Q16" s="13"/>
    </row>
    <row r="17" spans="1:17" x14ac:dyDescent="0.2">
      <c r="A17" s="1" t="s">
        <v>152</v>
      </c>
      <c r="B17" s="1" t="s">
        <v>38</v>
      </c>
      <c r="C17" s="5">
        <v>21</v>
      </c>
      <c r="D17" s="5">
        <v>17</v>
      </c>
      <c r="E17" s="1">
        <v>17</v>
      </c>
      <c r="F17" s="5" t="s">
        <v>38</v>
      </c>
      <c r="G17" s="278">
        <v>2</v>
      </c>
      <c r="H17" s="1" t="s">
        <v>153</v>
      </c>
      <c r="I17" s="1" t="s">
        <v>38</v>
      </c>
      <c r="J17" s="5" t="s">
        <v>38</v>
      </c>
      <c r="K17" s="5">
        <v>4</v>
      </c>
      <c r="L17" s="1">
        <v>0</v>
      </c>
      <c r="M17" s="274" t="s">
        <v>38</v>
      </c>
      <c r="N17" s="13">
        <v>0</v>
      </c>
      <c r="O17" s="13"/>
      <c r="P17" s="13"/>
      <c r="Q17" s="13"/>
    </row>
    <row r="18" spans="1:17" x14ac:dyDescent="0.2">
      <c r="A18" s="1" t="s">
        <v>154</v>
      </c>
      <c r="B18" s="1" t="s">
        <v>38</v>
      </c>
      <c r="C18" s="5">
        <v>20</v>
      </c>
      <c r="D18" s="5">
        <v>13</v>
      </c>
      <c r="E18" s="1">
        <v>18</v>
      </c>
      <c r="F18" s="5" t="s">
        <v>38</v>
      </c>
      <c r="G18" s="278">
        <v>6</v>
      </c>
      <c r="H18" s="1" t="s">
        <v>155</v>
      </c>
      <c r="I18" s="1" t="s">
        <v>38</v>
      </c>
      <c r="J18" s="5" t="s">
        <v>38</v>
      </c>
      <c r="K18" s="5">
        <v>18</v>
      </c>
      <c r="L18" s="1">
        <v>9</v>
      </c>
      <c r="M18" s="274" t="s">
        <v>38</v>
      </c>
      <c r="N18" s="13">
        <v>19</v>
      </c>
      <c r="O18" s="13"/>
      <c r="P18" s="13"/>
      <c r="Q18" s="13"/>
    </row>
    <row r="19" spans="1:17" x14ac:dyDescent="0.2">
      <c r="A19" s="1" t="s">
        <v>156</v>
      </c>
      <c r="B19" s="1" t="s">
        <v>38</v>
      </c>
      <c r="C19" s="5">
        <v>17</v>
      </c>
      <c r="D19" s="5">
        <v>13</v>
      </c>
      <c r="E19" s="1">
        <v>12</v>
      </c>
      <c r="F19" s="5" t="s">
        <v>38</v>
      </c>
      <c r="G19" s="278">
        <v>3</v>
      </c>
      <c r="H19" s="1" t="s">
        <v>111</v>
      </c>
      <c r="I19" s="1" t="s">
        <v>38</v>
      </c>
      <c r="J19" s="5">
        <v>4</v>
      </c>
      <c r="K19" s="5">
        <v>22</v>
      </c>
      <c r="L19" s="1">
        <v>9</v>
      </c>
      <c r="M19" s="274" t="s">
        <v>38</v>
      </c>
      <c r="N19" s="13">
        <v>0</v>
      </c>
      <c r="O19" s="13"/>
      <c r="P19" s="13"/>
      <c r="Q19" s="13"/>
    </row>
    <row r="20" spans="1:17" x14ac:dyDescent="0.2">
      <c r="A20" s="1" t="s">
        <v>157</v>
      </c>
      <c r="B20" s="1" t="s">
        <v>38</v>
      </c>
      <c r="C20" s="5">
        <v>3</v>
      </c>
      <c r="D20" s="5">
        <v>3</v>
      </c>
      <c r="E20" s="1">
        <v>6</v>
      </c>
      <c r="F20" s="5" t="s">
        <v>38</v>
      </c>
      <c r="G20" s="278">
        <v>2</v>
      </c>
      <c r="H20" s="1" t="s">
        <v>73</v>
      </c>
      <c r="I20" s="1" t="s">
        <v>38</v>
      </c>
      <c r="J20" s="5" t="s">
        <v>38</v>
      </c>
      <c r="K20" s="5">
        <v>2</v>
      </c>
      <c r="L20" s="1">
        <v>3</v>
      </c>
      <c r="M20" s="274" t="s">
        <v>38</v>
      </c>
      <c r="N20" s="13">
        <v>0</v>
      </c>
      <c r="O20" s="13"/>
      <c r="P20" s="13"/>
      <c r="Q20" s="13"/>
    </row>
    <row r="21" spans="1:17" x14ac:dyDescent="0.2">
      <c r="A21" s="1" t="s">
        <v>158</v>
      </c>
      <c r="B21" s="1" t="s">
        <v>38</v>
      </c>
      <c r="C21" s="5">
        <v>1</v>
      </c>
      <c r="D21" s="5">
        <v>2</v>
      </c>
      <c r="E21" s="1">
        <v>1</v>
      </c>
      <c r="F21" s="5" t="s">
        <v>38</v>
      </c>
      <c r="G21" s="278">
        <v>255</v>
      </c>
      <c r="H21" s="1" t="s">
        <v>159</v>
      </c>
      <c r="I21" s="1" t="s">
        <v>38</v>
      </c>
      <c r="J21" s="5" t="s">
        <v>38</v>
      </c>
      <c r="K21" s="5">
        <v>1</v>
      </c>
      <c r="L21" s="1">
        <v>43</v>
      </c>
      <c r="M21" s="274" t="s">
        <v>38</v>
      </c>
      <c r="N21" s="13">
        <v>30</v>
      </c>
      <c r="O21" s="13"/>
      <c r="P21" s="13"/>
      <c r="Q21" s="13"/>
    </row>
    <row r="22" spans="1:17" x14ac:dyDescent="0.2">
      <c r="C22" s="5"/>
      <c r="D22" s="5"/>
      <c r="H22" s="1" t="s">
        <v>160</v>
      </c>
      <c r="I22" s="1" t="s">
        <v>38</v>
      </c>
      <c r="J22" s="5" t="s">
        <v>38</v>
      </c>
      <c r="K22" s="5">
        <v>3</v>
      </c>
      <c r="L22" s="1">
        <v>27</v>
      </c>
      <c r="M22" s="274" t="s">
        <v>38</v>
      </c>
      <c r="N22" s="13">
        <v>38</v>
      </c>
      <c r="O22" s="13"/>
      <c r="P22" s="13"/>
      <c r="Q22" s="13"/>
    </row>
    <row r="23" spans="1:17" x14ac:dyDescent="0.2">
      <c r="C23" s="5"/>
      <c r="D23" s="5"/>
      <c r="H23" s="1" t="s">
        <v>161</v>
      </c>
      <c r="I23" s="1" t="s">
        <v>38</v>
      </c>
      <c r="J23" s="5" t="s">
        <v>38</v>
      </c>
      <c r="K23" s="5">
        <v>0</v>
      </c>
      <c r="L23" s="1">
        <v>3</v>
      </c>
      <c r="M23" s="274" t="s">
        <v>38</v>
      </c>
      <c r="N23" s="13">
        <v>0</v>
      </c>
      <c r="O23" s="13"/>
      <c r="P23" s="13"/>
      <c r="Q23" s="13"/>
    </row>
    <row r="24" spans="1:17" x14ac:dyDescent="0.2">
      <c r="C24" s="5"/>
      <c r="D24" s="5"/>
      <c r="H24" s="1" t="s">
        <v>162</v>
      </c>
      <c r="I24" s="1" t="s">
        <v>38</v>
      </c>
      <c r="J24" s="5">
        <v>0</v>
      </c>
      <c r="K24" s="5">
        <v>0</v>
      </c>
      <c r="L24" s="1">
        <v>1</v>
      </c>
      <c r="M24" s="274" t="s">
        <v>38</v>
      </c>
      <c r="N24" s="13">
        <v>0</v>
      </c>
      <c r="O24" s="13"/>
      <c r="P24" s="13"/>
      <c r="Q24" s="13"/>
    </row>
    <row r="25" spans="1:17" x14ac:dyDescent="0.2">
      <c r="C25" s="5"/>
      <c r="D25" s="5"/>
      <c r="H25" s="1" t="s">
        <v>163</v>
      </c>
      <c r="I25" s="1" t="s">
        <v>38</v>
      </c>
      <c r="J25" s="5" t="s">
        <v>38</v>
      </c>
      <c r="K25" s="5">
        <v>0</v>
      </c>
      <c r="L25" s="1">
        <v>1</v>
      </c>
      <c r="M25" s="274" t="s">
        <v>38</v>
      </c>
      <c r="N25" s="13"/>
      <c r="O25" s="13"/>
      <c r="P25" s="13"/>
      <c r="Q25" s="13"/>
    </row>
    <row r="26" spans="1:17" x14ac:dyDescent="0.2">
      <c r="C26" s="5"/>
      <c r="D26" s="5"/>
      <c r="H26" s="1" t="s">
        <v>164</v>
      </c>
      <c r="I26" s="1" t="s">
        <v>38</v>
      </c>
      <c r="J26" s="5" t="s">
        <v>38</v>
      </c>
      <c r="K26" s="5">
        <v>1</v>
      </c>
      <c r="L26" s="1">
        <v>45</v>
      </c>
      <c r="M26" s="274" t="s">
        <v>38</v>
      </c>
      <c r="N26" s="13"/>
      <c r="O26" s="13"/>
      <c r="P26" s="13"/>
      <c r="Q26" s="13"/>
    </row>
    <row r="27" spans="1:17" x14ac:dyDescent="0.2">
      <c r="C27" s="5"/>
      <c r="D27" s="5"/>
      <c r="H27" s="1" t="s">
        <v>165</v>
      </c>
      <c r="I27" s="1" t="s">
        <v>38</v>
      </c>
      <c r="J27" s="5" t="s">
        <v>38</v>
      </c>
      <c r="K27" s="5">
        <v>13</v>
      </c>
      <c r="L27" s="34">
        <v>14</v>
      </c>
      <c r="M27" s="275" t="s">
        <v>38</v>
      </c>
      <c r="N27" s="34"/>
      <c r="O27" s="13"/>
      <c r="P27" s="13"/>
      <c r="Q27" s="13"/>
    </row>
    <row r="28" spans="1:17" x14ac:dyDescent="0.2">
      <c r="A28" s="46" t="s">
        <v>183</v>
      </c>
      <c r="B28" s="46"/>
      <c r="C28" s="46"/>
      <c r="D28" s="46"/>
      <c r="E28" s="47"/>
      <c r="F28" s="47"/>
      <c r="G28" s="47"/>
      <c r="H28" s="46"/>
      <c r="I28" s="47"/>
      <c r="J28" s="47"/>
      <c r="K28" s="47"/>
      <c r="L28" s="44"/>
      <c r="N28" s="13"/>
      <c r="O28" s="13"/>
      <c r="P28" s="13"/>
      <c r="Q28" s="13"/>
    </row>
    <row r="29" spans="1:17" x14ac:dyDescent="0.2">
      <c r="A29" s="13"/>
      <c r="B29" s="13"/>
      <c r="C29" s="13"/>
      <c r="D29" s="13"/>
      <c r="E29" s="44"/>
      <c r="F29" s="44"/>
      <c r="G29" s="44"/>
      <c r="H29" s="13"/>
      <c r="I29" s="13"/>
      <c r="J29" s="13"/>
      <c r="K29" s="13"/>
      <c r="N29" s="13"/>
      <c r="O29" s="13"/>
      <c r="P29" s="13"/>
      <c r="Q29" s="13"/>
    </row>
    <row r="30" spans="1:17" x14ac:dyDescent="0.2">
      <c r="N30" s="13"/>
      <c r="O30" s="13"/>
      <c r="P30" s="13"/>
      <c r="Q30" s="13"/>
    </row>
    <row r="31" spans="1:17" x14ac:dyDescent="0.2">
      <c r="N31" s="13"/>
      <c r="O31" s="13"/>
      <c r="P31" s="13"/>
      <c r="Q31" s="13"/>
    </row>
  </sheetData>
  <sheetProtection selectLockedCells="1"/>
  <mergeCells count="5">
    <mergeCell ref="K3:L3"/>
    <mergeCell ref="A9:A10"/>
    <mergeCell ref="H9:H10"/>
    <mergeCell ref="B9:G9"/>
    <mergeCell ref="I9:N9"/>
  </mergeCells>
  <hyperlinks>
    <hyperlink ref="K3:L3" location="Contenido!A1" display="VOLVER"/>
  </hyperlinks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workbookViewId="0">
      <selection activeCell="A5" sqref="A5"/>
    </sheetView>
  </sheetViews>
  <sheetFormatPr baseColWidth="10" defaultRowHeight="12.75" x14ac:dyDescent="0.2"/>
  <cols>
    <col min="1" max="1" width="11.42578125" style="1"/>
    <col min="2" max="2" width="23.140625" style="1" customWidth="1"/>
    <col min="3" max="16384" width="11.42578125" style="1"/>
  </cols>
  <sheetData>
    <row r="1" spans="1:7" s="7" customFormat="1" x14ac:dyDescent="0.2"/>
    <row r="2" spans="1:7" s="7" customFormat="1" x14ac:dyDescent="0.2">
      <c r="D2" s="207"/>
      <c r="E2" s="207"/>
      <c r="F2" s="207"/>
      <c r="G2" s="207"/>
    </row>
    <row r="3" spans="1:7" s="7" customFormat="1" ht="18.75" x14ac:dyDescent="0.2">
      <c r="D3" s="207"/>
      <c r="E3" s="294" t="s">
        <v>244</v>
      </c>
      <c r="F3" s="294"/>
      <c r="G3" s="207"/>
    </row>
    <row r="4" spans="1:7" s="7" customFormat="1" x14ac:dyDescent="0.2">
      <c r="D4" s="207"/>
      <c r="E4" s="207"/>
      <c r="F4" s="207"/>
      <c r="G4" s="207"/>
    </row>
    <row r="5" spans="1:7" x14ac:dyDescent="0.2">
      <c r="A5" s="2" t="s">
        <v>288</v>
      </c>
    </row>
    <row r="6" spans="1:7" x14ac:dyDescent="0.2">
      <c r="A6" s="2" t="s">
        <v>216</v>
      </c>
    </row>
    <row r="7" spans="1:7" x14ac:dyDescent="0.2">
      <c r="A7" s="2" t="s">
        <v>352</v>
      </c>
    </row>
    <row r="9" spans="1:7" s="17" customFormat="1" ht="18.75" customHeight="1" thickBot="1" x14ac:dyDescent="0.3">
      <c r="A9" s="318" t="s">
        <v>300</v>
      </c>
      <c r="B9" s="319">
        <v>2017</v>
      </c>
      <c r="C9" s="319"/>
      <c r="D9" s="319"/>
      <c r="E9" s="319"/>
    </row>
    <row r="10" spans="1:7" s="17" customFormat="1" ht="18.75" customHeight="1" thickTop="1" thickBot="1" x14ac:dyDescent="0.3">
      <c r="A10" s="318"/>
      <c r="B10" s="182" t="s">
        <v>185</v>
      </c>
      <c r="C10" s="182" t="s">
        <v>179</v>
      </c>
      <c r="D10" s="182" t="s">
        <v>180</v>
      </c>
      <c r="E10" s="195" t="s">
        <v>313</v>
      </c>
    </row>
    <row r="11" spans="1:7" ht="13.5" thickTop="1" x14ac:dyDescent="0.2">
      <c r="A11" s="183" t="s">
        <v>167</v>
      </c>
      <c r="B11" s="188">
        <v>17</v>
      </c>
      <c r="C11" s="188">
        <v>15</v>
      </c>
      <c r="D11" s="188">
        <v>0</v>
      </c>
      <c r="E11" s="188" t="s">
        <v>355</v>
      </c>
    </row>
    <row r="12" spans="1:7" x14ac:dyDescent="0.2">
      <c r="A12" s="183" t="s">
        <v>168</v>
      </c>
      <c r="B12" s="188">
        <v>7</v>
      </c>
      <c r="C12" s="188">
        <v>15</v>
      </c>
      <c r="D12" s="188">
        <v>0</v>
      </c>
      <c r="E12" s="188" t="s">
        <v>355</v>
      </c>
    </row>
    <row r="13" spans="1:7" x14ac:dyDescent="0.2">
      <c r="A13" s="183" t="s">
        <v>169</v>
      </c>
      <c r="B13" s="188">
        <v>7</v>
      </c>
      <c r="C13" s="188">
        <v>7</v>
      </c>
      <c r="D13" s="188">
        <v>0</v>
      </c>
      <c r="E13" s="188" t="s">
        <v>355</v>
      </c>
    </row>
    <row r="14" spans="1:7" x14ac:dyDescent="0.2">
      <c r="A14" s="183" t="s">
        <v>170</v>
      </c>
      <c r="B14" s="188">
        <v>15</v>
      </c>
      <c r="C14" s="188">
        <v>11</v>
      </c>
      <c r="D14" s="188">
        <v>0</v>
      </c>
      <c r="E14" s="188" t="s">
        <v>355</v>
      </c>
    </row>
    <row r="15" spans="1:7" x14ac:dyDescent="0.2">
      <c r="A15" s="183" t="s">
        <v>171</v>
      </c>
      <c r="B15" s="188">
        <v>12</v>
      </c>
      <c r="C15" s="188">
        <v>13</v>
      </c>
      <c r="D15" s="188">
        <v>0</v>
      </c>
      <c r="E15" s="188" t="s">
        <v>355</v>
      </c>
    </row>
    <row r="16" spans="1:7" x14ac:dyDescent="0.2">
      <c r="A16" s="183" t="s">
        <v>172</v>
      </c>
      <c r="B16" s="188">
        <v>14</v>
      </c>
      <c r="C16" s="188">
        <v>14</v>
      </c>
      <c r="D16" s="188">
        <v>1</v>
      </c>
      <c r="E16" s="188" t="s">
        <v>355</v>
      </c>
    </row>
    <row r="17" spans="1:5" x14ac:dyDescent="0.2">
      <c r="A17" s="183" t="s">
        <v>173</v>
      </c>
      <c r="B17" s="188">
        <v>10</v>
      </c>
      <c r="C17" s="188">
        <v>16</v>
      </c>
      <c r="D17" s="188">
        <v>1</v>
      </c>
      <c r="E17" s="188" t="s">
        <v>355</v>
      </c>
    </row>
    <row r="18" spans="1:5" x14ac:dyDescent="0.2">
      <c r="A18" s="183" t="s">
        <v>174</v>
      </c>
      <c r="B18" s="188">
        <v>12</v>
      </c>
      <c r="C18" s="188">
        <v>21</v>
      </c>
      <c r="D18" s="188">
        <v>0</v>
      </c>
      <c r="E18" s="188" t="s">
        <v>355</v>
      </c>
    </row>
    <row r="19" spans="1:5" x14ac:dyDescent="0.2">
      <c r="A19" s="183" t="s">
        <v>175</v>
      </c>
      <c r="B19" s="188">
        <v>7</v>
      </c>
      <c r="C19" s="188">
        <v>23</v>
      </c>
      <c r="D19" s="188">
        <v>0</v>
      </c>
      <c r="E19" s="188" t="s">
        <v>355</v>
      </c>
    </row>
    <row r="20" spans="1:5" x14ac:dyDescent="0.2">
      <c r="A20" s="183" t="s">
        <v>176</v>
      </c>
      <c r="B20" s="188">
        <v>8</v>
      </c>
      <c r="C20" s="188">
        <v>17</v>
      </c>
      <c r="D20" s="188">
        <v>3</v>
      </c>
      <c r="E20" s="188" t="s">
        <v>355</v>
      </c>
    </row>
    <row r="21" spans="1:5" x14ac:dyDescent="0.2">
      <c r="A21" s="183" t="s">
        <v>177</v>
      </c>
      <c r="B21" s="188">
        <v>7</v>
      </c>
      <c r="C21" s="188">
        <v>14</v>
      </c>
      <c r="D21" s="188">
        <v>0</v>
      </c>
      <c r="E21" s="188" t="s">
        <v>355</v>
      </c>
    </row>
    <row r="22" spans="1:5" x14ac:dyDescent="0.2">
      <c r="A22" s="183" t="s">
        <v>178</v>
      </c>
      <c r="B22" s="188">
        <v>5</v>
      </c>
      <c r="C22" s="188">
        <v>13</v>
      </c>
      <c r="D22" s="188">
        <v>1</v>
      </c>
      <c r="E22" s="196" t="s">
        <v>355</v>
      </c>
    </row>
    <row r="23" spans="1:5" x14ac:dyDescent="0.2">
      <c r="A23" s="193" t="s">
        <v>215</v>
      </c>
      <c r="B23" s="193"/>
      <c r="C23" s="193"/>
      <c r="D23" s="193"/>
      <c r="E23" s="194"/>
    </row>
  </sheetData>
  <sheetProtection selectLockedCells="1"/>
  <mergeCells count="3">
    <mergeCell ref="A9:A10"/>
    <mergeCell ref="E3:F3"/>
    <mergeCell ref="B9:E9"/>
  </mergeCells>
  <hyperlinks>
    <hyperlink ref="E3:F3" location="Contenido!A1" display="VOLVER"/>
  </hyperlinks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3"/>
  <sheetViews>
    <sheetView workbookViewId="0">
      <pane xSplit="1" topLeftCell="B1" activePane="topRight" state="frozen"/>
      <selection pane="topRight" activeCell="A5" sqref="A5"/>
    </sheetView>
  </sheetViews>
  <sheetFormatPr baseColWidth="10" defaultRowHeight="12.75" x14ac:dyDescent="0.2"/>
  <cols>
    <col min="1" max="1" width="14.5703125" style="1" customWidth="1"/>
    <col min="2" max="4" width="15" style="1" customWidth="1"/>
    <col min="5" max="5" width="2.5703125" style="1" customWidth="1"/>
    <col min="6" max="6" width="10.28515625" style="1" customWidth="1"/>
    <col min="7" max="7" width="7.85546875" style="1" customWidth="1"/>
    <col min="8" max="8" width="8.42578125" style="1" customWidth="1"/>
    <col min="9" max="9" width="2.140625" style="1" customWidth="1"/>
    <col min="10" max="10" width="14.28515625" style="1" customWidth="1"/>
    <col min="11" max="11" width="7.85546875" style="1" customWidth="1"/>
    <col min="12" max="12" width="8.42578125" style="1" customWidth="1"/>
    <col min="13" max="13" width="4.140625" style="1" customWidth="1"/>
    <col min="14" max="14" width="9.42578125" style="1" customWidth="1"/>
    <col min="15" max="16" width="11.42578125" style="1"/>
    <col min="17" max="17" width="2" style="181" customWidth="1"/>
    <col min="18" max="18" width="10.28515625" style="1" customWidth="1"/>
    <col min="19" max="20" width="11.42578125" style="1"/>
    <col min="21" max="21" width="2.42578125" style="1" customWidth="1"/>
    <col min="22" max="16384" width="11.42578125" style="1"/>
  </cols>
  <sheetData>
    <row r="1" spans="1:24" s="7" customFormat="1" x14ac:dyDescent="0.2"/>
    <row r="2" spans="1:24" s="7" customFormat="1" x14ac:dyDescent="0.2">
      <c r="H2" s="207"/>
      <c r="I2" s="207"/>
      <c r="J2" s="207"/>
      <c r="K2" s="207"/>
    </row>
    <row r="3" spans="1:24" s="7" customFormat="1" ht="18.75" x14ac:dyDescent="0.2">
      <c r="H3" s="207"/>
      <c r="I3" s="294" t="s">
        <v>244</v>
      </c>
      <c r="J3" s="294"/>
      <c r="K3" s="207"/>
    </row>
    <row r="4" spans="1:24" s="7" customFormat="1" x14ac:dyDescent="0.2">
      <c r="H4" s="207"/>
      <c r="I4" s="207"/>
      <c r="J4" s="207"/>
      <c r="K4" s="207"/>
    </row>
    <row r="5" spans="1:24" x14ac:dyDescent="0.2">
      <c r="A5" s="2" t="s">
        <v>289</v>
      </c>
    </row>
    <row r="6" spans="1:24" x14ac:dyDescent="0.2">
      <c r="A6" s="2" t="s">
        <v>184</v>
      </c>
    </row>
    <row r="7" spans="1:24" x14ac:dyDescent="0.2">
      <c r="A7" s="2" t="s">
        <v>354</v>
      </c>
    </row>
    <row r="8" spans="1:24" x14ac:dyDescent="0.2">
      <c r="A8" s="13"/>
      <c r="E8" s="13"/>
      <c r="F8" s="13"/>
      <c r="G8" s="13"/>
      <c r="H8" s="13"/>
      <c r="I8" s="13"/>
      <c r="J8" s="13"/>
      <c r="K8" s="13"/>
      <c r="L8" s="13"/>
      <c r="M8" s="13"/>
    </row>
    <row r="9" spans="1:24" x14ac:dyDescent="0.2">
      <c r="A9" s="40"/>
      <c r="B9" s="321">
        <v>2012</v>
      </c>
      <c r="C9" s="321"/>
      <c r="D9" s="321"/>
      <c r="E9" s="40"/>
      <c r="F9" s="321">
        <v>2013</v>
      </c>
      <c r="G9" s="321"/>
      <c r="H9" s="321"/>
      <c r="I9" s="40"/>
      <c r="J9" s="321">
        <v>2014</v>
      </c>
      <c r="K9" s="321"/>
      <c r="L9" s="321"/>
      <c r="M9" s="41"/>
      <c r="N9" s="321">
        <v>2015</v>
      </c>
      <c r="O9" s="321"/>
      <c r="P9" s="321"/>
      <c r="Q9" s="41"/>
      <c r="R9" s="321">
        <v>2016</v>
      </c>
      <c r="S9" s="321"/>
      <c r="T9" s="321"/>
      <c r="U9" s="46"/>
      <c r="V9" s="320">
        <v>2017</v>
      </c>
      <c r="W9" s="320"/>
      <c r="X9" s="320"/>
    </row>
    <row r="10" spans="1:24" s="210" customFormat="1" ht="39" thickBot="1" x14ac:dyDescent="0.3">
      <c r="A10" s="65"/>
      <c r="B10" s="199" t="s">
        <v>185</v>
      </c>
      <c r="C10" s="199" t="s">
        <v>179</v>
      </c>
      <c r="D10" s="199" t="s">
        <v>180</v>
      </c>
      <c r="E10" s="199"/>
      <c r="F10" s="199" t="s">
        <v>185</v>
      </c>
      <c r="G10" s="199" t="s">
        <v>179</v>
      </c>
      <c r="H10" s="199" t="s">
        <v>180</v>
      </c>
      <c r="I10" s="199"/>
      <c r="J10" s="199" t="s">
        <v>185</v>
      </c>
      <c r="K10" s="199" t="s">
        <v>179</v>
      </c>
      <c r="L10" s="199" t="s">
        <v>180</v>
      </c>
      <c r="M10" s="199"/>
      <c r="N10" s="199" t="s">
        <v>185</v>
      </c>
      <c r="O10" s="199" t="s">
        <v>179</v>
      </c>
      <c r="P10" s="199" t="s">
        <v>180</v>
      </c>
      <c r="Q10" s="199"/>
      <c r="R10" s="199" t="s">
        <v>185</v>
      </c>
      <c r="S10" s="199" t="s">
        <v>179</v>
      </c>
      <c r="T10" s="199" t="s">
        <v>180</v>
      </c>
      <c r="U10" s="65"/>
      <c r="V10" s="267" t="s">
        <v>185</v>
      </c>
      <c r="W10" s="268" t="s">
        <v>179</v>
      </c>
      <c r="X10" s="268" t="s">
        <v>180</v>
      </c>
    </row>
    <row r="11" spans="1:24" ht="13.5" thickTop="1" x14ac:dyDescent="0.2">
      <c r="A11" s="1" t="s">
        <v>167</v>
      </c>
      <c r="B11" s="5">
        <v>173</v>
      </c>
      <c r="C11" s="5">
        <v>80</v>
      </c>
      <c r="D11" s="5">
        <v>0</v>
      </c>
      <c r="E11" s="13"/>
      <c r="F11" s="5">
        <v>153</v>
      </c>
      <c r="G11" s="5">
        <v>60</v>
      </c>
      <c r="H11" s="5">
        <v>1</v>
      </c>
      <c r="I11" s="13"/>
      <c r="J11" s="5">
        <v>65</v>
      </c>
      <c r="K11" s="5">
        <v>1</v>
      </c>
      <c r="L11" s="5">
        <v>64</v>
      </c>
      <c r="M11" s="13"/>
      <c r="N11" s="5">
        <v>190</v>
      </c>
      <c r="O11" s="5">
        <v>92</v>
      </c>
      <c r="P11" s="5">
        <v>1</v>
      </c>
      <c r="Q11" s="5"/>
      <c r="R11" s="5">
        <v>243</v>
      </c>
      <c r="S11" s="5">
        <v>116</v>
      </c>
      <c r="T11" s="5">
        <v>0</v>
      </c>
      <c r="V11" s="269"/>
      <c r="W11" s="269">
        <v>98</v>
      </c>
      <c r="X11" s="269">
        <v>0</v>
      </c>
    </row>
    <row r="12" spans="1:24" x14ac:dyDescent="0.2">
      <c r="A12" s="1" t="s">
        <v>168</v>
      </c>
      <c r="B12" s="5">
        <v>206</v>
      </c>
      <c r="C12" s="5">
        <v>97</v>
      </c>
      <c r="D12" s="5">
        <v>0</v>
      </c>
      <c r="E12" s="13"/>
      <c r="F12" s="5">
        <v>172</v>
      </c>
      <c r="G12" s="5">
        <v>73</v>
      </c>
      <c r="H12" s="5">
        <v>0</v>
      </c>
      <c r="I12" s="13"/>
      <c r="J12" s="5">
        <v>90</v>
      </c>
      <c r="K12" s="5">
        <v>89</v>
      </c>
      <c r="L12" s="5">
        <v>1</v>
      </c>
      <c r="M12" s="13"/>
      <c r="N12" s="5">
        <v>219</v>
      </c>
      <c r="O12" s="5">
        <v>114</v>
      </c>
      <c r="P12" s="5">
        <v>3</v>
      </c>
      <c r="Q12" s="5"/>
      <c r="R12" s="5">
        <v>239</v>
      </c>
      <c r="S12" s="5">
        <v>122</v>
      </c>
      <c r="T12" s="5">
        <v>4</v>
      </c>
      <c r="V12" s="269"/>
      <c r="W12" s="269">
        <v>105</v>
      </c>
      <c r="X12" s="269">
        <v>3</v>
      </c>
    </row>
    <row r="13" spans="1:24" x14ac:dyDescent="0.2">
      <c r="A13" s="1" t="s">
        <v>169</v>
      </c>
      <c r="B13" s="5">
        <v>250</v>
      </c>
      <c r="C13" s="5">
        <v>134</v>
      </c>
      <c r="D13" s="5">
        <v>1</v>
      </c>
      <c r="F13" s="5">
        <v>222</v>
      </c>
      <c r="G13" s="5">
        <v>104</v>
      </c>
      <c r="H13" s="5">
        <v>1</v>
      </c>
      <c r="I13" s="13"/>
      <c r="J13" s="5">
        <v>106</v>
      </c>
      <c r="K13" s="5">
        <v>106</v>
      </c>
      <c r="L13" s="5">
        <v>0</v>
      </c>
      <c r="M13" s="13"/>
      <c r="N13" s="5">
        <v>243</v>
      </c>
      <c r="O13" s="5">
        <v>116</v>
      </c>
      <c r="P13" s="5">
        <v>2</v>
      </c>
      <c r="Q13" s="5"/>
      <c r="R13" s="5">
        <v>257</v>
      </c>
      <c r="S13" s="5">
        <v>109</v>
      </c>
      <c r="T13" s="5">
        <v>1</v>
      </c>
      <c r="V13" s="269"/>
      <c r="W13" s="269">
        <v>93</v>
      </c>
      <c r="X13" s="269">
        <v>1</v>
      </c>
    </row>
    <row r="14" spans="1:24" x14ac:dyDescent="0.2">
      <c r="A14" s="1" t="s">
        <v>170</v>
      </c>
      <c r="B14" s="5">
        <v>186</v>
      </c>
      <c r="C14" s="5">
        <v>72</v>
      </c>
      <c r="D14" s="5">
        <v>0</v>
      </c>
      <c r="F14" s="5">
        <v>240</v>
      </c>
      <c r="G14" s="5">
        <v>106</v>
      </c>
      <c r="H14" s="5">
        <v>0</v>
      </c>
      <c r="I14" s="13"/>
      <c r="J14" s="5">
        <v>106</v>
      </c>
      <c r="K14" s="5">
        <v>106</v>
      </c>
      <c r="L14" s="5">
        <v>0</v>
      </c>
      <c r="M14" s="13"/>
      <c r="N14" s="5">
        <v>239</v>
      </c>
      <c r="O14" s="5">
        <v>109</v>
      </c>
      <c r="P14" s="5">
        <v>1</v>
      </c>
      <c r="Q14" s="5"/>
      <c r="R14" s="5">
        <v>275</v>
      </c>
      <c r="S14" s="5">
        <v>127</v>
      </c>
      <c r="T14" s="5">
        <v>1</v>
      </c>
      <c r="V14" s="269"/>
      <c r="W14" s="269">
        <v>84</v>
      </c>
      <c r="X14" s="269">
        <v>1</v>
      </c>
    </row>
    <row r="15" spans="1:24" x14ac:dyDescent="0.2">
      <c r="A15" s="1" t="s">
        <v>171</v>
      </c>
      <c r="B15" s="5">
        <v>171</v>
      </c>
      <c r="C15" s="5">
        <v>74</v>
      </c>
      <c r="D15" s="5">
        <v>0</v>
      </c>
      <c r="F15" s="5">
        <v>222</v>
      </c>
      <c r="G15" s="5">
        <v>97</v>
      </c>
      <c r="H15" s="5">
        <v>0</v>
      </c>
      <c r="I15" s="13"/>
      <c r="J15" s="5">
        <v>122</v>
      </c>
      <c r="K15" s="5">
        <v>119</v>
      </c>
      <c r="L15" s="5">
        <v>3</v>
      </c>
      <c r="M15" s="31"/>
      <c r="N15" s="5">
        <v>241</v>
      </c>
      <c r="O15" s="5">
        <v>129</v>
      </c>
      <c r="P15" s="5">
        <v>0</v>
      </c>
      <c r="Q15" s="5"/>
      <c r="R15" s="5">
        <v>266</v>
      </c>
      <c r="S15" s="5">
        <v>122</v>
      </c>
      <c r="T15" s="5">
        <v>1</v>
      </c>
      <c r="V15" s="269"/>
      <c r="W15" s="269">
        <v>81</v>
      </c>
      <c r="X15" s="269">
        <v>1</v>
      </c>
    </row>
    <row r="16" spans="1:24" x14ac:dyDescent="0.2">
      <c r="A16" s="1" t="s">
        <v>172</v>
      </c>
      <c r="B16" s="5">
        <v>174</v>
      </c>
      <c r="C16" s="5">
        <v>80</v>
      </c>
      <c r="D16" s="5">
        <v>0</v>
      </c>
      <c r="F16" s="5">
        <v>184</v>
      </c>
      <c r="G16" s="5">
        <v>86</v>
      </c>
      <c r="H16" s="5">
        <v>0</v>
      </c>
      <c r="I16" s="13"/>
      <c r="J16" s="5">
        <v>88</v>
      </c>
      <c r="K16" s="5">
        <v>86</v>
      </c>
      <c r="L16" s="5">
        <v>2</v>
      </c>
      <c r="M16" s="12"/>
      <c r="N16" s="5">
        <v>229</v>
      </c>
      <c r="O16" s="5">
        <v>115</v>
      </c>
      <c r="P16" s="5">
        <v>0</v>
      </c>
      <c r="Q16" s="5"/>
      <c r="R16" s="5">
        <v>273</v>
      </c>
      <c r="S16" s="5">
        <v>141</v>
      </c>
      <c r="T16" s="5">
        <v>0</v>
      </c>
      <c r="V16" s="269"/>
      <c r="W16" s="269">
        <v>80</v>
      </c>
      <c r="X16" s="269">
        <v>1</v>
      </c>
    </row>
    <row r="17" spans="1:24" x14ac:dyDescent="0.2">
      <c r="A17" s="1" t="s">
        <v>173</v>
      </c>
      <c r="B17" s="5">
        <v>187</v>
      </c>
      <c r="C17" s="5">
        <v>72</v>
      </c>
      <c r="D17" s="5">
        <v>1</v>
      </c>
      <c r="F17" s="5">
        <v>207</v>
      </c>
      <c r="G17" s="5">
        <v>98</v>
      </c>
      <c r="H17" s="5">
        <v>0</v>
      </c>
      <c r="I17" s="13"/>
      <c r="J17" s="5">
        <v>92</v>
      </c>
      <c r="K17" s="5">
        <v>91</v>
      </c>
      <c r="L17" s="5">
        <v>1</v>
      </c>
      <c r="M17" s="13"/>
      <c r="N17" s="5">
        <v>242</v>
      </c>
      <c r="O17" s="5">
        <v>123</v>
      </c>
      <c r="P17" s="5">
        <v>1</v>
      </c>
      <c r="Q17" s="5"/>
      <c r="R17" s="5">
        <v>308</v>
      </c>
      <c r="S17" s="5">
        <v>145</v>
      </c>
      <c r="T17" s="5">
        <v>1</v>
      </c>
      <c r="V17" s="269"/>
      <c r="W17" s="269">
        <v>106</v>
      </c>
      <c r="X17" s="269">
        <v>1</v>
      </c>
    </row>
    <row r="18" spans="1:24" x14ac:dyDescent="0.2">
      <c r="A18" s="1" t="s">
        <v>305</v>
      </c>
      <c r="B18" s="5">
        <v>182</v>
      </c>
      <c r="C18" s="5">
        <v>82</v>
      </c>
      <c r="D18" s="5">
        <v>0</v>
      </c>
      <c r="F18" s="5">
        <v>213</v>
      </c>
      <c r="G18" s="5">
        <v>95</v>
      </c>
      <c r="H18" s="5">
        <v>1</v>
      </c>
      <c r="I18" s="13"/>
      <c r="J18" s="5">
        <v>102</v>
      </c>
      <c r="K18" s="5">
        <v>101</v>
      </c>
      <c r="L18" s="5">
        <v>1</v>
      </c>
      <c r="M18" s="13"/>
      <c r="N18" s="5">
        <v>281</v>
      </c>
      <c r="O18" s="5">
        <v>145</v>
      </c>
      <c r="P18" s="5">
        <v>0</v>
      </c>
      <c r="Q18" s="5"/>
      <c r="R18" s="5">
        <v>299</v>
      </c>
      <c r="S18" s="5">
        <v>141</v>
      </c>
      <c r="T18" s="5">
        <v>1</v>
      </c>
      <c r="V18" s="269"/>
      <c r="W18" s="269">
        <v>89</v>
      </c>
      <c r="X18" s="269">
        <v>4</v>
      </c>
    </row>
    <row r="19" spans="1:24" x14ac:dyDescent="0.2">
      <c r="A19" s="1" t="s">
        <v>304</v>
      </c>
      <c r="B19" s="5">
        <v>193</v>
      </c>
      <c r="C19" s="5">
        <v>87</v>
      </c>
      <c r="D19" s="5">
        <v>1</v>
      </c>
      <c r="F19" s="5">
        <v>212</v>
      </c>
      <c r="G19" s="5">
        <v>87</v>
      </c>
      <c r="H19" s="5">
        <v>0</v>
      </c>
      <c r="I19" s="13"/>
      <c r="J19" s="5">
        <v>110</v>
      </c>
      <c r="K19" s="5">
        <v>108</v>
      </c>
      <c r="L19" s="5">
        <v>2</v>
      </c>
      <c r="M19" s="13"/>
      <c r="N19" s="5">
        <v>272</v>
      </c>
      <c r="O19" s="5">
        <v>117</v>
      </c>
      <c r="P19" s="5">
        <v>2</v>
      </c>
      <c r="Q19" s="5"/>
      <c r="R19" s="5">
        <v>256</v>
      </c>
      <c r="S19" s="5">
        <v>104</v>
      </c>
      <c r="T19" s="5">
        <v>0</v>
      </c>
      <c r="V19" s="269"/>
      <c r="W19" s="269">
        <v>97</v>
      </c>
      <c r="X19" s="269">
        <v>0</v>
      </c>
    </row>
    <row r="20" spans="1:24" x14ac:dyDescent="0.2">
      <c r="A20" s="1" t="s">
        <v>303</v>
      </c>
      <c r="B20" s="5">
        <v>171</v>
      </c>
      <c r="C20" s="5">
        <v>65</v>
      </c>
      <c r="D20" s="5">
        <v>0</v>
      </c>
      <c r="F20" s="5">
        <v>211</v>
      </c>
      <c r="G20" s="5">
        <v>93</v>
      </c>
      <c r="H20" s="5">
        <v>1</v>
      </c>
      <c r="I20" s="13"/>
      <c r="J20" s="5">
        <v>54</v>
      </c>
      <c r="K20" s="5">
        <v>4</v>
      </c>
      <c r="L20" s="5">
        <v>0</v>
      </c>
      <c r="M20" s="31"/>
      <c r="N20" s="5">
        <v>280</v>
      </c>
      <c r="O20" s="5">
        <v>125</v>
      </c>
      <c r="P20" s="5">
        <v>0</v>
      </c>
      <c r="Q20" s="5"/>
      <c r="R20" s="5">
        <v>274</v>
      </c>
      <c r="S20" s="5">
        <v>125</v>
      </c>
      <c r="T20" s="5">
        <v>0</v>
      </c>
      <c r="V20" s="269"/>
      <c r="W20" s="269">
        <v>90</v>
      </c>
      <c r="X20" s="269">
        <v>1</v>
      </c>
    </row>
    <row r="21" spans="1:24" x14ac:dyDescent="0.2">
      <c r="A21" s="13" t="s">
        <v>301</v>
      </c>
      <c r="B21" s="44">
        <v>183</v>
      </c>
      <c r="C21" s="44">
        <v>85</v>
      </c>
      <c r="D21" s="44">
        <v>0</v>
      </c>
      <c r="E21" s="13"/>
      <c r="F21" s="44">
        <v>221</v>
      </c>
      <c r="G21" s="44">
        <v>105</v>
      </c>
      <c r="H21" s="44">
        <v>0</v>
      </c>
      <c r="I21" s="13"/>
      <c r="J21" s="44">
        <v>98</v>
      </c>
      <c r="K21" s="44">
        <v>97</v>
      </c>
      <c r="L21" s="44">
        <v>1</v>
      </c>
      <c r="M21" s="12"/>
      <c r="N21" s="44">
        <v>240</v>
      </c>
      <c r="O21" s="44">
        <v>105</v>
      </c>
      <c r="P21" s="44">
        <v>0</v>
      </c>
      <c r="Q21" s="44"/>
      <c r="R21" s="44">
        <v>245</v>
      </c>
      <c r="S21" s="44">
        <v>119</v>
      </c>
      <c r="T21" s="44">
        <v>1</v>
      </c>
      <c r="V21" s="270"/>
      <c r="W21" s="270">
        <v>79</v>
      </c>
      <c r="X21" s="270">
        <v>2</v>
      </c>
    </row>
    <row r="22" spans="1:24" x14ac:dyDescent="0.2">
      <c r="A22" s="34" t="s">
        <v>302</v>
      </c>
      <c r="B22" s="33">
        <v>236</v>
      </c>
      <c r="C22" s="33">
        <v>88</v>
      </c>
      <c r="D22" s="33">
        <v>2</v>
      </c>
      <c r="E22" s="34"/>
      <c r="F22" s="33">
        <v>211</v>
      </c>
      <c r="G22" s="33">
        <v>86</v>
      </c>
      <c r="H22" s="33">
        <v>1</v>
      </c>
      <c r="I22" s="34"/>
      <c r="J22" s="33">
        <v>115</v>
      </c>
      <c r="K22" s="33">
        <v>115</v>
      </c>
      <c r="L22" s="33">
        <v>0</v>
      </c>
      <c r="M22" s="34"/>
      <c r="N22" s="33">
        <v>297</v>
      </c>
      <c r="O22" s="33">
        <v>17</v>
      </c>
      <c r="P22" s="33">
        <v>0</v>
      </c>
      <c r="Q22" s="33"/>
      <c r="R22" s="33">
        <v>169</v>
      </c>
      <c r="S22" s="33">
        <v>85</v>
      </c>
      <c r="T22" s="33">
        <v>1</v>
      </c>
      <c r="U22" s="34"/>
      <c r="V22" s="266"/>
      <c r="W22" s="266">
        <v>79</v>
      </c>
      <c r="X22" s="266">
        <v>2</v>
      </c>
    </row>
    <row r="23" spans="1:24" x14ac:dyDescent="0.2">
      <c r="A23" s="45" t="s">
        <v>181</v>
      </c>
      <c r="B23" s="45"/>
      <c r="C23" s="45"/>
      <c r="D23" s="45"/>
      <c r="E23" s="45"/>
      <c r="F23" s="45"/>
    </row>
  </sheetData>
  <sheetProtection selectLockedCells="1"/>
  <mergeCells count="7">
    <mergeCell ref="V9:X9"/>
    <mergeCell ref="B9:D9"/>
    <mergeCell ref="R9:T9"/>
    <mergeCell ref="N9:P9"/>
    <mergeCell ref="I3:J3"/>
    <mergeCell ref="F9:H9"/>
    <mergeCell ref="J9:L9"/>
  </mergeCells>
  <hyperlinks>
    <hyperlink ref="I3:J3" location="Contenido!A1" display="VOLVER"/>
  </hyperlinks>
  <pageMargins left="0.7" right="0.7" top="0.75" bottom="0.75" header="0.3" footer="0.3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3"/>
  <sheetViews>
    <sheetView workbookViewId="0">
      <selection activeCell="AA12" sqref="AA12"/>
    </sheetView>
  </sheetViews>
  <sheetFormatPr baseColWidth="10" defaultRowHeight="12.75" x14ac:dyDescent="0.2"/>
  <cols>
    <col min="1" max="1" width="12.7109375" style="1" customWidth="1"/>
    <col min="2" max="4" width="13.7109375" style="1" customWidth="1"/>
    <col min="5" max="5" width="2.140625" style="1" customWidth="1"/>
    <col min="6" max="8" width="12.42578125" style="1" customWidth="1"/>
    <col min="9" max="9" width="2.28515625" style="1" customWidth="1"/>
    <col min="10" max="12" width="12" style="1" customWidth="1"/>
    <col min="13" max="13" width="2.42578125" style="1" customWidth="1"/>
    <col min="14" max="16" width="11.28515625" style="1" customWidth="1"/>
    <col min="17" max="17" width="2.42578125" style="1" customWidth="1"/>
    <col min="18" max="18" width="10" style="1" customWidth="1"/>
    <col min="19" max="19" width="7.5703125" style="1" customWidth="1"/>
    <col min="20" max="20" width="10.42578125" style="1" customWidth="1"/>
    <col min="21" max="21" width="2.5703125" style="1" customWidth="1"/>
    <col min="22" max="22" width="11.140625" style="1" customWidth="1"/>
    <col min="23" max="23" width="10.140625" style="1" customWidth="1"/>
    <col min="24" max="24" width="11.85546875" style="1" customWidth="1"/>
    <col min="25" max="25" width="6.42578125" style="1" bestFit="1" customWidth="1"/>
    <col min="26" max="26" width="5.28515625" style="1" bestFit="1" customWidth="1"/>
    <col min="27" max="27" width="5.85546875" style="1" bestFit="1" customWidth="1"/>
    <col min="28" max="28" width="5.7109375" style="1" bestFit="1" customWidth="1"/>
    <col min="29" max="29" width="5.140625" style="1" bestFit="1" customWidth="1"/>
    <col min="30" max="30" width="7.140625" style="1" bestFit="1" customWidth="1"/>
    <col min="31" max="31" width="11.42578125" style="1"/>
    <col min="32" max="32" width="8.140625" style="1" bestFit="1" customWidth="1"/>
    <col min="33" max="33" width="11" style="1" bestFit="1" customWidth="1"/>
    <col min="34" max="34" width="10.140625" style="1" bestFit="1" customWidth="1"/>
    <col min="35" max="16384" width="11.42578125" style="1"/>
  </cols>
  <sheetData>
    <row r="1" spans="1:34" s="7" customFormat="1" x14ac:dyDescent="0.2"/>
    <row r="2" spans="1:34" s="7" customFormat="1" x14ac:dyDescent="0.2">
      <c r="H2" s="207"/>
      <c r="I2" s="207"/>
      <c r="J2" s="207"/>
      <c r="K2" s="207"/>
    </row>
    <row r="3" spans="1:34" s="7" customFormat="1" ht="18.75" x14ac:dyDescent="0.2">
      <c r="H3" s="207"/>
      <c r="I3" s="294" t="s">
        <v>244</v>
      </c>
      <c r="J3" s="294"/>
      <c r="K3" s="207"/>
    </row>
    <row r="4" spans="1:34" s="7" customFormat="1" x14ac:dyDescent="0.2">
      <c r="H4" s="207"/>
      <c r="I4" s="207"/>
      <c r="J4" s="207"/>
      <c r="K4" s="207"/>
    </row>
    <row r="5" spans="1:34" x14ac:dyDescent="0.2">
      <c r="A5" s="2" t="s">
        <v>290</v>
      </c>
      <c r="B5" s="2"/>
      <c r="C5" s="2"/>
      <c r="D5" s="2"/>
      <c r="E5" s="2"/>
      <c r="F5" s="2"/>
      <c r="G5" s="2"/>
      <c r="H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</row>
    <row r="6" spans="1:34" x14ac:dyDescent="0.2">
      <c r="A6" s="2" t="s">
        <v>291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</row>
    <row r="7" spans="1:34" x14ac:dyDescent="0.2">
      <c r="A7" s="2" t="s">
        <v>354</v>
      </c>
      <c r="B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</row>
    <row r="8" spans="1:34" x14ac:dyDescent="0.2">
      <c r="A8" s="31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1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</row>
    <row r="9" spans="1:34" s="17" customFormat="1" ht="18.75" customHeight="1" x14ac:dyDescent="0.25">
      <c r="A9" s="295" t="s">
        <v>300</v>
      </c>
      <c r="B9" s="292">
        <v>2012</v>
      </c>
      <c r="C9" s="292"/>
      <c r="D9" s="292"/>
      <c r="E9" s="27"/>
      <c r="F9" s="292">
        <v>2013</v>
      </c>
      <c r="G9" s="292"/>
      <c r="H9" s="292"/>
      <c r="I9" s="27"/>
      <c r="J9" s="292">
        <v>2014</v>
      </c>
      <c r="K9" s="292"/>
      <c r="L9" s="292"/>
      <c r="M9" s="27"/>
      <c r="N9" s="292">
        <v>2015</v>
      </c>
      <c r="O9" s="292"/>
      <c r="P9" s="292"/>
      <c r="Q9" s="27"/>
      <c r="R9" s="292">
        <v>2016</v>
      </c>
      <c r="S9" s="292"/>
      <c r="T9" s="292"/>
      <c r="U9" s="27"/>
      <c r="V9" s="292">
        <v>2017</v>
      </c>
      <c r="W9" s="292"/>
      <c r="X9" s="292"/>
      <c r="Y9" s="37"/>
      <c r="Z9" s="37"/>
      <c r="AA9" s="37"/>
      <c r="AB9" s="37"/>
      <c r="AC9" s="37"/>
      <c r="AD9" s="37"/>
      <c r="AE9" s="37"/>
      <c r="AF9" s="37"/>
      <c r="AG9" s="37"/>
      <c r="AH9" s="37"/>
    </row>
    <row r="10" spans="1:34" s="17" customFormat="1" ht="30" customHeight="1" thickBot="1" x14ac:dyDescent="0.3">
      <c r="A10" s="296"/>
      <c r="B10" s="28" t="s">
        <v>185</v>
      </c>
      <c r="C10" s="28" t="s">
        <v>179</v>
      </c>
      <c r="D10" s="28" t="s">
        <v>180</v>
      </c>
      <c r="E10" s="29"/>
      <c r="F10" s="28" t="s">
        <v>185</v>
      </c>
      <c r="G10" s="28" t="s">
        <v>179</v>
      </c>
      <c r="H10" s="28" t="s">
        <v>180</v>
      </c>
      <c r="I10" s="30"/>
      <c r="J10" s="28" t="s">
        <v>185</v>
      </c>
      <c r="K10" s="28" t="s">
        <v>179</v>
      </c>
      <c r="L10" s="28" t="s">
        <v>180</v>
      </c>
      <c r="M10" s="28"/>
      <c r="N10" s="28" t="s">
        <v>185</v>
      </c>
      <c r="O10" s="28" t="s">
        <v>179</v>
      </c>
      <c r="P10" s="28" t="s">
        <v>180</v>
      </c>
      <c r="Q10" s="276"/>
      <c r="R10" s="276" t="s">
        <v>185</v>
      </c>
      <c r="S10" s="276" t="s">
        <v>179</v>
      </c>
      <c r="T10" s="276" t="s">
        <v>180</v>
      </c>
      <c r="U10" s="276"/>
      <c r="V10" s="276" t="s">
        <v>185</v>
      </c>
      <c r="W10" s="276" t="s">
        <v>179</v>
      </c>
      <c r="X10" s="276" t="s">
        <v>180</v>
      </c>
    </row>
    <row r="11" spans="1:34" ht="13.5" thickTop="1" x14ac:dyDescent="0.2">
      <c r="A11" s="1" t="s">
        <v>167</v>
      </c>
      <c r="B11" s="5">
        <v>10</v>
      </c>
      <c r="C11" s="5">
        <v>13</v>
      </c>
      <c r="D11" s="5">
        <v>1</v>
      </c>
      <c r="E11" s="23"/>
      <c r="F11" s="5">
        <v>15</v>
      </c>
      <c r="G11" s="5">
        <v>14</v>
      </c>
      <c r="H11" s="5">
        <v>1</v>
      </c>
      <c r="I11" s="13"/>
      <c r="J11" s="5">
        <v>35</v>
      </c>
      <c r="K11" s="5">
        <v>16</v>
      </c>
      <c r="L11" s="5">
        <v>1</v>
      </c>
      <c r="M11" s="12"/>
      <c r="N11" s="5">
        <v>31</v>
      </c>
      <c r="O11" s="5">
        <v>18</v>
      </c>
      <c r="P11" s="5">
        <v>0</v>
      </c>
      <c r="Q11" s="281"/>
      <c r="R11" s="5" t="s">
        <v>38</v>
      </c>
      <c r="S11" s="5" t="s">
        <v>38</v>
      </c>
      <c r="T11" s="5" t="s">
        <v>38</v>
      </c>
      <c r="U11" s="281"/>
      <c r="V11" s="5">
        <v>30</v>
      </c>
      <c r="W11" s="5">
        <v>0</v>
      </c>
      <c r="X11" s="5">
        <v>0</v>
      </c>
    </row>
    <row r="12" spans="1:34" x14ac:dyDescent="0.2">
      <c r="A12" s="1" t="s">
        <v>168</v>
      </c>
      <c r="B12" s="5">
        <v>11</v>
      </c>
      <c r="C12" s="5">
        <v>13</v>
      </c>
      <c r="D12" s="5">
        <v>1</v>
      </c>
      <c r="E12" s="38"/>
      <c r="F12" s="5">
        <v>27</v>
      </c>
      <c r="G12" s="5">
        <v>20</v>
      </c>
      <c r="H12" s="5">
        <v>1</v>
      </c>
      <c r="I12" s="13"/>
      <c r="J12" s="5">
        <v>8</v>
      </c>
      <c r="K12" s="5">
        <v>15</v>
      </c>
      <c r="L12" s="5">
        <v>1</v>
      </c>
      <c r="M12" s="13"/>
      <c r="N12" s="5">
        <v>44</v>
      </c>
      <c r="O12" s="5">
        <v>18</v>
      </c>
      <c r="P12" s="5">
        <v>0</v>
      </c>
      <c r="Q12" s="279"/>
      <c r="R12" s="5" t="s">
        <v>38</v>
      </c>
      <c r="S12" s="5" t="s">
        <v>38</v>
      </c>
      <c r="T12" s="5" t="s">
        <v>38</v>
      </c>
      <c r="U12" s="279"/>
      <c r="V12" s="5">
        <v>26</v>
      </c>
      <c r="W12" s="5">
        <v>2</v>
      </c>
      <c r="X12" s="5">
        <v>0</v>
      </c>
    </row>
    <row r="13" spans="1:34" x14ac:dyDescent="0.2">
      <c r="A13" s="1" t="s">
        <v>169</v>
      </c>
      <c r="B13" s="5">
        <v>11</v>
      </c>
      <c r="C13" s="5">
        <v>20</v>
      </c>
      <c r="D13" s="5">
        <v>2</v>
      </c>
      <c r="E13" s="38"/>
      <c r="F13" s="5">
        <v>28</v>
      </c>
      <c r="G13" s="5">
        <v>19</v>
      </c>
      <c r="H13" s="5">
        <v>0</v>
      </c>
      <c r="I13" s="13"/>
      <c r="J13" s="5">
        <v>6</v>
      </c>
      <c r="K13" s="5">
        <v>15</v>
      </c>
      <c r="L13" s="5">
        <v>0</v>
      </c>
      <c r="M13" s="13"/>
      <c r="N13" s="5">
        <v>39</v>
      </c>
      <c r="O13" s="5">
        <v>34</v>
      </c>
      <c r="P13" s="5">
        <v>0</v>
      </c>
      <c r="Q13" s="279"/>
      <c r="R13" s="5" t="s">
        <v>38</v>
      </c>
      <c r="S13" s="5" t="s">
        <v>38</v>
      </c>
      <c r="T13" s="5" t="s">
        <v>38</v>
      </c>
      <c r="U13" s="279"/>
      <c r="V13" s="5">
        <v>29</v>
      </c>
      <c r="W13" s="5">
        <v>1</v>
      </c>
      <c r="X13" s="5">
        <v>0</v>
      </c>
    </row>
    <row r="14" spans="1:34" x14ac:dyDescent="0.2">
      <c r="A14" s="1" t="s">
        <v>170</v>
      </c>
      <c r="B14" s="5">
        <v>4</v>
      </c>
      <c r="C14" s="5">
        <v>22</v>
      </c>
      <c r="D14" s="5">
        <v>0</v>
      </c>
      <c r="E14" s="38"/>
      <c r="F14" s="5">
        <v>37</v>
      </c>
      <c r="G14" s="5">
        <v>25</v>
      </c>
      <c r="H14" s="5">
        <v>0</v>
      </c>
      <c r="J14" s="5">
        <v>7</v>
      </c>
      <c r="K14" s="5">
        <v>21</v>
      </c>
      <c r="L14" s="5">
        <v>1</v>
      </c>
      <c r="M14" s="13"/>
      <c r="N14" s="5">
        <v>31</v>
      </c>
      <c r="O14" s="5">
        <v>16</v>
      </c>
      <c r="P14" s="5">
        <v>2</v>
      </c>
      <c r="Q14" s="279"/>
      <c r="R14" s="5" t="s">
        <v>38</v>
      </c>
      <c r="S14" s="5" t="s">
        <v>38</v>
      </c>
      <c r="T14" s="5" t="s">
        <v>38</v>
      </c>
      <c r="U14" s="279"/>
      <c r="V14" s="5">
        <v>23</v>
      </c>
      <c r="W14" s="5">
        <v>1</v>
      </c>
      <c r="X14" s="5">
        <v>0</v>
      </c>
    </row>
    <row r="15" spans="1:34" x14ac:dyDescent="0.2">
      <c r="A15" s="1" t="s">
        <v>171</v>
      </c>
      <c r="B15" s="5">
        <v>9</v>
      </c>
      <c r="C15" s="5">
        <v>23</v>
      </c>
      <c r="D15" s="5">
        <v>0</v>
      </c>
      <c r="E15" s="38"/>
      <c r="F15" s="5">
        <v>16</v>
      </c>
      <c r="G15" s="5">
        <v>14</v>
      </c>
      <c r="H15" s="5">
        <v>0</v>
      </c>
      <c r="J15" s="5">
        <v>8</v>
      </c>
      <c r="K15" s="5">
        <v>17</v>
      </c>
      <c r="L15" s="5">
        <v>0</v>
      </c>
      <c r="M15" s="31"/>
      <c r="N15" s="5">
        <v>24</v>
      </c>
      <c r="O15" s="5">
        <v>15</v>
      </c>
      <c r="P15" s="5">
        <v>0</v>
      </c>
      <c r="Q15" s="272"/>
      <c r="R15" s="5" t="s">
        <v>38</v>
      </c>
      <c r="S15" s="5" t="s">
        <v>38</v>
      </c>
      <c r="T15" s="5" t="s">
        <v>38</v>
      </c>
      <c r="U15" s="272"/>
      <c r="V15" s="5">
        <v>22</v>
      </c>
      <c r="W15" s="5">
        <v>0</v>
      </c>
      <c r="X15" s="5">
        <v>0</v>
      </c>
    </row>
    <row r="16" spans="1:34" x14ac:dyDescent="0.2">
      <c r="A16" s="1" t="s">
        <v>172</v>
      </c>
      <c r="B16" s="5">
        <v>15</v>
      </c>
      <c r="C16" s="5">
        <v>17</v>
      </c>
      <c r="D16" s="5">
        <v>0</v>
      </c>
      <c r="E16" s="38"/>
      <c r="F16" s="5">
        <v>21</v>
      </c>
      <c r="G16" s="5">
        <v>12</v>
      </c>
      <c r="H16" s="5">
        <v>0</v>
      </c>
      <c r="J16" s="5">
        <v>5</v>
      </c>
      <c r="K16" s="5">
        <v>22</v>
      </c>
      <c r="L16" s="5">
        <v>1</v>
      </c>
      <c r="M16" s="12"/>
      <c r="N16" s="5">
        <v>19</v>
      </c>
      <c r="O16" s="5">
        <v>18</v>
      </c>
      <c r="P16" s="5">
        <v>1</v>
      </c>
      <c r="Q16" s="281"/>
      <c r="R16" s="5" t="s">
        <v>38</v>
      </c>
      <c r="S16" s="5" t="s">
        <v>38</v>
      </c>
      <c r="T16" s="5" t="s">
        <v>38</v>
      </c>
      <c r="U16" s="281"/>
      <c r="V16" s="5">
        <v>29</v>
      </c>
      <c r="W16" s="5">
        <v>1</v>
      </c>
      <c r="X16" s="5">
        <v>0</v>
      </c>
    </row>
    <row r="17" spans="1:24" x14ac:dyDescent="0.2">
      <c r="A17" s="1" t="s">
        <v>173</v>
      </c>
      <c r="B17" s="5">
        <v>9</v>
      </c>
      <c r="C17" s="5">
        <v>21</v>
      </c>
      <c r="D17" s="5">
        <v>2</v>
      </c>
      <c r="E17" s="38"/>
      <c r="F17" s="5">
        <v>36</v>
      </c>
      <c r="G17" s="5">
        <v>22</v>
      </c>
      <c r="H17" s="5">
        <v>0</v>
      </c>
      <c r="J17" s="5">
        <v>14</v>
      </c>
      <c r="K17" s="5">
        <v>13</v>
      </c>
      <c r="L17" s="5">
        <v>0</v>
      </c>
      <c r="M17" s="13"/>
      <c r="N17" s="5">
        <v>23</v>
      </c>
      <c r="O17" s="5">
        <v>9</v>
      </c>
      <c r="P17" s="5">
        <v>3</v>
      </c>
      <c r="Q17" s="279"/>
      <c r="R17" s="5" t="s">
        <v>38</v>
      </c>
      <c r="S17" s="5" t="s">
        <v>38</v>
      </c>
      <c r="T17" s="5" t="s">
        <v>38</v>
      </c>
      <c r="U17" s="279"/>
      <c r="V17" s="5">
        <v>29</v>
      </c>
      <c r="W17" s="5">
        <v>1</v>
      </c>
      <c r="X17" s="5">
        <v>0</v>
      </c>
    </row>
    <row r="18" spans="1:24" x14ac:dyDescent="0.2">
      <c r="A18" s="1" t="s">
        <v>305</v>
      </c>
      <c r="B18" s="5">
        <v>8</v>
      </c>
      <c r="C18" s="5">
        <v>14</v>
      </c>
      <c r="D18" s="5">
        <v>0</v>
      </c>
      <c r="E18" s="38"/>
      <c r="F18" s="5">
        <v>25</v>
      </c>
      <c r="G18" s="5">
        <v>14</v>
      </c>
      <c r="H18" s="5">
        <v>0</v>
      </c>
      <c r="J18" s="5">
        <v>9</v>
      </c>
      <c r="K18" s="5">
        <v>6</v>
      </c>
      <c r="L18" s="5">
        <v>1</v>
      </c>
      <c r="M18" s="13"/>
      <c r="N18" s="5">
        <v>28</v>
      </c>
      <c r="O18" s="5">
        <v>18</v>
      </c>
      <c r="P18" s="5">
        <v>0</v>
      </c>
      <c r="Q18" s="279"/>
      <c r="R18" s="5" t="s">
        <v>38</v>
      </c>
      <c r="S18" s="5" t="s">
        <v>38</v>
      </c>
      <c r="T18" s="5" t="s">
        <v>38</v>
      </c>
      <c r="U18" s="279"/>
      <c r="V18" s="5">
        <v>25</v>
      </c>
      <c r="W18" s="5">
        <v>1</v>
      </c>
      <c r="X18" s="5">
        <v>0</v>
      </c>
    </row>
    <row r="19" spans="1:24" x14ac:dyDescent="0.2">
      <c r="A19" s="1" t="s">
        <v>304</v>
      </c>
      <c r="B19" s="5">
        <v>9</v>
      </c>
      <c r="C19" s="5">
        <v>13</v>
      </c>
      <c r="D19" s="5">
        <v>1</v>
      </c>
      <c r="E19" s="38"/>
      <c r="F19" s="5">
        <v>23</v>
      </c>
      <c r="G19" s="5">
        <v>20</v>
      </c>
      <c r="H19" s="5">
        <v>0</v>
      </c>
      <c r="J19" s="5">
        <v>10</v>
      </c>
      <c r="K19" s="5">
        <v>9</v>
      </c>
      <c r="L19" s="5">
        <v>0</v>
      </c>
      <c r="M19" s="13"/>
      <c r="N19" s="5">
        <v>18</v>
      </c>
      <c r="O19" s="5">
        <v>11</v>
      </c>
      <c r="P19" s="5">
        <v>0</v>
      </c>
      <c r="Q19" s="279"/>
      <c r="R19" s="5" t="s">
        <v>38</v>
      </c>
      <c r="S19" s="5" t="s">
        <v>38</v>
      </c>
      <c r="T19" s="5" t="s">
        <v>38</v>
      </c>
      <c r="U19" s="279"/>
      <c r="V19" s="5">
        <v>26</v>
      </c>
      <c r="W19" s="5">
        <v>1</v>
      </c>
      <c r="X19" s="5">
        <v>0</v>
      </c>
    </row>
    <row r="20" spans="1:24" x14ac:dyDescent="0.2">
      <c r="A20" s="1" t="s">
        <v>303</v>
      </c>
      <c r="B20" s="5">
        <v>9</v>
      </c>
      <c r="C20" s="5">
        <v>17</v>
      </c>
      <c r="D20" s="5">
        <v>0</v>
      </c>
      <c r="E20" s="38"/>
      <c r="F20" s="5">
        <v>24</v>
      </c>
      <c r="G20" s="5">
        <v>14</v>
      </c>
      <c r="H20" s="5">
        <v>1</v>
      </c>
      <c r="J20" s="5">
        <v>10</v>
      </c>
      <c r="K20" s="5">
        <v>15</v>
      </c>
      <c r="L20" s="5">
        <v>0</v>
      </c>
      <c r="M20" s="31"/>
      <c r="N20" s="5">
        <v>40</v>
      </c>
      <c r="O20" s="5">
        <v>16</v>
      </c>
      <c r="P20" s="5">
        <v>0</v>
      </c>
      <c r="Q20" s="272"/>
      <c r="R20" s="5" t="s">
        <v>38</v>
      </c>
      <c r="S20" s="5" t="s">
        <v>38</v>
      </c>
      <c r="T20" s="5" t="s">
        <v>38</v>
      </c>
      <c r="U20" s="272"/>
      <c r="V20" s="5">
        <v>22</v>
      </c>
      <c r="W20" s="5">
        <v>1</v>
      </c>
      <c r="X20" s="5">
        <v>0</v>
      </c>
    </row>
    <row r="21" spans="1:24" x14ac:dyDescent="0.2">
      <c r="A21" s="13" t="s">
        <v>301</v>
      </c>
      <c r="B21" s="5">
        <v>8</v>
      </c>
      <c r="C21" s="5">
        <v>17</v>
      </c>
      <c r="D21" s="5">
        <v>1</v>
      </c>
      <c r="E21" s="38"/>
      <c r="F21" s="5">
        <v>28</v>
      </c>
      <c r="G21" s="5">
        <v>16</v>
      </c>
      <c r="H21" s="5">
        <v>2</v>
      </c>
      <c r="J21" s="5">
        <v>14</v>
      </c>
      <c r="K21" s="5">
        <v>18</v>
      </c>
      <c r="L21" s="5">
        <v>0</v>
      </c>
      <c r="M21" s="12"/>
      <c r="N21" s="5">
        <v>22</v>
      </c>
      <c r="O21" s="5">
        <v>13</v>
      </c>
      <c r="P21" s="5">
        <v>0</v>
      </c>
      <c r="Q21" s="281"/>
      <c r="R21" s="5" t="s">
        <v>38</v>
      </c>
      <c r="S21" s="5" t="s">
        <v>38</v>
      </c>
      <c r="T21" s="5" t="s">
        <v>38</v>
      </c>
      <c r="U21" s="281"/>
      <c r="V21" s="5">
        <v>13</v>
      </c>
      <c r="W21" s="5">
        <v>0</v>
      </c>
      <c r="X21" s="5">
        <v>0</v>
      </c>
    </row>
    <row r="22" spans="1:24" x14ac:dyDescent="0.2">
      <c r="A22" s="34" t="s">
        <v>302</v>
      </c>
      <c r="B22" s="33">
        <v>8</v>
      </c>
      <c r="C22" s="33">
        <v>16</v>
      </c>
      <c r="D22" s="33">
        <v>0</v>
      </c>
      <c r="E22" s="39"/>
      <c r="F22" s="33">
        <v>26</v>
      </c>
      <c r="G22" s="33">
        <v>16</v>
      </c>
      <c r="H22" s="33">
        <v>0</v>
      </c>
      <c r="I22" s="34"/>
      <c r="J22" s="33">
        <v>6</v>
      </c>
      <c r="K22" s="33">
        <v>13</v>
      </c>
      <c r="L22" s="33">
        <v>0</v>
      </c>
      <c r="M22" s="34"/>
      <c r="N22" s="33">
        <v>30</v>
      </c>
      <c r="O22" s="33">
        <v>14</v>
      </c>
      <c r="P22" s="33">
        <v>1</v>
      </c>
      <c r="Q22" s="34"/>
      <c r="R22" s="33" t="s">
        <v>38</v>
      </c>
      <c r="S22" s="33" t="s">
        <v>38</v>
      </c>
      <c r="T22" s="33" t="s">
        <v>38</v>
      </c>
      <c r="U22" s="34"/>
      <c r="V22" s="33">
        <v>31</v>
      </c>
      <c r="W22" s="33">
        <v>2</v>
      </c>
      <c r="X22" s="33">
        <v>0</v>
      </c>
    </row>
    <row r="23" spans="1:24" x14ac:dyDescent="0.2">
      <c r="A23" s="6" t="s">
        <v>139</v>
      </c>
      <c r="B23" s="6"/>
      <c r="C23" s="6"/>
      <c r="D23" s="6"/>
      <c r="E23" s="6"/>
    </row>
  </sheetData>
  <sheetProtection selectLockedCells="1"/>
  <mergeCells count="8">
    <mergeCell ref="I3:J3"/>
    <mergeCell ref="F9:H9"/>
    <mergeCell ref="J9:L9"/>
    <mergeCell ref="R9:T9"/>
    <mergeCell ref="V9:X9"/>
    <mergeCell ref="N9:P9"/>
    <mergeCell ref="A9:A10"/>
    <mergeCell ref="B9:D9"/>
  </mergeCells>
  <hyperlinks>
    <hyperlink ref="I3:J3" location="Contenido!A1" display="VOLVER"/>
  </hyperlinks>
  <pageMargins left="0.7" right="0.7" top="0.75" bottom="0.75" header="0.3" footer="0.3"/>
  <pageSetup orientation="portrait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24"/>
  <sheetViews>
    <sheetView zoomScaleNormal="100" workbookViewId="0">
      <pane xSplit="1" topLeftCell="B1" activePane="topRight" state="frozen"/>
      <selection pane="topRight" activeCell="I3" sqref="I3:J3"/>
    </sheetView>
  </sheetViews>
  <sheetFormatPr baseColWidth="10" defaultRowHeight="12.75" x14ac:dyDescent="0.2"/>
  <cols>
    <col min="1" max="1" width="14.7109375" style="1" customWidth="1"/>
    <col min="2" max="4" width="10.85546875" style="1" customWidth="1"/>
    <col min="5" max="5" width="5.28515625" style="1" bestFit="1" customWidth="1"/>
    <col min="6" max="8" width="10.85546875" style="1" customWidth="1"/>
    <col min="9" max="9" width="6" style="1" bestFit="1" customWidth="1"/>
    <col min="10" max="12" width="11.85546875" style="1" customWidth="1"/>
    <col min="13" max="13" width="4.28515625" style="1" customWidth="1"/>
    <col min="14" max="14" width="11.42578125" style="1"/>
    <col min="15" max="15" width="8.7109375" style="1" customWidth="1"/>
    <col min="16" max="16" width="9.28515625" style="1" customWidth="1"/>
    <col min="17" max="17" width="4.140625" style="174" customWidth="1"/>
    <col min="18" max="18" width="15.85546875" style="1" customWidth="1"/>
    <col min="19" max="19" width="7.85546875" style="1" bestFit="1" customWidth="1"/>
    <col min="20" max="20" width="11" style="1" customWidth="1"/>
    <col min="21" max="21" width="8.7109375" style="1" bestFit="1" customWidth="1"/>
    <col min="22" max="22" width="21.42578125" style="1" bestFit="1" customWidth="1"/>
    <col min="23" max="23" width="7.85546875" style="1" customWidth="1"/>
    <col min="24" max="25" width="8.42578125" style="1" bestFit="1" customWidth="1"/>
    <col min="26" max="26" width="21.42578125" style="1" bestFit="1" customWidth="1"/>
    <col min="27" max="27" width="7.85546875" style="1" customWidth="1"/>
    <col min="28" max="28" width="8.42578125" style="1" customWidth="1"/>
    <col min="29" max="29" width="7.85546875" style="1" customWidth="1"/>
    <col min="30" max="30" width="8.42578125" style="1" customWidth="1"/>
    <col min="31" max="31" width="6.140625" style="1" bestFit="1" customWidth="1"/>
    <col min="32" max="32" width="8" style="1" bestFit="1" customWidth="1"/>
    <col min="33" max="33" width="6.42578125" style="1" bestFit="1" customWidth="1"/>
    <col min="34" max="34" width="5.28515625" style="1" bestFit="1" customWidth="1"/>
    <col min="35" max="35" width="5.85546875" style="1" bestFit="1" customWidth="1"/>
    <col min="36" max="36" width="5.7109375" style="1" bestFit="1" customWidth="1"/>
    <col min="37" max="37" width="5.140625" style="1" bestFit="1" customWidth="1"/>
    <col min="38" max="38" width="7.140625" style="1" bestFit="1" customWidth="1"/>
    <col min="39" max="39" width="11.42578125" style="1"/>
    <col min="40" max="40" width="8.140625" style="1" bestFit="1" customWidth="1"/>
    <col min="41" max="41" width="11" style="1" bestFit="1" customWidth="1"/>
    <col min="42" max="42" width="10.140625" style="1" bestFit="1" customWidth="1"/>
    <col min="43" max="16384" width="11.42578125" style="1"/>
  </cols>
  <sheetData>
    <row r="1" spans="1:42" s="7" customFormat="1" x14ac:dyDescent="0.2"/>
    <row r="2" spans="1:42" s="7" customFormat="1" x14ac:dyDescent="0.2">
      <c r="H2" s="207"/>
      <c r="I2" s="207"/>
      <c r="J2" s="207"/>
      <c r="K2" s="207"/>
    </row>
    <row r="3" spans="1:42" s="7" customFormat="1" ht="18.75" x14ac:dyDescent="0.2">
      <c r="H3" s="207"/>
      <c r="I3" s="294" t="s">
        <v>244</v>
      </c>
      <c r="J3" s="294"/>
      <c r="K3" s="207"/>
    </row>
    <row r="4" spans="1:42" s="7" customFormat="1" x14ac:dyDescent="0.2">
      <c r="H4" s="207"/>
      <c r="I4" s="207"/>
      <c r="J4" s="207"/>
      <c r="K4" s="207"/>
    </row>
    <row r="5" spans="1:42" s="7" customFormat="1" x14ac:dyDescent="0.2">
      <c r="A5" s="8" t="s">
        <v>292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</row>
    <row r="6" spans="1:42" s="7" customFormat="1" x14ac:dyDescent="0.2">
      <c r="A6" s="8" t="s">
        <v>293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42" s="7" customFormat="1" x14ac:dyDescent="0.2">
      <c r="A7" s="8" t="s">
        <v>311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</row>
    <row r="8" spans="1:42" x14ac:dyDescent="0.2">
      <c r="A8" s="126"/>
      <c r="B8" s="126"/>
      <c r="C8" s="126"/>
      <c r="D8" s="126"/>
      <c r="E8" s="126"/>
      <c r="F8" s="126"/>
      <c r="G8" s="126"/>
      <c r="H8" s="126"/>
      <c r="I8" s="126"/>
      <c r="J8" s="126"/>
      <c r="K8" s="126"/>
      <c r="L8" s="126"/>
      <c r="M8" s="123"/>
      <c r="N8" s="123"/>
      <c r="O8" s="123"/>
      <c r="P8" s="123"/>
      <c r="Q8" s="133"/>
      <c r="R8" s="123"/>
      <c r="S8" s="123"/>
      <c r="T8" s="123"/>
      <c r="U8" s="123"/>
      <c r="V8" s="123"/>
      <c r="W8" s="123"/>
      <c r="X8" s="123"/>
      <c r="Y8" s="123"/>
      <c r="Z8" s="123"/>
      <c r="AA8" s="123"/>
      <c r="AB8" s="123"/>
      <c r="AC8" s="123"/>
      <c r="AD8" s="123"/>
      <c r="AE8" s="123"/>
      <c r="AF8" s="123"/>
      <c r="AG8" s="123"/>
      <c r="AH8" s="123"/>
      <c r="AI8" s="123"/>
      <c r="AJ8" s="123"/>
      <c r="AK8" s="123"/>
      <c r="AL8" s="123"/>
      <c r="AM8" s="123"/>
      <c r="AN8" s="123"/>
      <c r="AO8" s="123"/>
      <c r="AP8" s="123"/>
    </row>
    <row r="9" spans="1:42" ht="15" customHeight="1" x14ac:dyDescent="0.2">
      <c r="A9" s="295" t="s">
        <v>300</v>
      </c>
      <c r="B9" s="292">
        <v>2012</v>
      </c>
      <c r="C9" s="292"/>
      <c r="D9" s="292"/>
      <c r="E9" s="27"/>
      <c r="F9" s="292">
        <v>2013</v>
      </c>
      <c r="G9" s="292"/>
      <c r="H9" s="292"/>
      <c r="I9" s="27"/>
      <c r="J9" s="292">
        <v>2014</v>
      </c>
      <c r="K9" s="292"/>
      <c r="L9" s="292"/>
      <c r="M9" s="27"/>
      <c r="N9" s="292">
        <v>2015</v>
      </c>
      <c r="O9" s="292"/>
      <c r="P9" s="292"/>
      <c r="Q9" s="130"/>
      <c r="R9" s="292">
        <v>2016</v>
      </c>
      <c r="S9" s="292"/>
      <c r="T9" s="292"/>
      <c r="AC9" s="123"/>
      <c r="AD9" s="123"/>
      <c r="AE9" s="123"/>
      <c r="AF9" s="123"/>
      <c r="AG9" s="123"/>
      <c r="AH9" s="123"/>
      <c r="AI9" s="123"/>
      <c r="AJ9" s="123"/>
      <c r="AK9" s="123"/>
      <c r="AL9" s="123"/>
      <c r="AM9" s="123"/>
      <c r="AN9" s="123"/>
      <c r="AO9" s="123"/>
      <c r="AP9" s="123"/>
    </row>
    <row r="10" spans="1:42" ht="30" customHeight="1" thickBot="1" x14ac:dyDescent="0.25">
      <c r="A10" s="296"/>
      <c r="B10" s="122" t="s">
        <v>185</v>
      </c>
      <c r="C10" s="122" t="s">
        <v>179</v>
      </c>
      <c r="D10" s="122" t="s">
        <v>180</v>
      </c>
      <c r="E10" s="29"/>
      <c r="F10" s="122" t="s">
        <v>185</v>
      </c>
      <c r="G10" s="122" t="s">
        <v>179</v>
      </c>
      <c r="H10" s="122" t="s">
        <v>180</v>
      </c>
      <c r="I10" s="30"/>
      <c r="J10" s="122" t="s">
        <v>185</v>
      </c>
      <c r="K10" s="122" t="s">
        <v>179</v>
      </c>
      <c r="L10" s="122" t="s">
        <v>180</v>
      </c>
      <c r="M10" s="122"/>
      <c r="N10" s="132" t="s">
        <v>185</v>
      </c>
      <c r="O10" s="132" t="s">
        <v>179</v>
      </c>
      <c r="P10" s="132" t="s">
        <v>180</v>
      </c>
      <c r="Q10" s="132"/>
      <c r="R10" s="132" t="s">
        <v>185</v>
      </c>
      <c r="S10" s="132" t="s">
        <v>179</v>
      </c>
      <c r="T10" s="132" t="s">
        <v>180</v>
      </c>
    </row>
    <row r="11" spans="1:42" ht="13.5" thickTop="1" x14ac:dyDescent="0.2">
      <c r="A11" s="1" t="s">
        <v>167</v>
      </c>
      <c r="B11" s="5">
        <v>2</v>
      </c>
      <c r="C11" s="5">
        <v>0</v>
      </c>
      <c r="D11" s="5">
        <v>0</v>
      </c>
      <c r="E11" s="125"/>
      <c r="F11" s="5">
        <v>4</v>
      </c>
      <c r="G11" s="5">
        <v>2</v>
      </c>
      <c r="H11" s="5">
        <v>0</v>
      </c>
      <c r="I11" s="125"/>
      <c r="J11" s="5">
        <v>3</v>
      </c>
      <c r="K11" s="5">
        <v>2</v>
      </c>
      <c r="L11" s="5">
        <v>0</v>
      </c>
      <c r="N11" s="5">
        <v>6</v>
      </c>
      <c r="O11" s="5">
        <v>4</v>
      </c>
      <c r="P11" s="5">
        <v>0</v>
      </c>
      <c r="Q11" s="5"/>
      <c r="R11" s="5">
        <v>5</v>
      </c>
      <c r="S11" s="5">
        <v>2</v>
      </c>
      <c r="T11" s="5">
        <v>0</v>
      </c>
    </row>
    <row r="12" spans="1:42" x14ac:dyDescent="0.2">
      <c r="A12" s="1" t="s">
        <v>168</v>
      </c>
      <c r="B12" s="5">
        <v>1</v>
      </c>
      <c r="C12" s="5">
        <v>1</v>
      </c>
      <c r="D12" s="5">
        <v>0</v>
      </c>
      <c r="E12" s="125"/>
      <c r="F12" s="5">
        <v>1</v>
      </c>
      <c r="G12" s="5">
        <v>0</v>
      </c>
      <c r="H12" s="5">
        <v>0</v>
      </c>
      <c r="I12" s="125"/>
      <c r="J12" s="5">
        <v>2</v>
      </c>
      <c r="K12" s="5">
        <v>1</v>
      </c>
      <c r="L12" s="5">
        <v>0</v>
      </c>
      <c r="N12" s="5">
        <v>4</v>
      </c>
      <c r="O12" s="5">
        <v>4</v>
      </c>
      <c r="P12" s="5">
        <v>0</v>
      </c>
      <c r="Q12" s="5"/>
      <c r="R12" s="5">
        <v>5</v>
      </c>
      <c r="S12" s="5">
        <v>3</v>
      </c>
      <c r="T12" s="5">
        <v>0</v>
      </c>
    </row>
    <row r="13" spans="1:42" x14ac:dyDescent="0.2">
      <c r="A13" s="1" t="s">
        <v>169</v>
      </c>
      <c r="B13" s="5">
        <v>4</v>
      </c>
      <c r="C13" s="5">
        <v>1</v>
      </c>
      <c r="D13" s="5">
        <v>0</v>
      </c>
      <c r="E13" s="125"/>
      <c r="F13" s="5">
        <v>8</v>
      </c>
      <c r="G13" s="5">
        <v>2</v>
      </c>
      <c r="H13" s="5">
        <v>0</v>
      </c>
      <c r="I13" s="125"/>
      <c r="J13" s="5">
        <v>3</v>
      </c>
      <c r="K13" s="5">
        <v>0</v>
      </c>
      <c r="L13" s="5">
        <v>0</v>
      </c>
      <c r="N13" s="5">
        <v>7</v>
      </c>
      <c r="O13" s="5">
        <v>3</v>
      </c>
      <c r="P13" s="5">
        <v>0</v>
      </c>
      <c r="Q13" s="5"/>
      <c r="R13" s="5">
        <v>4</v>
      </c>
      <c r="S13" s="5">
        <v>3</v>
      </c>
      <c r="T13" s="5">
        <v>0</v>
      </c>
    </row>
    <row r="14" spans="1:42" x14ac:dyDescent="0.2">
      <c r="A14" s="1" t="s">
        <v>170</v>
      </c>
      <c r="B14" s="5">
        <v>4</v>
      </c>
      <c r="C14" s="5">
        <v>1</v>
      </c>
      <c r="D14" s="5">
        <v>0</v>
      </c>
      <c r="E14" s="125"/>
      <c r="F14" s="5">
        <v>1</v>
      </c>
      <c r="G14" s="5">
        <v>0</v>
      </c>
      <c r="H14" s="5">
        <v>0</v>
      </c>
      <c r="I14" s="125"/>
      <c r="J14" s="5">
        <v>5</v>
      </c>
      <c r="K14" s="5">
        <v>0</v>
      </c>
      <c r="L14" s="5">
        <v>0</v>
      </c>
      <c r="N14" s="5">
        <v>13</v>
      </c>
      <c r="O14" s="5">
        <v>6</v>
      </c>
      <c r="P14" s="5">
        <v>0</v>
      </c>
      <c r="Q14" s="5"/>
      <c r="R14" s="5">
        <v>10</v>
      </c>
      <c r="S14" s="5">
        <v>3</v>
      </c>
      <c r="T14" s="5">
        <v>1</v>
      </c>
    </row>
    <row r="15" spans="1:42" x14ac:dyDescent="0.2">
      <c r="A15" s="1" t="s">
        <v>171</v>
      </c>
      <c r="B15" s="5">
        <v>2</v>
      </c>
      <c r="C15" s="5">
        <v>1</v>
      </c>
      <c r="D15" s="5">
        <v>0</v>
      </c>
      <c r="E15" s="125"/>
      <c r="F15" s="5">
        <v>3</v>
      </c>
      <c r="G15" s="5">
        <v>0</v>
      </c>
      <c r="H15" s="5">
        <v>0</v>
      </c>
      <c r="I15" s="125"/>
      <c r="J15" s="5">
        <v>2</v>
      </c>
      <c r="K15" s="5">
        <v>0</v>
      </c>
      <c r="L15" s="5">
        <v>0</v>
      </c>
      <c r="N15" s="5">
        <v>7</v>
      </c>
      <c r="O15" s="5">
        <v>5</v>
      </c>
      <c r="P15" s="5">
        <v>0</v>
      </c>
      <c r="Q15" s="5"/>
      <c r="R15" s="5">
        <v>6</v>
      </c>
      <c r="S15" s="5">
        <v>2</v>
      </c>
      <c r="T15" s="5">
        <v>0</v>
      </c>
    </row>
    <row r="16" spans="1:42" x14ac:dyDescent="0.2">
      <c r="A16" s="1" t="s">
        <v>172</v>
      </c>
      <c r="B16" s="5">
        <v>7</v>
      </c>
      <c r="C16" s="5">
        <v>3</v>
      </c>
      <c r="D16" s="5">
        <v>0</v>
      </c>
      <c r="E16" s="125"/>
      <c r="F16" s="5">
        <v>1</v>
      </c>
      <c r="G16" s="5">
        <v>0</v>
      </c>
      <c r="H16" s="5">
        <v>0</v>
      </c>
      <c r="I16" s="125"/>
      <c r="J16" s="5">
        <v>0</v>
      </c>
      <c r="K16" s="5">
        <v>0</v>
      </c>
      <c r="L16" s="5">
        <v>0</v>
      </c>
      <c r="N16" s="5">
        <v>7</v>
      </c>
      <c r="O16" s="5">
        <v>3</v>
      </c>
      <c r="P16" s="5">
        <v>0</v>
      </c>
      <c r="Q16" s="5"/>
      <c r="R16" s="5">
        <v>4</v>
      </c>
      <c r="S16" s="5">
        <v>3</v>
      </c>
      <c r="T16" s="5">
        <v>0</v>
      </c>
    </row>
    <row r="17" spans="1:20" x14ac:dyDescent="0.2">
      <c r="A17" s="1" t="s">
        <v>173</v>
      </c>
      <c r="B17" s="5">
        <v>4</v>
      </c>
      <c r="C17" s="5">
        <v>4</v>
      </c>
      <c r="D17" s="5">
        <v>0</v>
      </c>
      <c r="E17" s="125"/>
      <c r="F17" s="5">
        <v>1</v>
      </c>
      <c r="G17" s="5">
        <v>1</v>
      </c>
      <c r="H17" s="5">
        <v>0</v>
      </c>
      <c r="I17" s="125"/>
      <c r="J17" s="5">
        <v>1</v>
      </c>
      <c r="K17" s="5">
        <v>0</v>
      </c>
      <c r="L17" s="5">
        <v>0</v>
      </c>
      <c r="N17" s="5">
        <v>8</v>
      </c>
      <c r="O17" s="5">
        <v>5</v>
      </c>
      <c r="P17" s="5">
        <v>0</v>
      </c>
      <c r="Q17" s="5"/>
      <c r="R17" s="5">
        <v>7</v>
      </c>
      <c r="S17" s="5">
        <v>3</v>
      </c>
      <c r="T17" s="5">
        <v>0</v>
      </c>
    </row>
    <row r="18" spans="1:20" x14ac:dyDescent="0.2">
      <c r="A18" s="1" t="s">
        <v>305</v>
      </c>
      <c r="B18" s="5">
        <v>6</v>
      </c>
      <c r="C18" s="5">
        <v>3</v>
      </c>
      <c r="D18" s="5">
        <v>0</v>
      </c>
      <c r="E18" s="125"/>
      <c r="F18" s="5">
        <v>3</v>
      </c>
      <c r="G18" s="5">
        <v>0</v>
      </c>
      <c r="H18" s="5">
        <v>0</v>
      </c>
      <c r="I18" s="125"/>
      <c r="J18" s="5">
        <v>3</v>
      </c>
      <c r="K18" s="5">
        <v>1</v>
      </c>
      <c r="L18" s="5">
        <v>0</v>
      </c>
      <c r="N18" s="5">
        <v>6</v>
      </c>
      <c r="O18" s="5">
        <v>5</v>
      </c>
      <c r="P18" s="5">
        <v>0</v>
      </c>
      <c r="Q18" s="5"/>
      <c r="R18" s="5">
        <v>9</v>
      </c>
      <c r="S18" s="5">
        <v>6</v>
      </c>
      <c r="T18" s="5">
        <v>1</v>
      </c>
    </row>
    <row r="19" spans="1:20" x14ac:dyDescent="0.2">
      <c r="A19" s="1" t="s">
        <v>304</v>
      </c>
      <c r="B19" s="5">
        <v>0</v>
      </c>
      <c r="C19" s="5">
        <v>0</v>
      </c>
      <c r="D19" s="5">
        <v>0</v>
      </c>
      <c r="E19" s="125"/>
      <c r="F19" s="5">
        <v>0</v>
      </c>
      <c r="G19" s="5">
        <v>0</v>
      </c>
      <c r="H19" s="5">
        <v>0</v>
      </c>
      <c r="I19" s="125"/>
      <c r="J19" s="5">
        <v>4</v>
      </c>
      <c r="K19" s="5">
        <v>3</v>
      </c>
      <c r="L19" s="5">
        <v>0</v>
      </c>
      <c r="N19" s="5">
        <v>3</v>
      </c>
      <c r="O19" s="5">
        <v>3</v>
      </c>
      <c r="P19" s="5">
        <v>0</v>
      </c>
      <c r="Q19" s="5"/>
      <c r="R19" s="5">
        <v>2</v>
      </c>
      <c r="S19" s="5">
        <v>2</v>
      </c>
      <c r="T19" s="5">
        <v>0</v>
      </c>
    </row>
    <row r="20" spans="1:20" x14ac:dyDescent="0.2">
      <c r="A20" s="1" t="s">
        <v>303</v>
      </c>
      <c r="B20" s="44">
        <v>1</v>
      </c>
      <c r="C20" s="44">
        <v>0</v>
      </c>
      <c r="D20" s="44">
        <v>0</v>
      </c>
      <c r="E20" s="125"/>
      <c r="F20" s="44">
        <v>2</v>
      </c>
      <c r="G20" s="44">
        <v>0</v>
      </c>
      <c r="H20" s="44">
        <v>0</v>
      </c>
      <c r="I20" s="125"/>
      <c r="J20" s="44">
        <v>3</v>
      </c>
      <c r="K20" s="44">
        <v>2</v>
      </c>
      <c r="L20" s="44">
        <v>0</v>
      </c>
      <c r="M20" s="125"/>
      <c r="N20" s="44">
        <v>9</v>
      </c>
      <c r="O20" s="5">
        <v>8</v>
      </c>
      <c r="P20" s="44">
        <v>0</v>
      </c>
      <c r="Q20" s="44"/>
      <c r="R20" s="44">
        <v>0</v>
      </c>
      <c r="S20" s="44">
        <v>0</v>
      </c>
      <c r="T20" s="44">
        <v>0</v>
      </c>
    </row>
    <row r="21" spans="1:20" x14ac:dyDescent="0.2">
      <c r="A21" s="125" t="s">
        <v>301</v>
      </c>
      <c r="B21" s="44">
        <v>8</v>
      </c>
      <c r="C21" s="44">
        <v>2</v>
      </c>
      <c r="D21" s="44">
        <v>2</v>
      </c>
      <c r="E21" s="125"/>
      <c r="F21" s="44">
        <v>4</v>
      </c>
      <c r="G21" s="44">
        <v>2</v>
      </c>
      <c r="H21" s="44">
        <v>1</v>
      </c>
      <c r="I21" s="125"/>
      <c r="J21" s="44">
        <v>13</v>
      </c>
      <c r="K21" s="44">
        <v>10</v>
      </c>
      <c r="L21" s="44">
        <v>0</v>
      </c>
      <c r="M21" s="125"/>
      <c r="N21" s="44">
        <v>8</v>
      </c>
      <c r="O21" s="5">
        <v>7</v>
      </c>
      <c r="P21" s="44">
        <v>0</v>
      </c>
      <c r="Q21" s="44"/>
      <c r="R21" s="44">
        <v>8</v>
      </c>
      <c r="S21" s="44">
        <v>4</v>
      </c>
      <c r="T21" s="44">
        <v>0</v>
      </c>
    </row>
    <row r="22" spans="1:20" x14ac:dyDescent="0.2">
      <c r="A22" s="34" t="s">
        <v>302</v>
      </c>
      <c r="B22" s="33">
        <v>8</v>
      </c>
      <c r="C22" s="33">
        <v>4</v>
      </c>
      <c r="D22" s="33">
        <v>0</v>
      </c>
      <c r="E22" s="34"/>
      <c r="F22" s="33">
        <v>11</v>
      </c>
      <c r="G22" s="33">
        <v>5</v>
      </c>
      <c r="H22" s="33">
        <v>0</v>
      </c>
      <c r="I22" s="34"/>
      <c r="J22" s="33">
        <v>6</v>
      </c>
      <c r="K22" s="33">
        <v>5</v>
      </c>
      <c r="L22" s="33">
        <v>0</v>
      </c>
      <c r="M22" s="34"/>
      <c r="N22" s="33">
        <v>13</v>
      </c>
      <c r="O22" s="33">
        <v>5</v>
      </c>
      <c r="P22" s="33">
        <v>0</v>
      </c>
      <c r="Q22" s="33"/>
      <c r="R22" s="33">
        <v>9</v>
      </c>
      <c r="S22" s="33">
        <v>8</v>
      </c>
      <c r="T22" s="33">
        <v>0</v>
      </c>
    </row>
    <row r="23" spans="1:20" x14ac:dyDescent="0.2">
      <c r="A23" s="77" t="s">
        <v>186</v>
      </c>
      <c r="B23" s="77"/>
      <c r="C23" s="77"/>
      <c r="D23" s="77"/>
      <c r="E23" s="77"/>
    </row>
    <row r="24" spans="1:20" x14ac:dyDescent="0.2">
      <c r="A24" s="1" t="s">
        <v>310</v>
      </c>
    </row>
  </sheetData>
  <sheetProtection password="DF2A" sheet="1" objects="1" scenarios="1" selectLockedCells="1"/>
  <mergeCells count="7">
    <mergeCell ref="R9:T9"/>
    <mergeCell ref="N9:P9"/>
    <mergeCell ref="A9:A10"/>
    <mergeCell ref="I3:J3"/>
    <mergeCell ref="B9:D9"/>
    <mergeCell ref="F9:H9"/>
    <mergeCell ref="J9:L9"/>
  </mergeCells>
  <hyperlinks>
    <hyperlink ref="I3:J3" location="Contenido!A1" display="VOLVER"/>
  </hyperlinks>
  <pageMargins left="0.7" right="0.7" top="0.75" bottom="0.75" header="0.3" footer="0.3"/>
  <pageSetup orientation="portrait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3"/>
  <sheetViews>
    <sheetView workbookViewId="0">
      <selection activeCell="A5" sqref="A5"/>
    </sheetView>
  </sheetViews>
  <sheetFormatPr baseColWidth="10" defaultRowHeight="12.75" x14ac:dyDescent="0.2"/>
  <cols>
    <col min="1" max="1" width="16.28515625" style="24" customWidth="1"/>
    <col min="2" max="4" width="10.85546875" style="1" customWidth="1"/>
    <col min="5" max="5" width="3.5703125" style="1" customWidth="1"/>
    <col min="6" max="8" width="12" style="1" customWidth="1"/>
    <col min="9" max="9" width="2.5703125" style="1" customWidth="1"/>
    <col min="10" max="12" width="10.85546875" style="1" customWidth="1"/>
    <col min="13" max="13" width="2.42578125" style="1" customWidth="1"/>
    <col min="14" max="16" width="10.5703125" style="1" customWidth="1"/>
    <col min="17" max="17" width="2.5703125" style="249" customWidth="1"/>
    <col min="18" max="18" width="10.85546875" style="1" customWidth="1"/>
    <col min="19" max="19" width="10" style="1" customWidth="1"/>
    <col min="20" max="20" width="9.7109375" style="1" customWidth="1"/>
    <col min="21" max="21" width="5.85546875" style="1" bestFit="1" customWidth="1"/>
    <col min="22" max="22" width="5.7109375" style="1" bestFit="1" customWidth="1"/>
    <col min="23" max="23" width="5.140625" style="1" bestFit="1" customWidth="1"/>
    <col min="24" max="24" width="7.140625" style="1" bestFit="1" customWidth="1"/>
    <col min="25" max="25" width="11.42578125" style="1"/>
    <col min="26" max="26" width="8.140625" style="1" bestFit="1" customWidth="1"/>
    <col min="27" max="27" width="11" style="1" bestFit="1" customWidth="1"/>
    <col min="28" max="28" width="10.140625" style="1" bestFit="1" customWidth="1"/>
    <col min="29" max="16384" width="11.42578125" style="1"/>
  </cols>
  <sheetData>
    <row r="1" spans="1:28" s="7" customFormat="1" x14ac:dyDescent="0.2">
      <c r="A1" s="36"/>
    </row>
    <row r="2" spans="1:28" s="7" customFormat="1" x14ac:dyDescent="0.2">
      <c r="A2" s="36"/>
      <c r="F2" s="207"/>
      <c r="G2" s="207"/>
      <c r="H2" s="207"/>
      <c r="I2" s="207"/>
      <c r="J2" s="207"/>
    </row>
    <row r="3" spans="1:28" s="7" customFormat="1" ht="18.75" x14ac:dyDescent="0.2">
      <c r="A3" s="36"/>
      <c r="F3" s="207"/>
      <c r="G3" s="294" t="s">
        <v>244</v>
      </c>
      <c r="H3" s="294"/>
      <c r="I3" s="207"/>
      <c r="J3" s="207"/>
    </row>
    <row r="4" spans="1:28" s="7" customFormat="1" x14ac:dyDescent="0.2">
      <c r="A4" s="36"/>
      <c r="B4" s="8"/>
      <c r="C4" s="8"/>
      <c r="D4" s="8"/>
      <c r="E4" s="8"/>
      <c r="F4" s="206"/>
      <c r="G4" s="206"/>
      <c r="H4" s="206"/>
      <c r="I4" s="206"/>
      <c r="J4" s="206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</row>
    <row r="5" spans="1:28" x14ac:dyDescent="0.2">
      <c r="A5" s="25" t="s">
        <v>294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48"/>
      <c r="R5" s="2"/>
      <c r="S5" s="2"/>
      <c r="T5" s="2"/>
      <c r="U5" s="2"/>
      <c r="V5" s="2"/>
      <c r="W5" s="2"/>
      <c r="X5" s="2"/>
      <c r="Y5" s="2"/>
      <c r="Z5" s="2"/>
      <c r="AA5" s="2"/>
      <c r="AB5" s="2"/>
    </row>
    <row r="6" spans="1:28" x14ac:dyDescent="0.2">
      <c r="A6" s="25" t="s">
        <v>295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28" x14ac:dyDescent="0.2">
      <c r="A7" s="25" t="s">
        <v>354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28" x14ac:dyDescent="0.2">
      <c r="A8" s="26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</row>
    <row r="9" spans="1:28" x14ac:dyDescent="0.2">
      <c r="A9" s="295" t="s">
        <v>300</v>
      </c>
      <c r="B9" s="292">
        <v>2012</v>
      </c>
      <c r="C9" s="292"/>
      <c r="D9" s="292"/>
      <c r="E9" s="27"/>
      <c r="F9" s="292">
        <v>2013</v>
      </c>
      <c r="G9" s="292"/>
      <c r="H9" s="292"/>
      <c r="I9" s="27"/>
      <c r="J9" s="292">
        <v>2014</v>
      </c>
      <c r="K9" s="292"/>
      <c r="L9" s="292"/>
      <c r="M9" s="27"/>
      <c r="N9" s="292">
        <v>2015</v>
      </c>
      <c r="O9" s="292"/>
      <c r="P9" s="292"/>
      <c r="Q9" s="245"/>
      <c r="R9" s="292">
        <v>2017</v>
      </c>
      <c r="S9" s="292"/>
      <c r="T9" s="292"/>
    </row>
    <row r="10" spans="1:28" ht="26.25" thickBot="1" x14ac:dyDescent="0.25">
      <c r="A10" s="296"/>
      <c r="B10" s="28" t="s">
        <v>185</v>
      </c>
      <c r="C10" s="28" t="s">
        <v>179</v>
      </c>
      <c r="D10" s="28" t="s">
        <v>180</v>
      </c>
      <c r="E10" s="29"/>
      <c r="F10" s="28" t="s">
        <v>185</v>
      </c>
      <c r="G10" s="28" t="s">
        <v>179</v>
      </c>
      <c r="H10" s="28" t="s">
        <v>180</v>
      </c>
      <c r="I10" s="30"/>
      <c r="J10" s="28" t="s">
        <v>185</v>
      </c>
      <c r="K10" s="28" t="s">
        <v>179</v>
      </c>
      <c r="L10" s="28" t="s">
        <v>180</v>
      </c>
      <c r="M10" s="28"/>
      <c r="N10" s="28" t="s">
        <v>185</v>
      </c>
      <c r="O10" s="28" t="s">
        <v>179</v>
      </c>
      <c r="P10" s="28" t="s">
        <v>180</v>
      </c>
      <c r="Q10" s="247"/>
      <c r="R10" s="247" t="s">
        <v>185</v>
      </c>
      <c r="S10" s="247" t="s">
        <v>179</v>
      </c>
      <c r="T10" s="247" t="s">
        <v>180</v>
      </c>
    </row>
    <row r="11" spans="1:28" ht="13.5" thickTop="1" x14ac:dyDescent="0.2">
      <c r="A11" s="24" t="s">
        <v>167</v>
      </c>
      <c r="B11" s="5" t="s">
        <v>38</v>
      </c>
      <c r="C11" s="5" t="s">
        <v>38</v>
      </c>
      <c r="D11" s="5" t="s">
        <v>38</v>
      </c>
      <c r="E11" s="13"/>
      <c r="F11" s="5">
        <v>5</v>
      </c>
      <c r="G11" s="5">
        <v>4</v>
      </c>
      <c r="H11" s="5">
        <v>0</v>
      </c>
      <c r="I11" s="13"/>
      <c r="J11" s="5">
        <v>6</v>
      </c>
      <c r="K11" s="5">
        <v>7</v>
      </c>
      <c r="L11" s="5">
        <v>0</v>
      </c>
      <c r="N11" s="5">
        <v>11</v>
      </c>
      <c r="O11" s="5">
        <v>5</v>
      </c>
      <c r="P11" s="5">
        <v>1</v>
      </c>
      <c r="Q11" s="5"/>
      <c r="R11" s="5">
        <v>10</v>
      </c>
      <c r="S11" s="5">
        <v>3</v>
      </c>
      <c r="T11" s="5">
        <v>0</v>
      </c>
    </row>
    <row r="12" spans="1:28" x14ac:dyDescent="0.2">
      <c r="A12" s="24" t="s">
        <v>168</v>
      </c>
      <c r="B12" s="5" t="s">
        <v>38</v>
      </c>
      <c r="C12" s="5" t="s">
        <v>38</v>
      </c>
      <c r="D12" s="5" t="s">
        <v>38</v>
      </c>
      <c r="E12" s="13"/>
      <c r="F12" s="5">
        <v>6</v>
      </c>
      <c r="G12" s="5">
        <v>6</v>
      </c>
      <c r="H12" s="5">
        <v>0</v>
      </c>
      <c r="I12" s="13"/>
      <c r="J12" s="5">
        <v>2</v>
      </c>
      <c r="K12" s="5">
        <v>4</v>
      </c>
      <c r="L12" s="5">
        <v>0</v>
      </c>
      <c r="N12" s="5">
        <v>8</v>
      </c>
      <c r="O12" s="5">
        <v>5</v>
      </c>
      <c r="P12" s="5" t="s">
        <v>38</v>
      </c>
      <c r="Q12" s="5"/>
      <c r="R12" s="5">
        <v>5</v>
      </c>
      <c r="S12" s="5">
        <v>3</v>
      </c>
      <c r="T12" s="5">
        <v>0</v>
      </c>
    </row>
    <row r="13" spans="1:28" x14ac:dyDescent="0.2">
      <c r="A13" s="24" t="s">
        <v>169</v>
      </c>
      <c r="B13" s="5" t="s">
        <v>38</v>
      </c>
      <c r="C13" s="5" t="s">
        <v>38</v>
      </c>
      <c r="D13" s="5" t="s">
        <v>38</v>
      </c>
      <c r="E13" s="13"/>
      <c r="F13" s="5">
        <v>11</v>
      </c>
      <c r="G13" s="5">
        <v>7</v>
      </c>
      <c r="H13" s="5">
        <v>0</v>
      </c>
      <c r="I13" s="13"/>
      <c r="J13" s="5">
        <v>6</v>
      </c>
      <c r="K13" s="5">
        <v>7</v>
      </c>
      <c r="L13" s="5">
        <v>0</v>
      </c>
      <c r="N13" s="5">
        <v>8</v>
      </c>
      <c r="O13" s="5">
        <v>3</v>
      </c>
      <c r="P13" s="5" t="s">
        <v>38</v>
      </c>
      <c r="Q13" s="5"/>
      <c r="R13" s="5">
        <v>2</v>
      </c>
      <c r="S13" s="5">
        <v>0</v>
      </c>
      <c r="T13" s="5">
        <v>1</v>
      </c>
    </row>
    <row r="14" spans="1:28" x14ac:dyDescent="0.2">
      <c r="A14" s="24" t="s">
        <v>170</v>
      </c>
      <c r="B14" s="5" t="s">
        <v>38</v>
      </c>
      <c r="C14" s="5" t="s">
        <v>38</v>
      </c>
      <c r="D14" s="5" t="s">
        <v>38</v>
      </c>
      <c r="E14" s="13"/>
      <c r="F14" s="5">
        <v>4</v>
      </c>
      <c r="G14" s="5">
        <v>6</v>
      </c>
      <c r="H14" s="5">
        <v>0</v>
      </c>
      <c r="I14" s="31"/>
      <c r="J14" s="5">
        <v>2</v>
      </c>
      <c r="K14" s="5">
        <v>2</v>
      </c>
      <c r="L14" s="5">
        <v>0</v>
      </c>
      <c r="N14" s="5">
        <v>7</v>
      </c>
      <c r="O14" s="5">
        <v>5</v>
      </c>
      <c r="P14" s="5">
        <v>1</v>
      </c>
      <c r="Q14" s="5"/>
      <c r="R14" s="5">
        <v>2</v>
      </c>
      <c r="S14" s="5">
        <v>2</v>
      </c>
      <c r="T14" s="5">
        <v>0</v>
      </c>
    </row>
    <row r="15" spans="1:28" x14ac:dyDescent="0.2">
      <c r="A15" s="24" t="s">
        <v>171</v>
      </c>
      <c r="B15" s="5" t="s">
        <v>38</v>
      </c>
      <c r="C15" s="5" t="s">
        <v>38</v>
      </c>
      <c r="D15" s="5" t="s">
        <v>38</v>
      </c>
      <c r="E15" s="13"/>
      <c r="F15" s="5">
        <v>3</v>
      </c>
      <c r="G15" s="5">
        <v>1</v>
      </c>
      <c r="H15" s="5">
        <v>0</v>
      </c>
      <c r="I15" s="12"/>
      <c r="J15" s="5">
        <v>4</v>
      </c>
      <c r="K15" s="5">
        <v>6</v>
      </c>
      <c r="L15" s="5">
        <v>0</v>
      </c>
      <c r="N15" s="5">
        <v>10</v>
      </c>
      <c r="O15" s="5">
        <v>6</v>
      </c>
      <c r="P15" s="5">
        <v>2</v>
      </c>
      <c r="Q15" s="5"/>
      <c r="R15" s="5">
        <v>5</v>
      </c>
      <c r="S15" s="5">
        <v>1</v>
      </c>
      <c r="T15" s="5">
        <v>0</v>
      </c>
    </row>
    <row r="16" spans="1:28" x14ac:dyDescent="0.2">
      <c r="A16" s="24" t="s">
        <v>172</v>
      </c>
      <c r="B16" s="5" t="s">
        <v>38</v>
      </c>
      <c r="C16" s="5" t="s">
        <v>38</v>
      </c>
      <c r="D16" s="5" t="s">
        <v>38</v>
      </c>
      <c r="E16" s="13"/>
      <c r="F16" s="5">
        <v>8</v>
      </c>
      <c r="G16" s="5">
        <v>4</v>
      </c>
      <c r="H16" s="5">
        <v>0</v>
      </c>
      <c r="I16" s="13"/>
      <c r="J16" s="5">
        <v>7</v>
      </c>
      <c r="K16" s="5">
        <v>12</v>
      </c>
      <c r="L16" s="5">
        <v>0</v>
      </c>
      <c r="N16" s="5">
        <v>15</v>
      </c>
      <c r="O16" s="5">
        <v>8</v>
      </c>
      <c r="P16" s="5">
        <v>0</v>
      </c>
      <c r="Q16" s="5"/>
      <c r="R16" s="5">
        <v>4</v>
      </c>
      <c r="S16" s="5">
        <v>2</v>
      </c>
      <c r="T16" s="5">
        <v>0</v>
      </c>
    </row>
    <row r="17" spans="1:20" x14ac:dyDescent="0.2">
      <c r="A17" s="24" t="s">
        <v>173</v>
      </c>
      <c r="B17" s="5" t="s">
        <v>38</v>
      </c>
      <c r="C17" s="5" t="s">
        <v>38</v>
      </c>
      <c r="D17" s="5" t="s">
        <v>38</v>
      </c>
      <c r="E17" s="13"/>
      <c r="F17" s="5">
        <v>11</v>
      </c>
      <c r="G17" s="5">
        <v>7</v>
      </c>
      <c r="H17" s="5">
        <v>0</v>
      </c>
      <c r="I17" s="13"/>
      <c r="J17" s="5">
        <v>5</v>
      </c>
      <c r="K17" s="5">
        <v>7</v>
      </c>
      <c r="L17" s="5">
        <v>0</v>
      </c>
      <c r="N17" s="5">
        <v>16</v>
      </c>
      <c r="O17" s="5">
        <v>7</v>
      </c>
      <c r="P17" s="5">
        <v>0</v>
      </c>
      <c r="Q17" s="5"/>
      <c r="R17" s="5">
        <v>3</v>
      </c>
      <c r="S17" s="5">
        <v>3</v>
      </c>
      <c r="T17" s="5">
        <v>0</v>
      </c>
    </row>
    <row r="18" spans="1:20" x14ac:dyDescent="0.2">
      <c r="A18" s="24" t="s">
        <v>174</v>
      </c>
      <c r="B18" s="5" t="s">
        <v>38</v>
      </c>
      <c r="C18" s="5" t="s">
        <v>38</v>
      </c>
      <c r="D18" s="5" t="s">
        <v>38</v>
      </c>
      <c r="E18" s="13"/>
      <c r="F18" s="5">
        <v>8</v>
      </c>
      <c r="G18" s="5">
        <v>6</v>
      </c>
      <c r="H18" s="5">
        <v>0</v>
      </c>
      <c r="I18" s="13"/>
      <c r="J18" s="5">
        <v>6</v>
      </c>
      <c r="K18" s="5">
        <v>7</v>
      </c>
      <c r="L18" s="5">
        <v>0</v>
      </c>
      <c r="N18" s="5">
        <v>14</v>
      </c>
      <c r="O18" s="5">
        <v>6</v>
      </c>
      <c r="P18" s="5">
        <v>1</v>
      </c>
      <c r="Q18" s="5"/>
      <c r="R18" s="5">
        <v>5</v>
      </c>
      <c r="S18" s="5">
        <v>1</v>
      </c>
      <c r="T18" s="5">
        <v>0</v>
      </c>
    </row>
    <row r="19" spans="1:20" x14ac:dyDescent="0.2">
      <c r="A19" s="24" t="s">
        <v>175</v>
      </c>
      <c r="B19" s="5" t="s">
        <v>38</v>
      </c>
      <c r="C19" s="5" t="s">
        <v>38</v>
      </c>
      <c r="D19" s="5" t="s">
        <v>38</v>
      </c>
      <c r="E19" s="13"/>
      <c r="F19" s="5">
        <v>2</v>
      </c>
      <c r="G19" s="5">
        <v>1</v>
      </c>
      <c r="H19" s="5">
        <v>0</v>
      </c>
      <c r="I19" s="13"/>
      <c r="J19" s="5">
        <v>5</v>
      </c>
      <c r="K19" s="5">
        <v>8</v>
      </c>
      <c r="L19" s="5">
        <v>1</v>
      </c>
      <c r="N19" s="5">
        <v>5</v>
      </c>
      <c r="O19" s="5">
        <v>6</v>
      </c>
      <c r="P19" s="5">
        <v>0</v>
      </c>
      <c r="Q19" s="5"/>
      <c r="R19" s="5">
        <v>3</v>
      </c>
      <c r="S19" s="5">
        <v>2</v>
      </c>
      <c r="T19" s="5">
        <v>0</v>
      </c>
    </row>
    <row r="20" spans="1:20" x14ac:dyDescent="0.2">
      <c r="A20" s="24" t="s">
        <v>176</v>
      </c>
      <c r="B20" s="5" t="s">
        <v>38</v>
      </c>
      <c r="C20" s="5" t="s">
        <v>38</v>
      </c>
      <c r="D20" s="5" t="s">
        <v>38</v>
      </c>
      <c r="E20" s="13"/>
      <c r="F20" s="5">
        <v>3</v>
      </c>
      <c r="G20" s="5">
        <v>3</v>
      </c>
      <c r="H20" s="5">
        <v>0</v>
      </c>
      <c r="J20" s="5">
        <v>0</v>
      </c>
      <c r="K20" s="5">
        <v>0</v>
      </c>
      <c r="L20" s="5">
        <v>0</v>
      </c>
      <c r="N20" s="5">
        <v>8</v>
      </c>
      <c r="O20" s="5">
        <v>5</v>
      </c>
      <c r="P20" s="5">
        <v>0</v>
      </c>
      <c r="Q20" s="5"/>
      <c r="R20" s="5">
        <v>9</v>
      </c>
      <c r="S20" s="5">
        <v>4</v>
      </c>
      <c r="T20" s="5">
        <v>1</v>
      </c>
    </row>
    <row r="21" spans="1:20" x14ac:dyDescent="0.2">
      <c r="A21" s="24" t="s">
        <v>177</v>
      </c>
      <c r="B21" s="5" t="s">
        <v>38</v>
      </c>
      <c r="C21" s="5" t="s">
        <v>38</v>
      </c>
      <c r="D21" s="5" t="s">
        <v>38</v>
      </c>
      <c r="E21" s="13"/>
      <c r="F21" s="5">
        <v>7</v>
      </c>
      <c r="G21" s="5">
        <v>5</v>
      </c>
      <c r="H21" s="5">
        <v>0</v>
      </c>
      <c r="J21" s="5">
        <v>0</v>
      </c>
      <c r="K21" s="5">
        <v>0</v>
      </c>
      <c r="L21" s="5">
        <v>0</v>
      </c>
      <c r="N21" s="5">
        <v>5</v>
      </c>
      <c r="O21" s="5">
        <v>1</v>
      </c>
      <c r="P21" s="5">
        <v>0</v>
      </c>
      <c r="Q21" s="5"/>
      <c r="R21" s="5">
        <v>6</v>
      </c>
      <c r="S21" s="5">
        <v>2</v>
      </c>
      <c r="T21" s="5">
        <v>1</v>
      </c>
    </row>
    <row r="22" spans="1:20" x14ac:dyDescent="0.2">
      <c r="A22" s="32" t="s">
        <v>178</v>
      </c>
      <c r="B22" s="33" t="s">
        <v>38</v>
      </c>
      <c r="C22" s="33" t="s">
        <v>38</v>
      </c>
      <c r="D22" s="33" t="s">
        <v>38</v>
      </c>
      <c r="E22" s="34"/>
      <c r="F22" s="33">
        <v>6</v>
      </c>
      <c r="G22" s="33">
        <v>7</v>
      </c>
      <c r="H22" s="33">
        <v>0</v>
      </c>
      <c r="I22" s="34"/>
      <c r="J22" s="33">
        <v>5</v>
      </c>
      <c r="K22" s="33">
        <v>5</v>
      </c>
      <c r="L22" s="33">
        <v>0</v>
      </c>
      <c r="M22" s="34"/>
      <c r="N22" s="33">
        <v>13</v>
      </c>
      <c r="O22" s="33">
        <v>3</v>
      </c>
      <c r="P22" s="33">
        <v>0</v>
      </c>
      <c r="Q22" s="33"/>
      <c r="R22" s="33">
        <v>6</v>
      </c>
      <c r="S22" s="33">
        <v>4</v>
      </c>
      <c r="T22" s="33">
        <v>0</v>
      </c>
    </row>
    <row r="23" spans="1:20" x14ac:dyDescent="0.2">
      <c r="A23" s="35" t="s">
        <v>194</v>
      </c>
      <c r="B23" s="6"/>
      <c r="C23" s="6"/>
      <c r="D23" s="6"/>
      <c r="E23" s="6"/>
    </row>
  </sheetData>
  <sheetProtection selectLockedCells="1"/>
  <mergeCells count="7">
    <mergeCell ref="R9:T9"/>
    <mergeCell ref="N9:P9"/>
    <mergeCell ref="G3:H3"/>
    <mergeCell ref="A9:A10"/>
    <mergeCell ref="B9:D9"/>
    <mergeCell ref="F9:H9"/>
    <mergeCell ref="J9:L9"/>
  </mergeCells>
  <hyperlinks>
    <hyperlink ref="G3:H3" location="Contenido!A1" display="VOLVER"/>
  </hyperlinks>
  <pageMargins left="0.7" right="0.7" top="0.75" bottom="0.75" header="0.3" footer="0.3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41"/>
  <sheetViews>
    <sheetView topLeftCell="A2" workbookViewId="0">
      <pane xSplit="1" topLeftCell="B1" activePane="topRight" state="frozen"/>
      <selection pane="topRight" activeCell="A9" sqref="A9:A10"/>
    </sheetView>
  </sheetViews>
  <sheetFormatPr baseColWidth="10" defaultRowHeight="12.75" x14ac:dyDescent="0.2"/>
  <cols>
    <col min="1" max="1" width="23.28515625" style="1" customWidth="1"/>
    <col min="2" max="2" width="11.85546875" style="1" bestFit="1" customWidth="1"/>
    <col min="3" max="7" width="11.42578125" style="1"/>
    <col min="8" max="8" width="3.140625" style="1" customWidth="1"/>
    <col min="9" max="14" width="11.42578125" style="1"/>
    <col min="15" max="15" width="22" style="1" customWidth="1"/>
    <col min="16" max="16" width="7.85546875" style="1" customWidth="1"/>
    <col min="17" max="16384" width="11.42578125" style="1"/>
  </cols>
  <sheetData>
    <row r="1" spans="1:46" s="7" customFormat="1" x14ac:dyDescent="0.2"/>
    <row r="2" spans="1:46" s="7" customFormat="1" x14ac:dyDescent="0.2">
      <c r="F2" s="207"/>
      <c r="G2" s="207"/>
      <c r="H2" s="207"/>
      <c r="I2" s="207"/>
      <c r="J2" s="207"/>
    </row>
    <row r="3" spans="1:46" s="7" customFormat="1" ht="18.75" x14ac:dyDescent="0.2">
      <c r="F3" s="207"/>
      <c r="G3" s="294" t="s">
        <v>244</v>
      </c>
      <c r="H3" s="294"/>
      <c r="I3" s="294"/>
      <c r="J3" s="207"/>
    </row>
    <row r="4" spans="1:46" s="7" customFormat="1" x14ac:dyDescent="0.2"/>
    <row r="5" spans="1:46" s="7" customFormat="1" x14ac:dyDescent="0.2">
      <c r="A5" s="8" t="s">
        <v>287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</row>
    <row r="6" spans="1:46" s="7" customFormat="1" x14ac:dyDescent="0.2">
      <c r="A6" s="8" t="s">
        <v>384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</row>
    <row r="7" spans="1:46" s="7" customFormat="1" x14ac:dyDescent="0.2">
      <c r="A7" s="8" t="s">
        <v>352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</row>
    <row r="8" spans="1:46" x14ac:dyDescent="0.2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293"/>
      <c r="Q8" s="293"/>
      <c r="R8" s="293"/>
      <c r="S8" s="293"/>
      <c r="T8" s="293"/>
      <c r="U8" s="293"/>
      <c r="V8" s="293"/>
      <c r="W8" s="293"/>
      <c r="X8" s="293"/>
      <c r="Y8" s="293"/>
      <c r="Z8" s="293"/>
      <c r="AA8" s="293"/>
      <c r="AB8" s="293"/>
      <c r="AC8" s="293"/>
      <c r="AD8" s="11"/>
      <c r="AE8" s="12"/>
      <c r="AF8" s="293"/>
      <c r="AG8" s="293"/>
      <c r="AH8" s="293"/>
      <c r="AI8" s="293"/>
      <c r="AJ8" s="293"/>
      <c r="AK8" s="293"/>
      <c r="AL8" s="293"/>
      <c r="AM8" s="293"/>
      <c r="AN8" s="293"/>
      <c r="AO8" s="293"/>
      <c r="AP8" s="293"/>
      <c r="AQ8" s="293"/>
      <c r="AR8" s="293"/>
      <c r="AS8" s="293"/>
      <c r="AT8" s="13"/>
    </row>
    <row r="9" spans="1:46" s="17" customFormat="1" ht="19.5" customHeight="1" x14ac:dyDescent="0.25">
      <c r="A9" s="295" t="s">
        <v>235</v>
      </c>
      <c r="B9" s="292" t="s">
        <v>385</v>
      </c>
      <c r="C9" s="292"/>
      <c r="D9" s="292"/>
      <c r="E9" s="292"/>
      <c r="F9" s="292"/>
      <c r="G9" s="292"/>
      <c r="H9" s="14"/>
      <c r="I9" s="292" t="s">
        <v>386</v>
      </c>
      <c r="J9" s="292"/>
      <c r="K9" s="292"/>
      <c r="L9" s="292"/>
      <c r="M9" s="292"/>
      <c r="N9" s="292"/>
      <c r="O9" s="292"/>
      <c r="P9" s="15"/>
      <c r="Q9" s="322"/>
      <c r="R9" s="322"/>
      <c r="S9" s="322"/>
      <c r="T9" s="322"/>
      <c r="U9" s="322"/>
      <c r="V9" s="322"/>
      <c r="W9" s="322"/>
      <c r="X9" s="322"/>
      <c r="Y9" s="322"/>
      <c r="Z9" s="322"/>
      <c r="AA9" s="322"/>
      <c r="AB9" s="322"/>
      <c r="AC9" s="15"/>
      <c r="AD9" s="15"/>
      <c r="AE9" s="16"/>
      <c r="AF9" s="324"/>
      <c r="AG9" s="322"/>
      <c r="AH9" s="322"/>
      <c r="AI9" s="322"/>
      <c r="AJ9" s="322"/>
      <c r="AK9" s="322"/>
      <c r="AL9" s="322"/>
      <c r="AM9" s="322"/>
      <c r="AN9" s="322"/>
      <c r="AO9" s="322"/>
      <c r="AP9" s="322"/>
      <c r="AQ9" s="322"/>
      <c r="AR9" s="322"/>
      <c r="AS9" s="324"/>
      <c r="AT9" s="15"/>
    </row>
    <row r="10" spans="1:46" s="4" customFormat="1" ht="24" customHeight="1" thickBot="1" x14ac:dyDescent="0.3">
      <c r="A10" s="296"/>
      <c r="B10" s="18" t="s">
        <v>236</v>
      </c>
      <c r="C10" s="18" t="s">
        <v>237</v>
      </c>
      <c r="D10" s="18" t="s">
        <v>238</v>
      </c>
      <c r="E10" s="18" t="s">
        <v>239</v>
      </c>
      <c r="F10" s="18" t="s">
        <v>240</v>
      </c>
      <c r="G10" s="18" t="s">
        <v>70</v>
      </c>
      <c r="H10" s="18"/>
      <c r="I10" s="18" t="s">
        <v>241</v>
      </c>
      <c r="J10" s="18" t="s">
        <v>237</v>
      </c>
      <c r="K10" s="18" t="s">
        <v>238</v>
      </c>
      <c r="L10" s="18" t="s">
        <v>239</v>
      </c>
      <c r="M10" s="18" t="s">
        <v>240</v>
      </c>
      <c r="N10" s="18" t="s">
        <v>70</v>
      </c>
      <c r="O10" s="18" t="s">
        <v>242</v>
      </c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20"/>
      <c r="AE10" s="19"/>
      <c r="AF10" s="324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324"/>
      <c r="AT10" s="20"/>
    </row>
    <row r="11" spans="1:46" ht="13.5" thickTop="1" x14ac:dyDescent="0.2">
      <c r="A11" s="1" t="s">
        <v>357</v>
      </c>
      <c r="B11" s="21">
        <v>14.568000000000001</v>
      </c>
      <c r="C11" s="21">
        <v>98.939999999999984</v>
      </c>
      <c r="D11" s="21">
        <v>182.316</v>
      </c>
      <c r="E11" s="21">
        <v>70.787000000000006</v>
      </c>
      <c r="F11" s="21">
        <v>0</v>
      </c>
      <c r="G11" s="21">
        <v>366.61099999999999</v>
      </c>
      <c r="H11" s="21"/>
      <c r="I11" s="21">
        <v>0</v>
      </c>
      <c r="J11" s="21">
        <v>0</v>
      </c>
      <c r="K11" s="21">
        <v>2.448</v>
      </c>
      <c r="L11" s="21">
        <v>0</v>
      </c>
      <c r="M11" s="21">
        <v>0</v>
      </c>
      <c r="N11" s="21">
        <v>2.448</v>
      </c>
      <c r="O11" s="21">
        <v>369.05899999999997</v>
      </c>
      <c r="P11" s="22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</row>
    <row r="12" spans="1:46" x14ac:dyDescent="0.2">
      <c r="A12" s="1" t="s">
        <v>358</v>
      </c>
      <c r="B12" s="21">
        <v>1.613</v>
      </c>
      <c r="C12" s="21">
        <v>2.234</v>
      </c>
      <c r="D12" s="21">
        <v>4.5609999999999999</v>
      </c>
      <c r="E12" s="21">
        <v>3.5999999999999997E-2</v>
      </c>
      <c r="F12" s="21">
        <v>0</v>
      </c>
      <c r="G12" s="21">
        <v>8.4439999999999991</v>
      </c>
      <c r="H12" s="21"/>
      <c r="I12" s="21">
        <v>27.504999999999999</v>
      </c>
      <c r="J12" s="21">
        <v>4</v>
      </c>
      <c r="K12" s="21">
        <v>10.9</v>
      </c>
      <c r="L12" s="21">
        <v>21.7</v>
      </c>
      <c r="M12" s="21">
        <v>0</v>
      </c>
      <c r="N12" s="21">
        <v>64.105000000000004</v>
      </c>
      <c r="O12" s="21">
        <v>72.549000000000007</v>
      </c>
      <c r="P12" s="22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</row>
    <row r="13" spans="1:46" x14ac:dyDescent="0.2">
      <c r="A13" s="1" t="s">
        <v>359</v>
      </c>
      <c r="B13" s="21">
        <v>14.73</v>
      </c>
      <c r="C13" s="21">
        <v>42.23</v>
      </c>
      <c r="D13" s="21">
        <v>8.26</v>
      </c>
      <c r="E13" s="21">
        <v>3.15</v>
      </c>
      <c r="F13" s="21">
        <v>0</v>
      </c>
      <c r="G13" s="21">
        <v>68.37</v>
      </c>
      <c r="H13" s="21"/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68.37</v>
      </c>
      <c r="P13" s="22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</row>
    <row r="14" spans="1:46" x14ac:dyDescent="0.2">
      <c r="A14" s="1" t="s">
        <v>360</v>
      </c>
      <c r="B14" s="21">
        <v>64.659000000000006</v>
      </c>
      <c r="C14" s="21">
        <v>210.03799999999998</v>
      </c>
      <c r="D14" s="21">
        <v>254.685</v>
      </c>
      <c r="E14" s="21">
        <v>106.622</v>
      </c>
      <c r="F14" s="21">
        <v>0</v>
      </c>
      <c r="G14" s="21">
        <v>636.00400000000002</v>
      </c>
      <c r="H14" s="21"/>
      <c r="I14" s="21">
        <v>0</v>
      </c>
      <c r="J14" s="21">
        <v>3.3289999999999997</v>
      </c>
      <c r="K14" s="21">
        <v>76.334000000000003</v>
      </c>
      <c r="L14" s="21">
        <v>106.286</v>
      </c>
      <c r="M14" s="21">
        <v>20.114000000000001</v>
      </c>
      <c r="N14" s="21">
        <v>206.06300000000002</v>
      </c>
      <c r="O14" s="21">
        <v>842.67100000000005</v>
      </c>
      <c r="P14" s="22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</row>
    <row r="15" spans="1:46" x14ac:dyDescent="0.2">
      <c r="A15" s="1" t="s">
        <v>361</v>
      </c>
      <c r="B15" s="21">
        <v>36.253</v>
      </c>
      <c r="C15" s="21">
        <v>116.881</v>
      </c>
      <c r="D15" s="21">
        <v>23.835000000000001</v>
      </c>
      <c r="E15" s="21">
        <v>1</v>
      </c>
      <c r="F15" s="21">
        <v>0</v>
      </c>
      <c r="G15" s="21">
        <v>177.96900000000002</v>
      </c>
      <c r="H15" s="21"/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177.96900000000002</v>
      </c>
      <c r="P15" s="22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</row>
    <row r="16" spans="1:46" x14ac:dyDescent="0.2">
      <c r="A16" s="1" t="s">
        <v>362</v>
      </c>
      <c r="B16" s="21">
        <v>138.839</v>
      </c>
      <c r="C16" s="21">
        <v>60.448000000000008</v>
      </c>
      <c r="D16" s="21">
        <v>97.654999999999987</v>
      </c>
      <c r="E16" s="21">
        <v>81.991</v>
      </c>
      <c r="F16" s="21">
        <v>0</v>
      </c>
      <c r="G16" s="21">
        <v>378.93299999999999</v>
      </c>
      <c r="H16" s="21"/>
      <c r="I16" s="21">
        <v>0</v>
      </c>
      <c r="J16" s="21">
        <v>1.613</v>
      </c>
      <c r="K16" s="21">
        <v>21.503</v>
      </c>
      <c r="L16" s="21">
        <v>11.584</v>
      </c>
      <c r="M16" s="21">
        <v>21.998999999999999</v>
      </c>
      <c r="N16" s="21">
        <v>56.698999999999998</v>
      </c>
      <c r="O16" s="21">
        <v>445.35300000000001</v>
      </c>
      <c r="P16" s="22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</row>
    <row r="17" spans="1:46" x14ac:dyDescent="0.2">
      <c r="A17" s="1" t="s">
        <v>363</v>
      </c>
      <c r="B17" s="21">
        <v>1.627</v>
      </c>
      <c r="C17" s="21">
        <v>248.13900000000001</v>
      </c>
      <c r="D17" s="21">
        <v>264.11899999999997</v>
      </c>
      <c r="E17" s="21">
        <v>41.621000000000002</v>
      </c>
      <c r="F17" s="21">
        <v>0.28000000000000003</v>
      </c>
      <c r="G17" s="21">
        <v>555.78599999999994</v>
      </c>
      <c r="H17" s="21"/>
      <c r="I17" s="21">
        <v>0</v>
      </c>
      <c r="J17" s="21">
        <v>0</v>
      </c>
      <c r="K17" s="21">
        <v>39.71</v>
      </c>
      <c r="L17" s="21">
        <v>14.49</v>
      </c>
      <c r="M17" s="21">
        <v>0</v>
      </c>
      <c r="N17" s="21">
        <v>54.2</v>
      </c>
      <c r="O17" s="21">
        <v>609.98599999999999</v>
      </c>
      <c r="P17" s="22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</row>
    <row r="18" spans="1:46" x14ac:dyDescent="0.2">
      <c r="A18" s="1" t="s">
        <v>364</v>
      </c>
      <c r="B18" s="21">
        <v>52.151999999999994</v>
      </c>
      <c r="C18" s="21">
        <v>158.09899999999999</v>
      </c>
      <c r="D18" s="21">
        <v>230.34799999999998</v>
      </c>
      <c r="E18" s="21">
        <v>150.54899999999998</v>
      </c>
      <c r="F18" s="21">
        <v>1.0049999999999999</v>
      </c>
      <c r="G18" s="21">
        <v>592.15299999999991</v>
      </c>
      <c r="H18" s="21"/>
      <c r="I18" s="21">
        <v>2.8159999999999998</v>
      </c>
      <c r="J18" s="21">
        <v>52.198999999999998</v>
      </c>
      <c r="K18" s="21">
        <v>237.446</v>
      </c>
      <c r="L18" s="21">
        <v>308.46600000000001</v>
      </c>
      <c r="M18" s="21">
        <v>19.641999999999999</v>
      </c>
      <c r="N18" s="21">
        <v>620.56900000000007</v>
      </c>
      <c r="O18" s="21">
        <v>1212.722</v>
      </c>
      <c r="P18" s="22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</row>
    <row r="19" spans="1:46" x14ac:dyDescent="0.2">
      <c r="A19" s="1" t="s">
        <v>365</v>
      </c>
      <c r="B19" s="21">
        <v>16.108999999999998</v>
      </c>
      <c r="C19" s="21">
        <v>67.501999999999995</v>
      </c>
      <c r="D19" s="21">
        <v>22.725000000000001</v>
      </c>
      <c r="E19" s="21">
        <v>24.109000000000002</v>
      </c>
      <c r="F19" s="21">
        <v>0</v>
      </c>
      <c r="G19" s="21">
        <v>130.44499999999999</v>
      </c>
      <c r="H19" s="21"/>
      <c r="I19" s="21">
        <v>0</v>
      </c>
      <c r="J19" s="21">
        <v>0</v>
      </c>
      <c r="K19" s="21">
        <v>12.131</v>
      </c>
      <c r="L19" s="21">
        <v>24.1</v>
      </c>
      <c r="M19" s="21">
        <v>0</v>
      </c>
      <c r="N19" s="21">
        <v>36.231000000000002</v>
      </c>
      <c r="O19" s="21">
        <v>166.67599999999999</v>
      </c>
      <c r="P19" s="22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</row>
    <row r="20" spans="1:46" x14ac:dyDescent="0.2">
      <c r="A20" s="1" t="s">
        <v>366</v>
      </c>
      <c r="B20" s="21">
        <v>28.582999999999998</v>
      </c>
      <c r="C20" s="21">
        <v>62.122999999999998</v>
      </c>
      <c r="D20" s="21">
        <v>55.187999999999995</v>
      </c>
      <c r="E20" s="21">
        <v>3.206</v>
      </c>
      <c r="F20" s="21">
        <v>0</v>
      </c>
      <c r="G20" s="21">
        <v>149.09999999999997</v>
      </c>
      <c r="H20" s="21"/>
      <c r="I20" s="21">
        <v>0</v>
      </c>
      <c r="J20" s="21">
        <v>3.06</v>
      </c>
      <c r="K20" s="21">
        <v>11.461</v>
      </c>
      <c r="L20" s="21">
        <v>83.782999999999987</v>
      </c>
      <c r="M20" s="21">
        <v>31.207000000000001</v>
      </c>
      <c r="N20" s="21">
        <v>129.511</v>
      </c>
      <c r="O20" s="21">
        <v>278.61099999999999</v>
      </c>
      <c r="P20" s="22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</row>
    <row r="21" spans="1:46" x14ac:dyDescent="0.2">
      <c r="A21" s="1" t="s">
        <v>367</v>
      </c>
      <c r="B21" s="21">
        <v>21.759</v>
      </c>
      <c r="C21" s="21">
        <v>83.641999999999982</v>
      </c>
      <c r="D21" s="21">
        <v>55.76</v>
      </c>
      <c r="E21" s="21">
        <v>34.726999999999997</v>
      </c>
      <c r="F21" s="21">
        <v>25.919</v>
      </c>
      <c r="G21" s="21">
        <v>221.80699999999999</v>
      </c>
      <c r="H21" s="21"/>
      <c r="I21" s="21">
        <v>0</v>
      </c>
      <c r="J21" s="21">
        <v>1.004</v>
      </c>
      <c r="K21" s="21">
        <v>19.186</v>
      </c>
      <c r="L21" s="21">
        <v>32.387</v>
      </c>
      <c r="M21" s="21">
        <v>0</v>
      </c>
      <c r="N21" s="21">
        <v>52.576999999999998</v>
      </c>
      <c r="O21" s="21">
        <v>274.38400000000001</v>
      </c>
      <c r="P21" s="22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</row>
    <row r="22" spans="1:46" x14ac:dyDescent="0.2">
      <c r="A22" s="1" t="s">
        <v>368</v>
      </c>
      <c r="B22" s="21">
        <v>0</v>
      </c>
      <c r="C22" s="21">
        <v>69.082000000000008</v>
      </c>
      <c r="D22" s="21">
        <v>101.25700000000001</v>
      </c>
      <c r="E22" s="21">
        <v>32.099000000000004</v>
      </c>
      <c r="F22" s="21">
        <v>0</v>
      </c>
      <c r="G22" s="21">
        <v>202.43799999999999</v>
      </c>
      <c r="H22" s="21"/>
      <c r="I22" s="21">
        <v>1</v>
      </c>
      <c r="J22" s="21">
        <v>1.4470000000000001</v>
      </c>
      <c r="K22" s="21">
        <v>17.689</v>
      </c>
      <c r="L22" s="21">
        <v>10.872</v>
      </c>
      <c r="M22" s="21">
        <v>0</v>
      </c>
      <c r="N22" s="21">
        <v>31.007999999999999</v>
      </c>
      <c r="O22" s="21">
        <v>233.446</v>
      </c>
      <c r="P22" s="22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</row>
    <row r="23" spans="1:46" x14ac:dyDescent="0.2">
      <c r="A23" s="1" t="s">
        <v>369</v>
      </c>
      <c r="B23" s="21">
        <v>0.2</v>
      </c>
      <c r="C23" s="21">
        <v>5.4</v>
      </c>
      <c r="D23" s="21">
        <v>2.72</v>
      </c>
      <c r="E23" s="21">
        <v>1.3800000000000001</v>
      </c>
      <c r="F23" s="21">
        <v>0</v>
      </c>
      <c r="G23" s="21">
        <v>9.7000000000000011</v>
      </c>
      <c r="H23" s="21"/>
      <c r="I23" s="21">
        <v>0</v>
      </c>
      <c r="J23" s="21">
        <v>0</v>
      </c>
      <c r="K23" s="21">
        <v>0</v>
      </c>
      <c r="L23" s="21">
        <v>11</v>
      </c>
      <c r="M23" s="21">
        <v>0</v>
      </c>
      <c r="N23" s="21">
        <v>11</v>
      </c>
      <c r="O23" s="21">
        <v>20.700000000000003</v>
      </c>
      <c r="P23" s="22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</row>
    <row r="24" spans="1:46" x14ac:dyDescent="0.2">
      <c r="A24" s="1" t="s">
        <v>370</v>
      </c>
      <c r="B24" s="21">
        <v>38.893000000000001</v>
      </c>
      <c r="C24" s="21">
        <v>83.126999999999995</v>
      </c>
      <c r="D24" s="21">
        <v>74.934000000000012</v>
      </c>
      <c r="E24" s="21">
        <v>63.38000000000001</v>
      </c>
      <c r="F24" s="21">
        <v>1.0309999999999999</v>
      </c>
      <c r="G24" s="21">
        <v>261.36500000000001</v>
      </c>
      <c r="H24" s="21"/>
      <c r="I24" s="21">
        <v>0</v>
      </c>
      <c r="J24" s="21">
        <v>11.27</v>
      </c>
      <c r="K24" s="21">
        <v>84.263000000000005</v>
      </c>
      <c r="L24" s="21">
        <v>123.443</v>
      </c>
      <c r="M24" s="21">
        <v>1</v>
      </c>
      <c r="N24" s="21">
        <v>219.976</v>
      </c>
      <c r="O24" s="21">
        <v>481.34100000000001</v>
      </c>
      <c r="P24" s="22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</row>
    <row r="25" spans="1:46" x14ac:dyDescent="0.2">
      <c r="A25" s="1" t="s">
        <v>371</v>
      </c>
      <c r="B25" s="21">
        <v>1</v>
      </c>
      <c r="C25" s="21">
        <v>13.04</v>
      </c>
      <c r="D25" s="21">
        <v>27.59</v>
      </c>
      <c r="E25" s="21">
        <v>6.22</v>
      </c>
      <c r="F25" s="21">
        <v>12.51</v>
      </c>
      <c r="G25" s="21">
        <v>60.359999999999992</v>
      </c>
      <c r="H25" s="21"/>
      <c r="I25" s="21">
        <v>0</v>
      </c>
      <c r="J25" s="21">
        <v>0</v>
      </c>
      <c r="K25" s="21">
        <v>6</v>
      </c>
      <c r="L25" s="21">
        <v>64.069999999999993</v>
      </c>
      <c r="M25" s="21">
        <v>14.06</v>
      </c>
      <c r="N25" s="21">
        <v>84.13</v>
      </c>
      <c r="O25" s="21">
        <v>144.48999999999998</v>
      </c>
      <c r="P25" s="22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</row>
    <row r="26" spans="1:46" x14ac:dyDescent="0.2">
      <c r="A26" s="1" t="s">
        <v>372</v>
      </c>
      <c r="B26" s="21">
        <v>68.278999999999996</v>
      </c>
      <c r="C26" s="21">
        <v>109.10099999999998</v>
      </c>
      <c r="D26" s="21">
        <v>137.83699999999999</v>
      </c>
      <c r="E26" s="21">
        <v>27.491</v>
      </c>
      <c r="F26" s="21">
        <v>2.048</v>
      </c>
      <c r="G26" s="21">
        <v>344.75599999999997</v>
      </c>
      <c r="H26" s="21"/>
      <c r="I26" s="21">
        <v>47.79</v>
      </c>
      <c r="J26" s="21">
        <v>16.89</v>
      </c>
      <c r="K26" s="21">
        <v>94.081000000000003</v>
      </c>
      <c r="L26" s="21">
        <v>80.260999999999996</v>
      </c>
      <c r="M26" s="21">
        <v>1.9990000000000001</v>
      </c>
      <c r="N26" s="21">
        <v>241.02100000000002</v>
      </c>
      <c r="O26" s="21">
        <v>585.77700000000004</v>
      </c>
      <c r="P26" s="22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</row>
    <row r="27" spans="1:46" x14ac:dyDescent="0.2">
      <c r="A27" s="1" t="s">
        <v>373</v>
      </c>
      <c r="B27" s="21">
        <v>255.006</v>
      </c>
      <c r="C27" s="21">
        <v>266.91399999999999</v>
      </c>
      <c r="D27" s="21">
        <v>89.731000000000009</v>
      </c>
      <c r="E27" s="21">
        <v>75.888000000000005</v>
      </c>
      <c r="F27" s="21">
        <v>0.3</v>
      </c>
      <c r="G27" s="21">
        <v>687.83899999999994</v>
      </c>
      <c r="H27" s="21"/>
      <c r="I27" s="21">
        <v>0</v>
      </c>
      <c r="J27" s="21">
        <v>0</v>
      </c>
      <c r="K27" s="21">
        <v>3.8570000000000002</v>
      </c>
      <c r="L27" s="21">
        <v>27.438000000000002</v>
      </c>
      <c r="M27" s="21">
        <v>0.67800000000000005</v>
      </c>
      <c r="N27" s="21">
        <v>31.973000000000003</v>
      </c>
      <c r="O27" s="21">
        <v>719.8119999999999</v>
      </c>
      <c r="P27" s="22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</row>
    <row r="28" spans="1:46" x14ac:dyDescent="0.2">
      <c r="A28" s="1" t="s">
        <v>374</v>
      </c>
      <c r="B28" s="21">
        <v>22.248000000000001</v>
      </c>
      <c r="C28" s="21">
        <v>125.547</v>
      </c>
      <c r="D28" s="21">
        <v>111.26100000000001</v>
      </c>
      <c r="E28" s="21">
        <v>91.59899999999999</v>
      </c>
      <c r="F28" s="21">
        <v>0.97</v>
      </c>
      <c r="G28" s="21">
        <v>351.625</v>
      </c>
      <c r="H28" s="21"/>
      <c r="I28" s="21">
        <v>0</v>
      </c>
      <c r="J28" s="21">
        <v>13.14</v>
      </c>
      <c r="K28" s="21">
        <v>73.150000000000006</v>
      </c>
      <c r="L28" s="21">
        <v>25.94</v>
      </c>
      <c r="M28" s="21">
        <v>5.9990000000000006</v>
      </c>
      <c r="N28" s="21">
        <v>118.229</v>
      </c>
      <c r="O28" s="21">
        <v>469.85399999999998</v>
      </c>
      <c r="P28" s="22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</row>
    <row r="29" spans="1:46" x14ac:dyDescent="0.2">
      <c r="A29" s="1" t="s">
        <v>375</v>
      </c>
      <c r="B29" s="21">
        <v>87.27</v>
      </c>
      <c r="C29" s="21">
        <v>43.698999999999998</v>
      </c>
      <c r="D29" s="21">
        <v>9.8209999999999997</v>
      </c>
      <c r="E29" s="21">
        <v>4.76</v>
      </c>
      <c r="F29" s="21">
        <v>0</v>
      </c>
      <c r="G29" s="21">
        <v>145.54999999999998</v>
      </c>
      <c r="H29" s="21"/>
      <c r="I29" s="21">
        <v>0</v>
      </c>
      <c r="J29" s="21">
        <v>14.73</v>
      </c>
      <c r="K29" s="21">
        <v>27.68</v>
      </c>
      <c r="L29" s="21">
        <v>94.623000000000005</v>
      </c>
      <c r="M29" s="21">
        <v>0</v>
      </c>
      <c r="N29" s="21">
        <v>137.03300000000002</v>
      </c>
      <c r="O29" s="21">
        <v>282.58299999999997</v>
      </c>
      <c r="P29" s="22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</row>
    <row r="30" spans="1:46" x14ac:dyDescent="0.2">
      <c r="A30" s="1" t="s">
        <v>376</v>
      </c>
      <c r="B30" s="21">
        <v>0</v>
      </c>
      <c r="C30" s="21">
        <v>31.733999999999998</v>
      </c>
      <c r="D30" s="21">
        <v>41.475999999999999</v>
      </c>
      <c r="E30" s="21">
        <v>8.1120000000000001</v>
      </c>
      <c r="F30" s="21">
        <v>0</v>
      </c>
      <c r="G30" s="21">
        <v>81.321999999999989</v>
      </c>
      <c r="H30" s="21"/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89.841999999999985</v>
      </c>
      <c r="P30" s="22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</row>
    <row r="31" spans="1:46" x14ac:dyDescent="0.2">
      <c r="A31" s="1" t="s">
        <v>377</v>
      </c>
      <c r="B31" s="21">
        <v>40.898000000000003</v>
      </c>
      <c r="C31" s="21">
        <v>94.574999999999989</v>
      </c>
      <c r="D31" s="21">
        <v>32.071000000000005</v>
      </c>
      <c r="E31" s="21">
        <v>3.9430000000000001</v>
      </c>
      <c r="F31" s="21">
        <v>0</v>
      </c>
      <c r="G31" s="21">
        <v>171.48699999999999</v>
      </c>
      <c r="H31" s="21"/>
      <c r="I31" s="21">
        <v>15.446999999999999</v>
      </c>
      <c r="J31" s="21">
        <v>1.61</v>
      </c>
      <c r="K31" s="21">
        <v>27.423999999999996</v>
      </c>
      <c r="L31" s="21">
        <v>2.0760000000000001</v>
      </c>
      <c r="M31" s="21">
        <v>0</v>
      </c>
      <c r="N31" s="21">
        <v>46.556999999999995</v>
      </c>
      <c r="O31" s="21">
        <v>218.04399999999998</v>
      </c>
      <c r="P31" s="22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</row>
    <row r="32" spans="1:46" x14ac:dyDescent="0.2">
      <c r="A32" s="1" t="s">
        <v>378</v>
      </c>
      <c r="B32" s="21">
        <v>23.670999999999999</v>
      </c>
      <c r="C32" s="21">
        <v>363.24599999999998</v>
      </c>
      <c r="D32" s="21">
        <v>188.30900000000003</v>
      </c>
      <c r="E32" s="21">
        <v>76.139999999999986</v>
      </c>
      <c r="F32" s="21">
        <v>2.7450000000000001</v>
      </c>
      <c r="G32" s="21">
        <v>654.11099999999999</v>
      </c>
      <c r="H32" s="21"/>
      <c r="I32" s="21">
        <v>0.313</v>
      </c>
      <c r="J32" s="21">
        <v>31.179000000000002</v>
      </c>
      <c r="K32" s="21">
        <v>46.298000000000002</v>
      </c>
      <c r="L32" s="21">
        <v>77.034999999999997</v>
      </c>
      <c r="M32" s="21">
        <v>6.7149999999999999</v>
      </c>
      <c r="N32" s="21">
        <v>161.54</v>
      </c>
      <c r="O32" s="21">
        <v>815.65099999999995</v>
      </c>
      <c r="P32" s="22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</row>
    <row r="33" spans="1:46" x14ac:dyDescent="0.2">
      <c r="A33" s="1" t="s">
        <v>379</v>
      </c>
      <c r="B33" s="21">
        <v>1</v>
      </c>
      <c r="C33" s="21">
        <v>14.637</v>
      </c>
      <c r="D33" s="21">
        <v>12.543999999999999</v>
      </c>
      <c r="E33" s="21">
        <v>26.932000000000002</v>
      </c>
      <c r="F33" s="21">
        <v>1.9950000000000001</v>
      </c>
      <c r="G33" s="21">
        <v>57.107999999999997</v>
      </c>
      <c r="H33" s="21"/>
      <c r="I33" s="21">
        <v>0</v>
      </c>
      <c r="J33" s="21">
        <v>0</v>
      </c>
      <c r="K33" s="21">
        <v>0.51</v>
      </c>
      <c r="L33" s="21">
        <v>0</v>
      </c>
      <c r="M33" s="21">
        <v>0</v>
      </c>
      <c r="N33" s="21">
        <v>0.51</v>
      </c>
      <c r="O33" s="21">
        <v>57.617999999999995</v>
      </c>
      <c r="P33" s="22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</row>
    <row r="34" spans="1:46" x14ac:dyDescent="0.2">
      <c r="A34" s="1" t="s">
        <v>380</v>
      </c>
      <c r="B34" s="21">
        <v>5.2190000000000003</v>
      </c>
      <c r="C34" s="21">
        <v>88.975000000000009</v>
      </c>
      <c r="D34" s="21">
        <v>36.847999999999999</v>
      </c>
      <c r="E34" s="21">
        <v>15.267999999999999</v>
      </c>
      <c r="F34" s="21">
        <v>0</v>
      </c>
      <c r="G34" s="21">
        <v>146.31</v>
      </c>
      <c r="H34" s="21"/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146.31</v>
      </c>
      <c r="P34" s="22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</row>
    <row r="35" spans="1:46" x14ac:dyDescent="0.2">
      <c r="A35" s="1" t="s">
        <v>381</v>
      </c>
      <c r="B35" s="21">
        <v>68.385999999999996</v>
      </c>
      <c r="C35" s="21">
        <v>122.807</v>
      </c>
      <c r="D35" s="21">
        <v>112.994</v>
      </c>
      <c r="E35" s="21">
        <v>39.470999999999997</v>
      </c>
      <c r="F35" s="21">
        <v>6.1280000000000001</v>
      </c>
      <c r="G35" s="21">
        <v>349.786</v>
      </c>
      <c r="H35" s="21"/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349.786</v>
      </c>
      <c r="P35" s="22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</row>
    <row r="36" spans="1:46" x14ac:dyDescent="0.2">
      <c r="A36" s="1" t="s">
        <v>382</v>
      </c>
      <c r="B36" s="21">
        <v>0</v>
      </c>
      <c r="C36" s="21">
        <v>8.7119999999999997</v>
      </c>
      <c r="D36" s="21">
        <v>37.643000000000001</v>
      </c>
      <c r="E36" s="21">
        <v>54.552000000000007</v>
      </c>
      <c r="F36" s="21">
        <v>10.86</v>
      </c>
      <c r="G36" s="21">
        <v>111.76700000000001</v>
      </c>
      <c r="H36" s="21"/>
      <c r="I36" s="21">
        <v>0</v>
      </c>
      <c r="J36" s="21">
        <v>0</v>
      </c>
      <c r="K36" s="21">
        <v>0</v>
      </c>
      <c r="L36" s="21">
        <v>6.4779999999999998</v>
      </c>
      <c r="M36" s="21">
        <v>0</v>
      </c>
      <c r="N36" s="21">
        <v>6.4779999999999998</v>
      </c>
      <c r="O36" s="21">
        <v>118.245</v>
      </c>
      <c r="P36" s="22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</row>
    <row r="37" spans="1:46" x14ac:dyDescent="0.2">
      <c r="A37" s="1" t="s">
        <v>383</v>
      </c>
      <c r="B37" s="21">
        <v>5.032</v>
      </c>
      <c r="C37" s="21">
        <v>31.866</v>
      </c>
      <c r="D37" s="21">
        <v>6.8769999999999998</v>
      </c>
      <c r="E37" s="21">
        <v>1.9730000000000001</v>
      </c>
      <c r="F37" s="21">
        <v>0</v>
      </c>
      <c r="G37" s="21">
        <v>45.747999999999998</v>
      </c>
      <c r="H37" s="21"/>
      <c r="I37" s="21">
        <v>0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  <c r="O37" s="21">
        <v>45.747999999999998</v>
      </c>
      <c r="P37" s="22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</row>
    <row r="38" spans="1:46" x14ac:dyDescent="0.2">
      <c r="A38" s="9" t="s">
        <v>25</v>
      </c>
      <c r="B38" s="286">
        <v>1007.9940000000001</v>
      </c>
      <c r="C38" s="286">
        <v>2622.7379999999998</v>
      </c>
      <c r="D38" s="286">
        <v>2223.3649999999998</v>
      </c>
      <c r="E38" s="286">
        <v>1047.0059999999999</v>
      </c>
      <c r="F38" s="286">
        <v>65.790999999999997</v>
      </c>
      <c r="G38" s="285">
        <v>6966.8940000000002</v>
      </c>
      <c r="H38" s="129"/>
      <c r="I38" s="286">
        <v>94.870999999999995</v>
      </c>
      <c r="J38" s="286">
        <v>155.471</v>
      </c>
      <c r="K38" s="286">
        <v>812.07099999999991</v>
      </c>
      <c r="L38" s="286">
        <v>1126.0320000000002</v>
      </c>
      <c r="M38" s="286">
        <v>123.41299999999998</v>
      </c>
      <c r="N38" s="286">
        <v>2311.8580000000002</v>
      </c>
      <c r="O38" s="286">
        <v>9297.5969999999998</v>
      </c>
      <c r="P38" s="22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</row>
    <row r="39" spans="1:46" x14ac:dyDescent="0.2">
      <c r="A39" s="323" t="s">
        <v>296</v>
      </c>
      <c r="B39" s="323"/>
      <c r="C39" s="323"/>
      <c r="D39" s="323"/>
      <c r="E39" s="323"/>
      <c r="F39" s="323"/>
      <c r="G39" s="323"/>
      <c r="H39" s="323"/>
      <c r="I39" s="323"/>
      <c r="J39" s="323"/>
      <c r="K39" s="323"/>
      <c r="L39" s="323"/>
      <c r="M39" s="323"/>
      <c r="N39" s="323"/>
      <c r="O39" s="323"/>
      <c r="P39" s="316"/>
      <c r="Q39" s="316"/>
      <c r="R39" s="316"/>
      <c r="S39" s="316"/>
      <c r="T39" s="316"/>
      <c r="U39" s="316"/>
      <c r="V39" s="316"/>
      <c r="W39" s="316"/>
      <c r="X39" s="316"/>
      <c r="Y39" s="316"/>
      <c r="Z39" s="316"/>
      <c r="AA39" s="316"/>
      <c r="AB39" s="316"/>
      <c r="AC39" s="316"/>
      <c r="AD39" s="13"/>
      <c r="AE39" s="13"/>
      <c r="AF39" s="316"/>
      <c r="AG39" s="316"/>
      <c r="AH39" s="316"/>
      <c r="AI39" s="316"/>
      <c r="AJ39" s="316"/>
      <c r="AK39" s="316"/>
      <c r="AL39" s="316"/>
      <c r="AM39" s="316"/>
      <c r="AN39" s="316"/>
      <c r="AO39" s="316"/>
      <c r="AP39" s="316"/>
      <c r="AQ39" s="316"/>
      <c r="AR39" s="316"/>
      <c r="AS39" s="316"/>
      <c r="AT39" s="13"/>
    </row>
    <row r="40" spans="1:46" x14ac:dyDescent="0.2"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</row>
    <row r="41" spans="1:46" x14ac:dyDescent="0.2"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</row>
  </sheetData>
  <sheetProtection selectLockedCells="1"/>
  <mergeCells count="15">
    <mergeCell ref="AF39:AS39"/>
    <mergeCell ref="AF8:AS8"/>
    <mergeCell ref="AF9:AF10"/>
    <mergeCell ref="AG9:AL9"/>
    <mergeCell ref="AM9:AR9"/>
    <mergeCell ref="AS9:AS10"/>
    <mergeCell ref="P8:AC8"/>
    <mergeCell ref="Q9:V9"/>
    <mergeCell ref="W9:AB9"/>
    <mergeCell ref="A39:O39"/>
    <mergeCell ref="G3:I3"/>
    <mergeCell ref="P39:AC39"/>
    <mergeCell ref="B9:G9"/>
    <mergeCell ref="I9:O9"/>
    <mergeCell ref="A9:A10"/>
  </mergeCells>
  <hyperlinks>
    <hyperlink ref="G3:I3" location="Contenido!A1" display="VOLVER"/>
  </hyperlinks>
  <pageMargins left="0.7" right="0.7" top="0.75" bottom="0.75" header="0.3" footer="0.3"/>
  <pageSetup orientation="portrait" verticalDpi="0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workbookViewId="0">
      <selection activeCell="A5" sqref="A5"/>
    </sheetView>
  </sheetViews>
  <sheetFormatPr baseColWidth="10" defaultRowHeight="12.75" x14ac:dyDescent="0.2"/>
  <cols>
    <col min="1" max="1" width="57.85546875" style="1" customWidth="1"/>
    <col min="2" max="2" width="23.140625" style="1" customWidth="1"/>
    <col min="3" max="3" width="16.7109375" style="1" customWidth="1"/>
    <col min="4" max="4" width="11.42578125" style="1"/>
    <col min="5" max="5" width="64" style="1" bestFit="1" customWidth="1"/>
    <col min="6" max="6" width="17.7109375" style="1" bestFit="1" customWidth="1"/>
    <col min="7" max="7" width="10.7109375" style="1" bestFit="1" customWidth="1"/>
    <col min="8" max="8" width="11.42578125" style="1"/>
    <col min="9" max="9" width="64" style="1" bestFit="1" customWidth="1"/>
    <col min="10" max="10" width="17.7109375" style="1" bestFit="1" customWidth="1"/>
    <col min="11" max="11" width="17" style="1" bestFit="1" customWidth="1"/>
    <col min="12" max="16384" width="11.42578125" style="1"/>
  </cols>
  <sheetData>
    <row r="1" spans="1:7" s="7" customFormat="1" x14ac:dyDescent="0.2"/>
    <row r="2" spans="1:7" s="7" customFormat="1" x14ac:dyDescent="0.2">
      <c r="B2" s="207"/>
      <c r="C2" s="207"/>
      <c r="D2" s="207"/>
    </row>
    <row r="3" spans="1:7" s="7" customFormat="1" ht="18.75" x14ac:dyDescent="0.2">
      <c r="B3" s="207"/>
      <c r="C3" s="294" t="s">
        <v>244</v>
      </c>
      <c r="D3" s="294"/>
    </row>
    <row r="4" spans="1:7" s="7" customFormat="1" x14ac:dyDescent="0.2">
      <c r="B4" s="8"/>
      <c r="C4" s="8"/>
    </row>
    <row r="5" spans="1:7" x14ac:dyDescent="0.2">
      <c r="A5" s="2" t="s">
        <v>297</v>
      </c>
      <c r="B5" s="2"/>
      <c r="C5" s="2"/>
    </row>
    <row r="6" spans="1:7" x14ac:dyDescent="0.2">
      <c r="A6" s="2" t="s">
        <v>410</v>
      </c>
      <c r="B6" s="2"/>
      <c r="C6" s="2"/>
    </row>
    <row r="7" spans="1:7" x14ac:dyDescent="0.2">
      <c r="A7" s="2" t="s">
        <v>352</v>
      </c>
      <c r="B7" s="2"/>
      <c r="C7" s="2"/>
    </row>
    <row r="8" spans="1:7" x14ac:dyDescent="0.2">
      <c r="A8" s="2"/>
      <c r="B8" s="2"/>
      <c r="C8" s="2"/>
    </row>
    <row r="9" spans="1:7" s="4" customFormat="1" ht="21.75" customHeight="1" thickBot="1" x14ac:dyDescent="0.3">
      <c r="A9" s="3" t="s">
        <v>188</v>
      </c>
      <c r="B9" s="3" t="s">
        <v>132</v>
      </c>
      <c r="C9" s="3" t="s">
        <v>193</v>
      </c>
    </row>
    <row r="10" spans="1:7" ht="15" customHeight="1" thickTop="1" x14ac:dyDescent="0.2">
      <c r="A10" s="1" t="s">
        <v>192</v>
      </c>
      <c r="B10" s="5" t="s">
        <v>189</v>
      </c>
      <c r="C10" s="5" t="s">
        <v>190</v>
      </c>
    </row>
    <row r="11" spans="1:7" ht="15" customHeight="1" x14ac:dyDescent="0.2">
      <c r="A11" s="1" t="s">
        <v>411</v>
      </c>
      <c r="B11" s="5" t="s">
        <v>189</v>
      </c>
      <c r="C11" s="5" t="s">
        <v>190</v>
      </c>
      <c r="F11" s="5"/>
      <c r="G11" s="5"/>
    </row>
    <row r="12" spans="1:7" ht="15" customHeight="1" x14ac:dyDescent="0.2">
      <c r="A12" s="1" t="s">
        <v>412</v>
      </c>
      <c r="B12" s="5" t="s">
        <v>189</v>
      </c>
      <c r="C12" s="5" t="s">
        <v>190</v>
      </c>
      <c r="F12" s="5"/>
      <c r="G12" s="5"/>
    </row>
    <row r="13" spans="1:7" ht="15" customHeight="1" x14ac:dyDescent="0.2">
      <c r="A13" s="1" t="s">
        <v>191</v>
      </c>
      <c r="B13" s="5" t="s">
        <v>189</v>
      </c>
      <c r="C13" s="5" t="s">
        <v>190</v>
      </c>
      <c r="F13" s="5"/>
      <c r="G13" s="5"/>
    </row>
    <row r="14" spans="1:7" ht="15" customHeight="1" x14ac:dyDescent="0.2">
      <c r="A14" s="1" t="s">
        <v>413</v>
      </c>
      <c r="B14" s="5" t="s">
        <v>189</v>
      </c>
      <c r="C14" s="5" t="s">
        <v>190</v>
      </c>
      <c r="F14" s="5"/>
      <c r="G14" s="5"/>
    </row>
    <row r="15" spans="1:7" ht="15" customHeight="1" x14ac:dyDescent="0.2">
      <c r="A15" s="1" t="s">
        <v>420</v>
      </c>
      <c r="B15" s="5" t="s">
        <v>189</v>
      </c>
      <c r="C15" s="5" t="s">
        <v>190</v>
      </c>
      <c r="F15" s="5"/>
      <c r="G15" s="5"/>
    </row>
    <row r="16" spans="1:7" ht="15" customHeight="1" x14ac:dyDescent="0.2">
      <c r="A16" s="1" t="s">
        <v>414</v>
      </c>
      <c r="B16" s="5" t="s">
        <v>189</v>
      </c>
      <c r="C16" s="5" t="s">
        <v>190</v>
      </c>
      <c r="F16" s="5"/>
      <c r="G16" s="5"/>
    </row>
    <row r="17" spans="1:7" ht="15" customHeight="1" x14ac:dyDescent="0.2">
      <c r="A17" s="1" t="s">
        <v>421</v>
      </c>
      <c r="B17" s="5" t="s">
        <v>189</v>
      </c>
      <c r="C17" s="5" t="s">
        <v>190</v>
      </c>
      <c r="F17" s="5"/>
      <c r="G17" s="5"/>
    </row>
    <row r="18" spans="1:7" ht="15" customHeight="1" x14ac:dyDescent="0.2">
      <c r="A18" s="1" t="s">
        <v>415</v>
      </c>
      <c r="B18" s="5" t="s">
        <v>189</v>
      </c>
      <c r="C18" s="5" t="s">
        <v>190</v>
      </c>
      <c r="F18" s="5"/>
      <c r="G18" s="5"/>
    </row>
    <row r="19" spans="1:7" ht="15" customHeight="1" x14ac:dyDescent="0.2">
      <c r="A19" s="1" t="s">
        <v>416</v>
      </c>
      <c r="B19" s="5" t="s">
        <v>189</v>
      </c>
      <c r="C19" s="5" t="s">
        <v>190</v>
      </c>
      <c r="F19" s="5"/>
      <c r="G19" s="5"/>
    </row>
    <row r="20" spans="1:7" ht="15" customHeight="1" x14ac:dyDescent="0.2">
      <c r="A20" s="1" t="s">
        <v>422</v>
      </c>
      <c r="B20" s="5" t="s">
        <v>189</v>
      </c>
      <c r="C20" s="5" t="s">
        <v>190</v>
      </c>
      <c r="F20" s="5"/>
      <c r="G20" s="5"/>
    </row>
    <row r="21" spans="1:7" ht="15" customHeight="1" x14ac:dyDescent="0.2">
      <c r="A21" s="1" t="s">
        <v>417</v>
      </c>
      <c r="B21" s="5" t="s">
        <v>189</v>
      </c>
      <c r="C21" s="5" t="s">
        <v>190</v>
      </c>
      <c r="F21" s="5"/>
      <c r="G21" s="5"/>
    </row>
    <row r="22" spans="1:7" ht="15" customHeight="1" x14ac:dyDescent="0.2">
      <c r="A22" s="1" t="s">
        <v>423</v>
      </c>
      <c r="B22" s="5" t="s">
        <v>189</v>
      </c>
      <c r="C22" s="5" t="s">
        <v>190</v>
      </c>
      <c r="F22" s="5"/>
      <c r="G22" s="5"/>
    </row>
    <row r="23" spans="1:7" ht="15" customHeight="1" x14ac:dyDescent="0.2">
      <c r="A23" s="1" t="s">
        <v>418</v>
      </c>
      <c r="B23" s="5" t="s">
        <v>189</v>
      </c>
      <c r="C23" s="5" t="s">
        <v>190</v>
      </c>
      <c r="F23" s="5"/>
      <c r="G23" s="5"/>
    </row>
    <row r="24" spans="1:7" ht="15" customHeight="1" x14ac:dyDescent="0.2">
      <c r="A24" s="1" t="s">
        <v>419</v>
      </c>
      <c r="B24" s="5" t="s">
        <v>189</v>
      </c>
      <c r="C24" s="5" t="s">
        <v>190</v>
      </c>
      <c r="F24" s="5"/>
      <c r="G24" s="5"/>
    </row>
    <row r="25" spans="1:7" x14ac:dyDescent="0.2">
      <c r="A25" s="6" t="s">
        <v>424</v>
      </c>
      <c r="B25" s="6"/>
      <c r="C25" s="6"/>
    </row>
  </sheetData>
  <sheetProtection selectLockedCells="1"/>
  <mergeCells count="1">
    <mergeCell ref="C3:D3"/>
  </mergeCells>
  <hyperlinks>
    <hyperlink ref="C3:D3" location="Contenido!A1" display="VOLVER"/>
  </hyperlink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8"/>
  <sheetViews>
    <sheetView workbookViewId="0">
      <pane xSplit="1" topLeftCell="B1" activePane="topRight" state="frozen"/>
      <selection pane="topRight" activeCell="D15" sqref="D15"/>
    </sheetView>
  </sheetViews>
  <sheetFormatPr baseColWidth="10" defaultRowHeight="12.75" x14ac:dyDescent="0.2"/>
  <cols>
    <col min="1" max="1" width="16" style="1" customWidth="1"/>
    <col min="2" max="16384" width="11.42578125" style="1"/>
  </cols>
  <sheetData>
    <row r="1" spans="1:18" s="7" customFormat="1" x14ac:dyDescent="0.2"/>
    <row r="2" spans="1:18" s="7" customFormat="1" x14ac:dyDescent="0.2">
      <c r="F2" s="207"/>
      <c r="G2" s="207"/>
      <c r="H2" s="207"/>
      <c r="I2" s="207"/>
    </row>
    <row r="3" spans="1:18" s="7" customFormat="1" ht="18.75" x14ac:dyDescent="0.2">
      <c r="F3" s="207"/>
      <c r="G3" s="294" t="s">
        <v>244</v>
      </c>
      <c r="H3" s="294"/>
      <c r="I3" s="207"/>
    </row>
    <row r="4" spans="1:18" s="7" customFormat="1" x14ac:dyDescent="0.2">
      <c r="A4" s="151"/>
      <c r="B4" s="152"/>
      <c r="C4" s="152"/>
      <c r="D4" s="152"/>
      <c r="E4" s="152"/>
      <c r="F4" s="211"/>
      <c r="G4" s="211"/>
      <c r="H4" s="211"/>
      <c r="I4" s="211"/>
      <c r="J4" s="152"/>
      <c r="K4" s="152"/>
      <c r="L4" s="152"/>
      <c r="M4" s="152"/>
      <c r="N4" s="152"/>
      <c r="O4" s="152"/>
      <c r="P4" s="152"/>
      <c r="Q4" s="152"/>
      <c r="R4" s="152"/>
    </row>
    <row r="5" spans="1:18" s="7" customFormat="1" ht="15.75" customHeight="1" thickBot="1" x14ac:dyDescent="0.25">
      <c r="A5" s="153" t="s">
        <v>248</v>
      </c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3"/>
      <c r="R5" s="153"/>
    </row>
    <row r="6" spans="1:18" s="7" customFormat="1" ht="13.5" thickBot="1" x14ac:dyDescent="0.25">
      <c r="A6" s="154" t="s">
        <v>45</v>
      </c>
      <c r="B6" s="155"/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5"/>
      <c r="Q6" s="155"/>
      <c r="R6" s="155"/>
    </row>
    <row r="7" spans="1:18" s="7" customFormat="1" x14ac:dyDescent="0.2">
      <c r="A7" s="8" t="s">
        <v>352</v>
      </c>
    </row>
    <row r="8" spans="1:18" x14ac:dyDescent="0.2">
      <c r="A8" s="126"/>
    </row>
    <row r="9" spans="1:18" ht="28.5" customHeight="1" thickBot="1" x14ac:dyDescent="0.25">
      <c r="A9" s="3" t="s">
        <v>224</v>
      </c>
      <c r="B9" s="3" t="s">
        <v>229</v>
      </c>
      <c r="C9" s="3" t="s">
        <v>230</v>
      </c>
      <c r="D9" s="3" t="s">
        <v>28</v>
      </c>
      <c r="E9" s="3" t="s">
        <v>231</v>
      </c>
      <c r="F9" s="3" t="s">
        <v>30</v>
      </c>
      <c r="G9" s="3" t="s">
        <v>31</v>
      </c>
      <c r="H9" s="3" t="s">
        <v>32</v>
      </c>
      <c r="I9" s="3" t="s">
        <v>33</v>
      </c>
      <c r="J9" s="3" t="s">
        <v>34</v>
      </c>
      <c r="K9" s="3" t="s">
        <v>35</v>
      </c>
      <c r="L9" s="3" t="s">
        <v>36</v>
      </c>
      <c r="M9" s="3" t="s">
        <v>37</v>
      </c>
      <c r="N9" s="3" t="s">
        <v>232</v>
      </c>
      <c r="O9" s="3" t="s">
        <v>59</v>
      </c>
      <c r="P9" s="3" t="s">
        <v>233</v>
      </c>
      <c r="Q9" s="3" t="s">
        <v>234</v>
      </c>
      <c r="R9" s="3" t="s">
        <v>62</v>
      </c>
    </row>
    <row r="10" spans="1:18" ht="13.5" thickTop="1" x14ac:dyDescent="0.2">
      <c r="A10" s="1" t="s">
        <v>46</v>
      </c>
      <c r="B10" s="228"/>
      <c r="C10" s="228">
        <f>4044+2000+10002+5570+4502</f>
        <v>26118</v>
      </c>
      <c r="D10" s="228">
        <v>3050</v>
      </c>
      <c r="E10" s="228">
        <f>4450+533</f>
        <v>4983</v>
      </c>
      <c r="F10" s="229">
        <f>4044+2000+10002+750+6606</f>
        <v>23402</v>
      </c>
      <c r="G10" s="228">
        <f>16080+6365</f>
        <v>22445</v>
      </c>
      <c r="H10" s="228">
        <f>4044+2000+10002+11650+21892</f>
        <v>49588</v>
      </c>
      <c r="I10" s="228">
        <f>9955+3000</f>
        <v>12955</v>
      </c>
      <c r="J10" s="228">
        <v>7056</v>
      </c>
      <c r="K10" s="229">
        <f>4044+2000+10002+13760</f>
        <v>29806</v>
      </c>
      <c r="L10" s="228">
        <f>7056+8931</f>
        <v>15987</v>
      </c>
      <c r="M10" s="228">
        <f>11700+7985</f>
        <v>19685</v>
      </c>
      <c r="N10" s="229">
        <f>4044+2000+6300</f>
        <v>12344</v>
      </c>
      <c r="O10" s="229">
        <f>4044+812+1645</f>
        <v>6501</v>
      </c>
      <c r="P10" s="228">
        <f>16080+6365+7324</f>
        <v>29769</v>
      </c>
      <c r="Q10" s="228">
        <f>+D10+2500+2950</f>
        <v>8500</v>
      </c>
      <c r="R10" s="228">
        <v>9016</v>
      </c>
    </row>
    <row r="11" spans="1:18" x14ac:dyDescent="0.2">
      <c r="A11" s="1" t="s">
        <v>47</v>
      </c>
      <c r="B11" s="228">
        <f>+C10</f>
        <v>26118</v>
      </c>
      <c r="C11" s="228"/>
      <c r="D11" s="228">
        <f>+C12</f>
        <v>29654</v>
      </c>
      <c r="E11" s="228">
        <f>+C13</f>
        <v>31101</v>
      </c>
      <c r="F11" s="228">
        <f>+C14</f>
        <v>17428</v>
      </c>
      <c r="G11" s="228">
        <f>+C15</f>
        <v>58563</v>
      </c>
      <c r="H11" s="228">
        <f>+C16</f>
        <v>27972</v>
      </c>
      <c r="I11" s="228">
        <f>+C17</f>
        <v>33219</v>
      </c>
      <c r="J11" s="228">
        <f>+C18</f>
        <v>38374</v>
      </c>
      <c r="K11" s="228">
        <f>+C19</f>
        <v>12021</v>
      </c>
      <c r="L11" s="228">
        <f>+C20</f>
        <v>42105</v>
      </c>
      <c r="M11" s="228">
        <f>+C21</f>
        <v>45803</v>
      </c>
      <c r="N11" s="228">
        <f>+C22</f>
        <v>13774</v>
      </c>
      <c r="O11" s="228">
        <f>+C23</f>
        <v>23119</v>
      </c>
      <c r="P11" s="228">
        <f>+C24</f>
        <v>55887</v>
      </c>
      <c r="Q11" s="228">
        <f>+C25</f>
        <v>32604</v>
      </c>
      <c r="R11" s="228">
        <f>+C26</f>
        <v>40334</v>
      </c>
    </row>
    <row r="12" spans="1:18" x14ac:dyDescent="0.2">
      <c r="A12" s="1" t="s">
        <v>48</v>
      </c>
      <c r="B12" s="228">
        <f>+D10</f>
        <v>3050</v>
      </c>
      <c r="C12" s="228">
        <f>9580+10002+5570+4502</f>
        <v>29654</v>
      </c>
      <c r="D12" s="228"/>
      <c r="E12" s="229">
        <f>+D13</f>
        <v>10883</v>
      </c>
      <c r="F12" s="228">
        <f>+D14</f>
        <v>26938</v>
      </c>
      <c r="G12" s="228">
        <f>+D15</f>
        <v>28345</v>
      </c>
      <c r="H12" s="228">
        <f>+D16</f>
        <v>53124</v>
      </c>
      <c r="I12" s="228">
        <f>+D17</f>
        <v>22725</v>
      </c>
      <c r="J12" s="228">
        <f>+D18</f>
        <v>15606</v>
      </c>
      <c r="K12" s="228">
        <f>+D19</f>
        <v>33342</v>
      </c>
      <c r="L12" s="228">
        <f>+D20</f>
        <v>24537</v>
      </c>
      <c r="M12" s="228">
        <f>+D21</f>
        <v>25585</v>
      </c>
      <c r="N12" s="228">
        <f>+D22</f>
        <v>15880</v>
      </c>
      <c r="O12" s="228">
        <f>+D23</f>
        <v>12625</v>
      </c>
      <c r="P12" s="228">
        <f>+D24</f>
        <v>35669</v>
      </c>
      <c r="Q12" s="228">
        <f>+D25</f>
        <v>2950</v>
      </c>
      <c r="R12" s="228">
        <f>+D26</f>
        <v>17266</v>
      </c>
    </row>
    <row r="13" spans="1:18" x14ac:dyDescent="0.2">
      <c r="A13" s="1" t="s">
        <v>49</v>
      </c>
      <c r="B13" s="228">
        <f>+E10</f>
        <v>4983</v>
      </c>
      <c r="C13" s="228">
        <f>+B13+C10</f>
        <v>31101</v>
      </c>
      <c r="D13" s="229">
        <f>+B13-1300+7200</f>
        <v>10883</v>
      </c>
      <c r="E13" s="228"/>
      <c r="F13" s="228">
        <f>+E14</f>
        <v>37821</v>
      </c>
      <c r="G13" s="228">
        <f>+E15</f>
        <v>16378</v>
      </c>
      <c r="H13" s="228">
        <f>+E16</f>
        <v>64007</v>
      </c>
      <c r="I13" s="228">
        <f>+E17</f>
        <v>27938</v>
      </c>
      <c r="J13" s="228">
        <f>+E18</f>
        <v>13391</v>
      </c>
      <c r="K13" s="228">
        <f>+E19</f>
        <v>38325</v>
      </c>
      <c r="L13" s="228">
        <f>+E20</f>
        <v>22322</v>
      </c>
      <c r="M13" s="228">
        <f>+E21</f>
        <v>14702</v>
      </c>
      <c r="N13" s="228">
        <f>+E22</f>
        <v>31263</v>
      </c>
      <c r="O13" s="228">
        <f>+E23</f>
        <v>21484</v>
      </c>
      <c r="P13" s="228">
        <f>+E24</f>
        <v>24786</v>
      </c>
      <c r="Q13" s="228">
        <f>+E25</f>
        <v>18333</v>
      </c>
      <c r="R13" s="228">
        <f>+E26</f>
        <v>22281</v>
      </c>
    </row>
    <row r="14" spans="1:18" x14ac:dyDescent="0.2">
      <c r="A14" s="1" t="s">
        <v>50</v>
      </c>
      <c r="B14" s="228">
        <f>+F10</f>
        <v>23402</v>
      </c>
      <c r="C14" s="228">
        <f>750+6606+5570+4502</f>
        <v>17428</v>
      </c>
      <c r="D14" s="229">
        <f>9580+10002+750+6606</f>
        <v>26938</v>
      </c>
      <c r="E14" s="229">
        <f>9580+10002+750+6606+D13</f>
        <v>37821</v>
      </c>
      <c r="F14" s="228"/>
      <c r="G14" s="228">
        <f>+F15</f>
        <v>56247</v>
      </c>
      <c r="H14" s="228">
        <f>+F16</f>
        <v>40898</v>
      </c>
      <c r="I14" s="228">
        <f>+F17</f>
        <v>30503</v>
      </c>
      <c r="J14" s="228">
        <f>+F18</f>
        <v>35458</v>
      </c>
      <c r="K14" s="228">
        <f>+F19</f>
        <v>14038</v>
      </c>
      <c r="L14" s="228">
        <f>+F20</f>
        <v>44389</v>
      </c>
      <c r="M14" s="228">
        <f>+F21</f>
        <v>53487</v>
      </c>
      <c r="N14" s="228">
        <f>+F22</f>
        <v>11058</v>
      </c>
      <c r="O14" s="228">
        <f>+F23</f>
        <v>20403</v>
      </c>
      <c r="P14" s="228">
        <f>+F24</f>
        <v>63571</v>
      </c>
      <c r="Q14" s="228">
        <f>+F25</f>
        <v>27352</v>
      </c>
      <c r="R14" s="228">
        <f>+F26</f>
        <v>35918</v>
      </c>
    </row>
    <row r="15" spans="1:18" x14ac:dyDescent="0.2">
      <c r="A15" s="1" t="s">
        <v>51</v>
      </c>
      <c r="B15" s="228">
        <f>+G10</f>
        <v>22445</v>
      </c>
      <c r="C15" s="228">
        <f>+B15+C10+10000</f>
        <v>58563</v>
      </c>
      <c r="D15" s="228">
        <f>+B15-1300+7200</f>
        <v>28345</v>
      </c>
      <c r="E15" s="228">
        <f>+B15-6600+533</f>
        <v>16378</v>
      </c>
      <c r="F15" s="228">
        <f>+D15+F10+4500</f>
        <v>56247</v>
      </c>
      <c r="G15" s="228"/>
      <c r="H15" s="228">
        <f>+G16</f>
        <v>85969</v>
      </c>
      <c r="I15" s="228">
        <f>+G17</f>
        <v>45400</v>
      </c>
      <c r="J15" s="228">
        <f>+G18</f>
        <v>18024</v>
      </c>
      <c r="K15" s="228">
        <f>+G19</f>
        <v>66187</v>
      </c>
      <c r="L15" s="228">
        <f>+G20</f>
        <v>15373</v>
      </c>
      <c r="M15" s="228">
        <f>+G21</f>
        <v>18730</v>
      </c>
      <c r="N15" s="228">
        <f>+G22</f>
        <v>42825</v>
      </c>
      <c r="O15" s="228">
        <f>+G23</f>
        <v>38946</v>
      </c>
      <c r="P15" s="228">
        <f>+G24</f>
        <v>7324</v>
      </c>
      <c r="Q15" s="228">
        <f>+G25</f>
        <v>35795</v>
      </c>
      <c r="R15" s="228">
        <f>+G26</f>
        <v>40659</v>
      </c>
    </row>
    <row r="16" spans="1:18" x14ac:dyDescent="0.2">
      <c r="A16" s="1" t="s">
        <v>52</v>
      </c>
      <c r="B16" s="228">
        <f>+H10</f>
        <v>49588</v>
      </c>
      <c r="C16" s="228">
        <f>11650-5570+21892</f>
        <v>27972</v>
      </c>
      <c r="D16" s="229">
        <f>9580+10002+11650+21892</f>
        <v>53124</v>
      </c>
      <c r="E16" s="228">
        <f>+D16+D13</f>
        <v>64007</v>
      </c>
      <c r="F16" s="228">
        <f>750+6606+11650+21892</f>
        <v>40898</v>
      </c>
      <c r="G16" s="228">
        <f>+D16+D15+4500</f>
        <v>85969</v>
      </c>
      <c r="H16" s="228"/>
      <c r="I16" s="228">
        <f>+H17</f>
        <v>56689</v>
      </c>
      <c r="J16" s="228">
        <f>+H18</f>
        <v>61844</v>
      </c>
      <c r="K16" s="228">
        <f>+H19</f>
        <v>24744</v>
      </c>
      <c r="L16" s="228">
        <f>+H20</f>
        <v>70775</v>
      </c>
      <c r="M16" s="228">
        <f>+H21</f>
        <v>83209</v>
      </c>
      <c r="N16" s="228">
        <f>+H22</f>
        <v>37244</v>
      </c>
      <c r="O16" s="228">
        <f>+H23</f>
        <v>46589</v>
      </c>
      <c r="P16" s="228">
        <f>+H24</f>
        <v>93293</v>
      </c>
      <c r="Q16" s="228">
        <f>+H25</f>
        <v>58074</v>
      </c>
      <c r="R16" s="228">
        <f>+H26</f>
        <v>62104</v>
      </c>
    </row>
    <row r="17" spans="1:18" x14ac:dyDescent="0.2">
      <c r="A17" s="1" t="s">
        <v>53</v>
      </c>
      <c r="B17" s="228">
        <f>+I10</f>
        <v>12955</v>
      </c>
      <c r="C17" s="228">
        <f>3000+10145+10002+5570+4502</f>
        <v>33219</v>
      </c>
      <c r="D17" s="228">
        <f>3000+10145+9580</f>
        <v>22725</v>
      </c>
      <c r="E17" s="228">
        <f>+B17+E10+10000</f>
        <v>27938</v>
      </c>
      <c r="F17" s="228">
        <f>3000+10145+10002+750+6606</f>
        <v>30503</v>
      </c>
      <c r="G17" s="228">
        <f>+B17+G10+10000</f>
        <v>45400</v>
      </c>
      <c r="H17" s="228">
        <f>3000+10145+10002+11650+21892</f>
        <v>56689</v>
      </c>
      <c r="I17" s="228"/>
      <c r="J17" s="228">
        <f>+I18</f>
        <v>16804</v>
      </c>
      <c r="K17" s="228">
        <f>+I19</f>
        <v>36907</v>
      </c>
      <c r="L17" s="228">
        <f>+I20</f>
        <v>26735</v>
      </c>
      <c r="M17" s="228">
        <f>+I21</f>
        <v>42640</v>
      </c>
      <c r="N17" s="228">
        <f>+I22</f>
        <v>19445</v>
      </c>
      <c r="O17" s="228">
        <f>+I23</f>
        <v>10100</v>
      </c>
      <c r="P17" s="228">
        <f>+I24</f>
        <v>52724</v>
      </c>
      <c r="Q17" s="228">
        <f>+I25</f>
        <v>27675</v>
      </c>
      <c r="R17" s="228">
        <f>+I26</f>
        <v>9914</v>
      </c>
    </row>
    <row r="18" spans="1:18" x14ac:dyDescent="0.2">
      <c r="A18" s="1" t="s">
        <v>54</v>
      </c>
      <c r="B18" s="228">
        <f>+J10</f>
        <v>7056</v>
      </c>
      <c r="C18" s="228">
        <f>+B18+C10+5200</f>
        <v>38374</v>
      </c>
      <c r="D18" s="228">
        <f>+B18+D10+5500</f>
        <v>15606</v>
      </c>
      <c r="E18" s="228">
        <v>13391</v>
      </c>
      <c r="F18" s="228">
        <f>+B18+F10+5000</f>
        <v>35458</v>
      </c>
      <c r="G18" s="228">
        <f>14834+3190</f>
        <v>18024</v>
      </c>
      <c r="H18" s="228">
        <f>+B18+H10+5200</f>
        <v>61844</v>
      </c>
      <c r="I18" s="228">
        <f>6890+9914</f>
        <v>16804</v>
      </c>
      <c r="J18" s="228"/>
      <c r="K18" s="228">
        <f>+J19</f>
        <v>42062</v>
      </c>
      <c r="L18" s="228">
        <f>+J20</f>
        <v>8931</v>
      </c>
      <c r="M18" s="228">
        <f>+J21</f>
        <v>30093</v>
      </c>
      <c r="N18" s="228">
        <f>+J22</f>
        <v>24600</v>
      </c>
      <c r="O18" s="228">
        <f>+J23</f>
        <v>18757</v>
      </c>
      <c r="P18" s="228">
        <f>+J24</f>
        <v>25348</v>
      </c>
      <c r="Q18" s="228">
        <f>+J25</f>
        <v>20756</v>
      </c>
      <c r="R18" s="228">
        <f>+J26</f>
        <v>6890</v>
      </c>
    </row>
    <row r="19" spans="1:18" x14ac:dyDescent="0.2">
      <c r="A19" s="1" t="s">
        <v>55</v>
      </c>
      <c r="B19" s="228">
        <f>+K10</f>
        <v>29806</v>
      </c>
      <c r="C19" s="228">
        <f>7020+5001</f>
        <v>12021</v>
      </c>
      <c r="D19" s="229">
        <f>9580+10002+13760</f>
        <v>33342</v>
      </c>
      <c r="E19" s="228">
        <f>+D19+E10</f>
        <v>38325</v>
      </c>
      <c r="F19" s="228">
        <f>9328+13760-9050</f>
        <v>14038</v>
      </c>
      <c r="G19" s="228">
        <f>+D19+G12+4500</f>
        <v>66187</v>
      </c>
      <c r="H19" s="228">
        <v>24744</v>
      </c>
      <c r="I19" s="228">
        <f>3000+10145+10002+13760</f>
        <v>36907</v>
      </c>
      <c r="J19" s="228">
        <f>+B19+J10+5200</f>
        <v>42062</v>
      </c>
      <c r="K19" s="228"/>
      <c r="L19" s="228">
        <f>+K20</f>
        <v>50993</v>
      </c>
      <c r="M19" s="228">
        <f>+K21</f>
        <v>63427</v>
      </c>
      <c r="N19" s="228">
        <f>+K22</f>
        <v>17462</v>
      </c>
      <c r="O19" s="228">
        <f>+K23</f>
        <v>26807</v>
      </c>
      <c r="P19" s="228">
        <f>+K24</f>
        <v>73511</v>
      </c>
      <c r="Q19" s="228">
        <f>+K25</f>
        <v>38292</v>
      </c>
      <c r="R19" s="228">
        <f>+K26</f>
        <v>42322</v>
      </c>
    </row>
    <row r="20" spans="1:18" x14ac:dyDescent="0.2">
      <c r="A20" s="1" t="s">
        <v>56</v>
      </c>
      <c r="B20" s="228">
        <f>7056+8931</f>
        <v>15987</v>
      </c>
      <c r="C20" s="228">
        <f>+B20+C10</f>
        <v>42105</v>
      </c>
      <c r="D20" s="228">
        <f>+B20+D10+5500</f>
        <v>24537</v>
      </c>
      <c r="E20" s="228">
        <f>+J20+E18</f>
        <v>22322</v>
      </c>
      <c r="F20" s="228">
        <f>+F18+J20</f>
        <v>44389</v>
      </c>
      <c r="G20" s="228">
        <v>15373</v>
      </c>
      <c r="H20" s="228">
        <f>+H18+J20</f>
        <v>70775</v>
      </c>
      <c r="I20" s="228">
        <f>+I18+J20+1000</f>
        <v>26735</v>
      </c>
      <c r="J20" s="228">
        <f>8931</f>
        <v>8931</v>
      </c>
      <c r="K20" s="228">
        <f>+B20+K10+5200</f>
        <v>50993</v>
      </c>
      <c r="L20" s="228"/>
      <c r="M20" s="228">
        <f>+L21</f>
        <v>39024</v>
      </c>
      <c r="N20" s="228">
        <f>+L22</f>
        <v>33531</v>
      </c>
      <c r="O20" s="228">
        <f>+L23</f>
        <v>27688</v>
      </c>
      <c r="P20" s="228">
        <f>+L24</f>
        <v>22697</v>
      </c>
      <c r="Q20" s="228">
        <f>+L25</f>
        <v>29687</v>
      </c>
      <c r="R20" s="228">
        <f>+L26</f>
        <v>16821</v>
      </c>
    </row>
    <row r="21" spans="1:18" x14ac:dyDescent="0.2">
      <c r="A21" s="1" t="s">
        <v>57</v>
      </c>
      <c r="B21" s="228">
        <f>+M10</f>
        <v>19685</v>
      </c>
      <c r="C21" s="228">
        <f>+B21+C10</f>
        <v>45803</v>
      </c>
      <c r="D21" s="228">
        <f>+B21-1300+7200</f>
        <v>25585</v>
      </c>
      <c r="E21" s="228">
        <f>+B21-E10</f>
        <v>14702</v>
      </c>
      <c r="F21" s="228">
        <f>+D21+F10+4500</f>
        <v>53487</v>
      </c>
      <c r="G21" s="228">
        <f>7985+6365+16080-11700</f>
        <v>18730</v>
      </c>
      <c r="H21" s="228">
        <f>+D21+H12+4500</f>
        <v>83209</v>
      </c>
      <c r="I21" s="228">
        <f>+B21+I10+10000</f>
        <v>42640</v>
      </c>
      <c r="J21" s="228">
        <f>+E21+J13+2000</f>
        <v>30093</v>
      </c>
      <c r="K21" s="228">
        <f>+D21+K12+4500</f>
        <v>63427</v>
      </c>
      <c r="L21" s="228">
        <f>+E21+L13+2000</f>
        <v>39024</v>
      </c>
      <c r="M21" s="228"/>
      <c r="N21" s="228">
        <f>+M22</f>
        <v>45965</v>
      </c>
      <c r="O21" s="228">
        <f>+M23</f>
        <v>36186</v>
      </c>
      <c r="P21" s="228">
        <f>+M24</f>
        <v>26054</v>
      </c>
      <c r="Q21" s="228">
        <f>+M25</f>
        <v>33035</v>
      </c>
      <c r="R21" s="228">
        <f>+M26</f>
        <v>39983</v>
      </c>
    </row>
    <row r="22" spans="1:18" x14ac:dyDescent="0.2">
      <c r="A22" s="1" t="s">
        <v>58</v>
      </c>
      <c r="B22" s="229">
        <f>4044+2000+6300</f>
        <v>12344</v>
      </c>
      <c r="C22" s="228">
        <f>-B22+C10</f>
        <v>13774</v>
      </c>
      <c r="D22" s="229">
        <f>6300+9580</f>
        <v>15880</v>
      </c>
      <c r="E22" s="228">
        <f>+D22+E12+4500</f>
        <v>31263</v>
      </c>
      <c r="F22" s="229">
        <f>10002-6300+750+6606</f>
        <v>11058</v>
      </c>
      <c r="G22" s="228">
        <f>+D22+G10+4500</f>
        <v>42825</v>
      </c>
      <c r="H22" s="229">
        <f>10002-6300+11650+21892</f>
        <v>37244</v>
      </c>
      <c r="I22" s="229">
        <f>3000+10145+6300</f>
        <v>19445</v>
      </c>
      <c r="J22" s="228">
        <f>+B22+J10+5200</f>
        <v>24600</v>
      </c>
      <c r="K22" s="229">
        <f>10002-6300+13760</f>
        <v>17462</v>
      </c>
      <c r="L22" s="228">
        <f>+B22+L10+5200</f>
        <v>33531</v>
      </c>
      <c r="M22" s="228">
        <f>+D22+M12+4500</f>
        <v>45965</v>
      </c>
      <c r="N22" s="228"/>
      <c r="O22" s="228">
        <f>+N23</f>
        <v>9345</v>
      </c>
      <c r="P22" s="228">
        <f>+N24</f>
        <v>56049</v>
      </c>
      <c r="Q22" s="228">
        <f>+N25</f>
        <v>20830</v>
      </c>
      <c r="R22" s="228">
        <f>+N26</f>
        <v>24560</v>
      </c>
    </row>
    <row r="23" spans="1:18" x14ac:dyDescent="0.2">
      <c r="A23" s="1" t="s">
        <v>59</v>
      </c>
      <c r="B23" s="228">
        <f>+O10</f>
        <v>6501</v>
      </c>
      <c r="C23" s="228">
        <f>10145-7100+10002+5570+4502</f>
        <v>23119</v>
      </c>
      <c r="D23" s="228">
        <f>10145-7100+9580</f>
        <v>12625</v>
      </c>
      <c r="E23" s="228">
        <f>+B23+E10+10000</f>
        <v>21484</v>
      </c>
      <c r="F23" s="228">
        <f>10145-7100+10002+750+6606</f>
        <v>20403</v>
      </c>
      <c r="G23" s="228">
        <f>+B23+G10+10000</f>
        <v>38946</v>
      </c>
      <c r="H23" s="228">
        <f>10145-7100+10002+11650+21892</f>
        <v>46589</v>
      </c>
      <c r="I23" s="229">
        <f>3000+7100</f>
        <v>10100</v>
      </c>
      <c r="J23" s="228">
        <f>+B23+J10+5200</f>
        <v>18757</v>
      </c>
      <c r="K23" s="228">
        <f>10145-7100+10002+13760</f>
        <v>26807</v>
      </c>
      <c r="L23" s="228">
        <f>+B23+L10+5200</f>
        <v>27688</v>
      </c>
      <c r="M23" s="228">
        <f>+B23+M10+10000</f>
        <v>36186</v>
      </c>
      <c r="N23" s="228">
        <f>10145-7100+6300</f>
        <v>9345</v>
      </c>
      <c r="O23" s="228"/>
      <c r="P23" s="228">
        <f>+O24</f>
        <v>46270</v>
      </c>
      <c r="Q23" s="228">
        <f>+O25</f>
        <v>17575</v>
      </c>
      <c r="R23" s="228">
        <f>+O26</f>
        <v>18717</v>
      </c>
    </row>
    <row r="24" spans="1:18" x14ac:dyDescent="0.2">
      <c r="A24" s="1" t="s">
        <v>60</v>
      </c>
      <c r="B24" s="228">
        <f>+P10</f>
        <v>29769</v>
      </c>
      <c r="C24" s="228">
        <f>+B24+C10</f>
        <v>55887</v>
      </c>
      <c r="D24" s="228">
        <f>+B24-1300+7200</f>
        <v>35669</v>
      </c>
      <c r="E24" s="228">
        <f>+B24-E10</f>
        <v>24786</v>
      </c>
      <c r="F24" s="228">
        <f>+D24+F10+4500</f>
        <v>63571</v>
      </c>
      <c r="G24" s="228">
        <v>7324</v>
      </c>
      <c r="H24" s="228">
        <f>+D24+H12+4500</f>
        <v>93293</v>
      </c>
      <c r="I24" s="228">
        <f>+B24+I10+10000</f>
        <v>52724</v>
      </c>
      <c r="J24" s="228">
        <f>+G24+J15</f>
        <v>25348</v>
      </c>
      <c r="K24" s="228">
        <f>+D24+K12+4500</f>
        <v>73511</v>
      </c>
      <c r="L24" s="228">
        <f>+G24+L15</f>
        <v>22697</v>
      </c>
      <c r="M24" s="228">
        <f>+G24+M15</f>
        <v>26054</v>
      </c>
      <c r="N24" s="228">
        <f>+D24+D22+4500</f>
        <v>56049</v>
      </c>
      <c r="O24" s="228">
        <f>+B24+O10+10000</f>
        <v>46270</v>
      </c>
      <c r="P24" s="228"/>
      <c r="Q24" s="228">
        <f>+P25</f>
        <v>43119</v>
      </c>
      <c r="R24" s="228">
        <f>+P26</f>
        <v>35238</v>
      </c>
    </row>
    <row r="25" spans="1:18" x14ac:dyDescent="0.2">
      <c r="A25" s="1" t="s">
        <v>61</v>
      </c>
      <c r="B25" s="228">
        <f>+Q10</f>
        <v>8500</v>
      </c>
      <c r="C25" s="228">
        <f>2950+9580+10002+5570+4502</f>
        <v>32604</v>
      </c>
      <c r="D25" s="228">
        <f>2950</f>
        <v>2950</v>
      </c>
      <c r="E25" s="229">
        <f>+D25+E12+4500</f>
        <v>18333</v>
      </c>
      <c r="F25" s="228">
        <f>+D25+F10+1000</f>
        <v>27352</v>
      </c>
      <c r="G25" s="228">
        <f>+D25+G12+4500</f>
        <v>35795</v>
      </c>
      <c r="H25" s="228">
        <f>+D25+H12+2000</f>
        <v>58074</v>
      </c>
      <c r="I25" s="228">
        <f>+D25+I12+2000</f>
        <v>27675</v>
      </c>
      <c r="J25" s="228">
        <f>+B25+J10+5200</f>
        <v>20756</v>
      </c>
      <c r="K25" s="228">
        <f>+D25+K12+2000</f>
        <v>38292</v>
      </c>
      <c r="L25" s="228">
        <f>+B25+L10+5200</f>
        <v>29687</v>
      </c>
      <c r="M25" s="228">
        <f>+D25+M12+4500</f>
        <v>33035</v>
      </c>
      <c r="N25" s="228">
        <f>+D25+D22+2000</f>
        <v>20830</v>
      </c>
      <c r="O25" s="228">
        <f>+D25+O12+2000</f>
        <v>17575</v>
      </c>
      <c r="P25" s="228">
        <f>+D25+P12+4500</f>
        <v>43119</v>
      </c>
      <c r="Q25" s="228"/>
      <c r="R25" s="228">
        <f>+Q26</f>
        <v>22716</v>
      </c>
    </row>
    <row r="26" spans="1:18" x14ac:dyDescent="0.2">
      <c r="A26" s="34" t="s">
        <v>62</v>
      </c>
      <c r="B26" s="230">
        <f>+R10</f>
        <v>9016</v>
      </c>
      <c r="C26" s="230">
        <f>+B26+C10+5200</f>
        <v>40334</v>
      </c>
      <c r="D26" s="230">
        <f>+B26+D10+5200</f>
        <v>17266</v>
      </c>
      <c r="E26" s="230">
        <f>6890+E18+2000</f>
        <v>22281</v>
      </c>
      <c r="F26" s="230">
        <f>9016+F10+3500</f>
        <v>35918</v>
      </c>
      <c r="G26" s="230">
        <f>+E26+G13+2000</f>
        <v>40659</v>
      </c>
      <c r="H26" s="230">
        <f>9016+4044+2000+10002+11650+21892+3500</f>
        <v>62104</v>
      </c>
      <c r="I26" s="230">
        <v>9914</v>
      </c>
      <c r="J26" s="230">
        <f>6890</f>
        <v>6890</v>
      </c>
      <c r="K26" s="230">
        <f>9016+4044+2000+10002+13760+3500</f>
        <v>42322</v>
      </c>
      <c r="L26" s="230">
        <f>+J26+L18+1000</f>
        <v>16821</v>
      </c>
      <c r="M26" s="230">
        <f>+J26+M18+3000</f>
        <v>39983</v>
      </c>
      <c r="N26" s="230">
        <f>+B26+B22+3200</f>
        <v>24560</v>
      </c>
      <c r="O26" s="230">
        <f>+B26+O10+3200</f>
        <v>18717</v>
      </c>
      <c r="P26" s="230">
        <f>+J26+P18+3000</f>
        <v>35238</v>
      </c>
      <c r="Q26" s="230">
        <f>+B26+Q10+5200</f>
        <v>22716</v>
      </c>
      <c r="R26" s="34"/>
    </row>
    <row r="27" spans="1:18" x14ac:dyDescent="0.2">
      <c r="A27" s="45" t="s">
        <v>125</v>
      </c>
      <c r="B27" s="45"/>
      <c r="C27" s="45"/>
      <c r="D27" s="45"/>
      <c r="E27" s="45"/>
    </row>
    <row r="28" spans="1:18" x14ac:dyDescent="0.2">
      <c r="A28" s="45" t="s">
        <v>126</v>
      </c>
      <c r="B28" s="45"/>
      <c r="C28" s="45"/>
      <c r="D28" s="45"/>
      <c r="E28" s="45"/>
    </row>
  </sheetData>
  <sheetProtection selectLockedCells="1"/>
  <mergeCells count="1">
    <mergeCell ref="G3:H3"/>
  </mergeCells>
  <hyperlinks>
    <hyperlink ref="G3:H3" location="Contenido!A1" display="VOLVER"/>
  </hyperlinks>
  <pageMargins left="0.7" right="0.7" top="0.75" bottom="0.75" header="0.3" footer="0.3"/>
  <pageSetup orientation="portrait" r:id="rId1"/>
  <ignoredErrors>
    <ignoredError sqref="B11:B26 C13 C12 C14:C26 D13 D15:D26 E14:E26 F15:F26 G16:G26 H17:H26 I18:I26 J19:J26 K20:K26 L21:L26 M22:M26 N23:N26 O24:O26 P25:P26 Q26 R11:R25 P10:P23 Q10:Q24 O10:O22 N10:N21 M10:M20 L10:L19 K10:K18 J11:J17 C10 D11 E10:E12 F10:F13 G10:G14 H10:H15 I10:I16" unlockedFormula="1"/>
    <ignoredError sqref="D14" formula="1" unlocked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5"/>
  <sheetViews>
    <sheetView workbookViewId="0">
      <pane xSplit="1" topLeftCell="B1" activePane="topRight" state="frozen"/>
      <selection pane="topRight" activeCell="A5" sqref="A5"/>
    </sheetView>
  </sheetViews>
  <sheetFormatPr baseColWidth="10" defaultRowHeight="12.75" x14ac:dyDescent="0.2"/>
  <cols>
    <col min="1" max="1" width="18.42578125" style="38" customWidth="1"/>
    <col min="2" max="2" width="8.5703125" style="38" customWidth="1"/>
    <col min="3" max="3" width="7.28515625" style="38" customWidth="1"/>
    <col min="4" max="4" width="10" style="38" customWidth="1"/>
    <col min="5" max="5" width="10.28515625" style="38" customWidth="1"/>
    <col min="6" max="6" width="7" style="38" customWidth="1"/>
    <col min="7" max="7" width="4" style="38" customWidth="1"/>
    <col min="8" max="12" width="10.28515625" style="38" customWidth="1"/>
    <col min="13" max="13" width="2.28515625" style="38" customWidth="1"/>
    <col min="14" max="14" width="8.28515625" style="38" customWidth="1"/>
    <col min="15" max="15" width="12.5703125" style="38" customWidth="1"/>
    <col min="16" max="16" width="9" style="38" customWidth="1"/>
    <col min="17" max="17" width="13.140625" style="38" customWidth="1"/>
    <col min="18" max="18" width="11.42578125" style="38"/>
    <col min="19" max="19" width="3.28515625" style="38" customWidth="1"/>
    <col min="20" max="24" width="11.42578125" style="38"/>
    <col min="25" max="25" width="2" style="38" customWidth="1"/>
    <col min="26" max="30" width="11.42578125" style="38"/>
    <col min="31" max="31" width="1.5703125" style="38" customWidth="1"/>
    <col min="32" max="16384" width="11.42578125" style="38"/>
  </cols>
  <sheetData>
    <row r="1" spans="1:36" s="167" customFormat="1" x14ac:dyDescent="0.2"/>
    <row r="2" spans="1:36" s="167" customFormat="1" x14ac:dyDescent="0.2">
      <c r="E2" s="38"/>
      <c r="F2" s="38"/>
      <c r="G2" s="38"/>
      <c r="H2" s="38"/>
    </row>
    <row r="3" spans="1:36" s="167" customFormat="1" ht="18.75" x14ac:dyDescent="0.2">
      <c r="E3" s="38"/>
      <c r="F3" s="294" t="s">
        <v>244</v>
      </c>
      <c r="G3" s="294"/>
      <c r="H3" s="38"/>
    </row>
    <row r="4" spans="1:36" s="167" customFormat="1" ht="15" customHeight="1" x14ac:dyDescent="0.2">
      <c r="B4" s="168"/>
      <c r="C4" s="168"/>
      <c r="D4" s="168"/>
      <c r="E4" s="168"/>
    </row>
    <row r="5" spans="1:36" s="167" customFormat="1" ht="15" customHeight="1" x14ac:dyDescent="0.2">
      <c r="A5" s="150" t="s">
        <v>249</v>
      </c>
      <c r="B5" s="168"/>
      <c r="C5" s="168"/>
      <c r="D5" s="168"/>
      <c r="E5" s="168"/>
    </row>
    <row r="6" spans="1:36" s="167" customFormat="1" x14ac:dyDescent="0.2">
      <c r="A6" s="150" t="s">
        <v>39</v>
      </c>
    </row>
    <row r="7" spans="1:36" s="167" customFormat="1" x14ac:dyDescent="0.2">
      <c r="A7" s="149" t="s">
        <v>353</v>
      </c>
    </row>
    <row r="9" spans="1:36" s="116" customFormat="1" ht="19.5" customHeight="1" x14ac:dyDescent="0.25">
      <c r="A9" s="295" t="s">
        <v>250</v>
      </c>
      <c r="B9" s="292">
        <v>2012</v>
      </c>
      <c r="C9" s="292"/>
      <c r="D9" s="292"/>
      <c r="E9" s="292"/>
      <c r="F9" s="292"/>
      <c r="G9" s="118"/>
      <c r="H9" s="292">
        <v>2013</v>
      </c>
      <c r="I9" s="292"/>
      <c r="J9" s="292"/>
      <c r="K9" s="292"/>
      <c r="L9" s="292"/>
      <c r="M9" s="117"/>
      <c r="N9" s="292">
        <v>2014</v>
      </c>
      <c r="O9" s="292"/>
      <c r="P9" s="292"/>
      <c r="Q9" s="292"/>
      <c r="R9" s="292"/>
      <c r="S9" s="117"/>
      <c r="T9" s="292">
        <v>2015</v>
      </c>
      <c r="U9" s="292"/>
      <c r="V9" s="292"/>
      <c r="W9" s="292"/>
      <c r="X9" s="292"/>
      <c r="Y9" s="130"/>
      <c r="Z9" s="292">
        <v>2016</v>
      </c>
      <c r="AA9" s="292"/>
      <c r="AB9" s="292"/>
      <c r="AC9" s="292"/>
      <c r="AD9" s="292"/>
      <c r="AE9" s="224"/>
      <c r="AF9" s="292">
        <v>2017</v>
      </c>
      <c r="AG9" s="292"/>
      <c r="AH9" s="292"/>
      <c r="AI9" s="292"/>
      <c r="AJ9" s="292"/>
    </row>
    <row r="10" spans="1:36" s="116" customFormat="1" ht="19.5" customHeight="1" thickBot="1" x14ac:dyDescent="0.3">
      <c r="A10" s="296"/>
      <c r="B10" s="3" t="s">
        <v>26</v>
      </c>
      <c r="C10" s="3" t="s">
        <v>28</v>
      </c>
      <c r="D10" s="3" t="s">
        <v>36</v>
      </c>
      <c r="E10" s="3" t="s">
        <v>33</v>
      </c>
      <c r="F10" s="3" t="s">
        <v>195</v>
      </c>
      <c r="G10" s="119"/>
      <c r="H10" s="3" t="s">
        <v>26</v>
      </c>
      <c r="I10" s="3" t="s">
        <v>28</v>
      </c>
      <c r="J10" s="3" t="s">
        <v>36</v>
      </c>
      <c r="K10" s="3" t="s">
        <v>33</v>
      </c>
      <c r="L10" s="3" t="s">
        <v>195</v>
      </c>
      <c r="M10" s="79"/>
      <c r="N10" s="3" t="s">
        <v>26</v>
      </c>
      <c r="O10" s="3" t="s">
        <v>28</v>
      </c>
      <c r="P10" s="3" t="s">
        <v>36</v>
      </c>
      <c r="Q10" s="3" t="s">
        <v>33</v>
      </c>
      <c r="R10" s="3" t="s">
        <v>195</v>
      </c>
      <c r="S10" s="79"/>
      <c r="T10" s="3" t="s">
        <v>26</v>
      </c>
      <c r="U10" s="3" t="s">
        <v>28</v>
      </c>
      <c r="V10" s="3" t="s">
        <v>36</v>
      </c>
      <c r="W10" s="3" t="s">
        <v>33</v>
      </c>
      <c r="X10" s="3" t="s">
        <v>195</v>
      </c>
      <c r="Y10" s="131"/>
      <c r="Z10" s="3" t="s">
        <v>26</v>
      </c>
      <c r="AA10" s="3" t="s">
        <v>28</v>
      </c>
      <c r="AB10" s="3" t="s">
        <v>36</v>
      </c>
      <c r="AC10" s="3" t="s">
        <v>33</v>
      </c>
      <c r="AD10" s="3" t="s">
        <v>195</v>
      </c>
      <c r="AE10" s="79"/>
      <c r="AF10" s="225" t="s">
        <v>26</v>
      </c>
      <c r="AG10" s="225" t="s">
        <v>28</v>
      </c>
      <c r="AH10" s="225" t="s">
        <v>36</v>
      </c>
      <c r="AI10" s="225" t="s">
        <v>33</v>
      </c>
      <c r="AJ10" s="225" t="s">
        <v>195</v>
      </c>
    </row>
    <row r="11" spans="1:36" ht="15.75" customHeight="1" thickTop="1" x14ac:dyDescent="0.2">
      <c r="A11" s="1" t="s">
        <v>133</v>
      </c>
      <c r="B11" s="61">
        <v>79</v>
      </c>
      <c r="C11" s="61">
        <v>80</v>
      </c>
      <c r="D11" s="61">
        <v>13</v>
      </c>
      <c r="E11" s="60" t="s">
        <v>38</v>
      </c>
      <c r="F11" s="60" t="s">
        <v>38</v>
      </c>
      <c r="G11" s="156"/>
      <c r="H11" s="61">
        <v>10</v>
      </c>
      <c r="I11" s="61">
        <v>60</v>
      </c>
      <c r="J11" s="61">
        <v>0</v>
      </c>
      <c r="K11" s="61">
        <v>4</v>
      </c>
      <c r="L11" s="60" t="s">
        <v>38</v>
      </c>
      <c r="M11" s="157"/>
      <c r="N11" s="61">
        <v>7</v>
      </c>
      <c r="O11" s="61">
        <v>50</v>
      </c>
      <c r="P11" s="61" t="s">
        <v>38</v>
      </c>
      <c r="Q11" s="61">
        <v>2</v>
      </c>
      <c r="R11" s="60" t="s">
        <v>38</v>
      </c>
      <c r="S11" s="157"/>
      <c r="T11" s="60">
        <v>37</v>
      </c>
      <c r="U11" s="60">
        <v>50</v>
      </c>
      <c r="V11" s="60" t="s">
        <v>38</v>
      </c>
      <c r="W11" s="60">
        <v>1</v>
      </c>
      <c r="X11" s="60">
        <v>541</v>
      </c>
      <c r="Y11" s="60"/>
      <c r="Z11" s="60">
        <v>25</v>
      </c>
      <c r="AA11" s="60"/>
      <c r="AB11" s="60">
        <v>5</v>
      </c>
      <c r="AC11" s="60"/>
      <c r="AD11" s="184">
        <v>0</v>
      </c>
      <c r="AF11" s="242">
        <v>5</v>
      </c>
      <c r="AG11" s="60">
        <v>10</v>
      </c>
      <c r="AH11" s="60" t="s">
        <v>38</v>
      </c>
      <c r="AI11" s="60">
        <v>5</v>
      </c>
      <c r="AJ11" s="184">
        <v>22</v>
      </c>
    </row>
    <row r="12" spans="1:36" ht="15.75" customHeight="1" x14ac:dyDescent="0.2">
      <c r="A12" s="1" t="s">
        <v>134</v>
      </c>
      <c r="B12" s="61">
        <v>6523</v>
      </c>
      <c r="C12" s="61">
        <v>27280</v>
      </c>
      <c r="D12" s="61">
        <v>1751</v>
      </c>
      <c r="E12" s="60" t="s">
        <v>38</v>
      </c>
      <c r="F12" s="60" t="s">
        <v>38</v>
      </c>
      <c r="G12" s="158"/>
      <c r="H12" s="61">
        <v>7189</v>
      </c>
      <c r="I12" s="61">
        <v>28661</v>
      </c>
      <c r="J12" s="61">
        <v>7500</v>
      </c>
      <c r="K12" s="61">
        <v>1798</v>
      </c>
      <c r="L12" s="60" t="s">
        <v>38</v>
      </c>
      <c r="M12" s="157"/>
      <c r="N12" s="61">
        <v>6900</v>
      </c>
      <c r="O12" s="61">
        <v>30945</v>
      </c>
      <c r="P12" s="61">
        <v>8144</v>
      </c>
      <c r="Q12" s="61">
        <v>350</v>
      </c>
      <c r="R12" s="60" t="s">
        <v>38</v>
      </c>
      <c r="S12" s="157"/>
      <c r="T12" s="60">
        <v>6265</v>
      </c>
      <c r="U12" s="60">
        <v>31535</v>
      </c>
      <c r="V12" s="60" t="s">
        <v>38</v>
      </c>
      <c r="W12" s="60">
        <v>304</v>
      </c>
      <c r="X12" s="60">
        <v>70284</v>
      </c>
      <c r="Y12" s="60"/>
      <c r="Z12" s="60">
        <v>54534</v>
      </c>
      <c r="AA12" s="60"/>
      <c r="AB12" s="60">
        <v>9664</v>
      </c>
      <c r="AC12" s="60"/>
      <c r="AD12" s="184">
        <v>8041</v>
      </c>
      <c r="AF12" s="242">
        <v>4229</v>
      </c>
      <c r="AG12" s="60">
        <v>30384</v>
      </c>
      <c r="AH12" s="60">
        <v>10000</v>
      </c>
      <c r="AI12" s="60">
        <v>275</v>
      </c>
      <c r="AJ12" s="184">
        <v>0</v>
      </c>
    </row>
    <row r="13" spans="1:36" ht="15.75" customHeight="1" x14ac:dyDescent="0.2">
      <c r="A13" s="125" t="s">
        <v>135</v>
      </c>
      <c r="B13" s="70">
        <v>284</v>
      </c>
      <c r="C13" s="70">
        <v>2439</v>
      </c>
      <c r="D13" s="70">
        <v>119</v>
      </c>
      <c r="E13" s="159" t="s">
        <v>38</v>
      </c>
      <c r="F13" s="159" t="s">
        <v>38</v>
      </c>
      <c r="G13" s="158"/>
      <c r="H13" s="70">
        <v>293</v>
      </c>
      <c r="I13" s="70">
        <v>3960</v>
      </c>
      <c r="J13" s="70">
        <v>4200</v>
      </c>
      <c r="K13" s="70">
        <v>148</v>
      </c>
      <c r="L13" s="159" t="s">
        <v>38</v>
      </c>
      <c r="M13" s="158"/>
      <c r="N13" s="70">
        <v>285</v>
      </c>
      <c r="O13" s="70">
        <v>3720</v>
      </c>
      <c r="P13" s="70">
        <v>2633</v>
      </c>
      <c r="Q13" s="70">
        <v>25</v>
      </c>
      <c r="R13" s="159" t="s">
        <v>38</v>
      </c>
      <c r="S13" s="158"/>
      <c r="T13" s="159">
        <v>322</v>
      </c>
      <c r="U13" s="159">
        <v>3741</v>
      </c>
      <c r="V13" s="159" t="s">
        <v>38</v>
      </c>
      <c r="W13" s="159">
        <v>6</v>
      </c>
      <c r="X13" s="159">
        <v>2851</v>
      </c>
      <c r="Y13" s="159"/>
      <c r="Z13" s="159">
        <v>4898</v>
      </c>
      <c r="AA13" s="159"/>
      <c r="AB13" s="159">
        <v>1527</v>
      </c>
      <c r="AC13" s="159"/>
      <c r="AD13" s="184">
        <v>52</v>
      </c>
      <c r="AF13" s="243">
        <v>140</v>
      </c>
      <c r="AG13" s="159">
        <v>2358</v>
      </c>
      <c r="AH13" s="159">
        <v>2200</v>
      </c>
      <c r="AI13" s="159">
        <v>9</v>
      </c>
      <c r="AJ13" s="184">
        <v>0</v>
      </c>
    </row>
    <row r="14" spans="1:36" ht="15.75" customHeight="1" x14ac:dyDescent="0.2">
      <c r="A14" s="147" t="s">
        <v>70</v>
      </c>
      <c r="B14" s="160">
        <v>6886</v>
      </c>
      <c r="C14" s="160">
        <v>29799</v>
      </c>
      <c r="D14" s="160">
        <v>1883</v>
      </c>
      <c r="E14" s="161" t="s">
        <v>38</v>
      </c>
      <c r="F14" s="162" t="s">
        <v>38</v>
      </c>
      <c r="G14" s="163"/>
      <c r="H14" s="164">
        <v>7492</v>
      </c>
      <c r="I14" s="164">
        <f>SUM(I11:I13)</f>
        <v>32681</v>
      </c>
      <c r="J14" s="164">
        <v>11700</v>
      </c>
      <c r="K14" s="164">
        <v>1950</v>
      </c>
      <c r="L14" s="162" t="s">
        <v>38</v>
      </c>
      <c r="M14" s="163"/>
      <c r="N14" s="164">
        <v>7192</v>
      </c>
      <c r="O14" s="164">
        <v>34375</v>
      </c>
      <c r="P14" s="164">
        <v>10772</v>
      </c>
      <c r="Q14" s="164">
        <v>377</v>
      </c>
      <c r="R14" s="162" t="s">
        <v>38</v>
      </c>
      <c r="S14" s="163"/>
      <c r="T14" s="162">
        <v>6624</v>
      </c>
      <c r="U14" s="162">
        <f>SUM(U11:U13)</f>
        <v>35326</v>
      </c>
      <c r="V14" s="162" t="s">
        <v>38</v>
      </c>
      <c r="W14" s="162">
        <f>SUM(W11:W13)</f>
        <v>311</v>
      </c>
      <c r="X14" s="164">
        <v>73675</v>
      </c>
      <c r="Y14" s="164"/>
      <c r="Z14" s="162">
        <v>59457</v>
      </c>
      <c r="AA14" s="162"/>
      <c r="AB14" s="162">
        <f>SUM(AB11:AB13)</f>
        <v>11196</v>
      </c>
      <c r="AC14" s="162"/>
      <c r="AD14" s="185">
        <v>8093</v>
      </c>
      <c r="AE14" s="39"/>
      <c r="AF14" s="244">
        <f>SUM(AF11:AF13)</f>
        <v>4374</v>
      </c>
      <c r="AG14" s="162">
        <v>32752</v>
      </c>
      <c r="AH14" s="162">
        <v>12200</v>
      </c>
      <c r="AI14" s="162">
        <v>289</v>
      </c>
      <c r="AJ14" s="185">
        <v>22</v>
      </c>
    </row>
    <row r="15" spans="1:36" x14ac:dyDescent="0.2">
      <c r="A15" s="45" t="s">
        <v>306</v>
      </c>
      <c r="B15" s="165"/>
      <c r="C15" s="165"/>
      <c r="D15" s="165"/>
      <c r="E15" s="165"/>
      <c r="F15" s="148"/>
      <c r="G15" s="148"/>
      <c r="H15" s="148"/>
      <c r="I15" s="148"/>
      <c r="M15" s="166"/>
      <c r="N15" s="166"/>
      <c r="O15" s="166"/>
      <c r="P15" s="166"/>
      <c r="Q15" s="166"/>
    </row>
    <row r="16" spans="1:36" x14ac:dyDescent="0.2">
      <c r="M16" s="166"/>
      <c r="N16" s="166"/>
      <c r="O16" s="166"/>
      <c r="P16" s="166"/>
      <c r="Q16" s="166"/>
    </row>
    <row r="25" ht="12.75" customHeight="1" x14ac:dyDescent="0.2"/>
  </sheetData>
  <sheetProtection selectLockedCells="1"/>
  <mergeCells count="8">
    <mergeCell ref="AF9:AJ9"/>
    <mergeCell ref="Z9:AD9"/>
    <mergeCell ref="T9:X9"/>
    <mergeCell ref="F3:G3"/>
    <mergeCell ref="A9:A10"/>
    <mergeCell ref="B9:F9"/>
    <mergeCell ref="H9:L9"/>
    <mergeCell ref="N9:R9"/>
  </mergeCells>
  <hyperlinks>
    <hyperlink ref="F3:G3" location="Contenido!A1" display="VOLVER"/>
  </hyperlinks>
  <pageMargins left="0.7" right="0.7" top="0.75" bottom="0.75" header="0.3" footer="0.3"/>
  <ignoredErrors>
    <ignoredError sqref="AB14 AF14" unlockedFormula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5"/>
  <sheetViews>
    <sheetView workbookViewId="0">
      <pane xSplit="1" topLeftCell="B1" activePane="topRight" state="frozen"/>
      <selection pane="topRight" activeCell="A5" sqref="A5"/>
    </sheetView>
  </sheetViews>
  <sheetFormatPr baseColWidth="10" defaultRowHeight="12.75" x14ac:dyDescent="0.2"/>
  <cols>
    <col min="1" max="1" width="24.140625" style="1" customWidth="1"/>
    <col min="2" max="7" width="9.28515625" style="1" customWidth="1"/>
    <col min="8" max="8" width="2.5703125" style="1" customWidth="1"/>
    <col min="9" max="14" width="9.28515625" style="1" customWidth="1"/>
    <col min="15" max="15" width="2.85546875" style="1" customWidth="1"/>
    <col min="16" max="21" width="9.140625" style="1" customWidth="1"/>
    <col min="22" max="22" width="3.140625" style="1" customWidth="1"/>
    <col min="23" max="28" width="10" style="1" customWidth="1"/>
    <col min="29" max="29" width="1.7109375" style="174" customWidth="1"/>
    <col min="30" max="35" width="11.42578125" style="1"/>
    <col min="36" max="36" width="2" style="238" customWidth="1"/>
    <col min="37" max="16384" width="11.42578125" style="1"/>
  </cols>
  <sheetData>
    <row r="1" spans="1:42" s="7" customFormat="1" x14ac:dyDescent="0.2"/>
    <row r="2" spans="1:42" s="7" customFormat="1" x14ac:dyDescent="0.2">
      <c r="D2" s="207"/>
      <c r="E2" s="207"/>
      <c r="F2" s="207"/>
      <c r="G2" s="207"/>
    </row>
    <row r="3" spans="1:42" s="7" customFormat="1" ht="18.75" x14ac:dyDescent="0.2">
      <c r="D3" s="207"/>
      <c r="E3" s="294" t="s">
        <v>244</v>
      </c>
      <c r="F3" s="294"/>
      <c r="G3" s="207"/>
    </row>
    <row r="4" spans="1:42" s="7" customFormat="1" x14ac:dyDescent="0.2">
      <c r="D4" s="207"/>
      <c r="E4" s="207"/>
      <c r="F4" s="207"/>
      <c r="G4" s="207"/>
    </row>
    <row r="5" spans="1:42" s="7" customFormat="1" x14ac:dyDescent="0.2">
      <c r="A5" s="8" t="s">
        <v>251</v>
      </c>
      <c r="B5" s="8"/>
    </row>
    <row r="6" spans="1:42" s="7" customFormat="1" x14ac:dyDescent="0.2">
      <c r="A6" s="8" t="s">
        <v>40</v>
      </c>
      <c r="B6" s="8"/>
    </row>
    <row r="7" spans="1:42" s="7" customFormat="1" x14ac:dyDescent="0.2">
      <c r="A7" s="8" t="s">
        <v>354</v>
      </c>
      <c r="B7" s="8"/>
      <c r="G7" s="297"/>
      <c r="H7" s="297"/>
      <c r="I7" s="297"/>
      <c r="J7" s="297"/>
      <c r="K7" s="297"/>
      <c r="L7" s="297"/>
    </row>
    <row r="9" spans="1:42" s="17" customFormat="1" ht="18" customHeight="1" x14ac:dyDescent="0.25">
      <c r="A9" s="295" t="s">
        <v>197</v>
      </c>
      <c r="B9" s="292">
        <v>2012</v>
      </c>
      <c r="C9" s="292"/>
      <c r="D9" s="292"/>
      <c r="E9" s="292"/>
      <c r="F9" s="292"/>
      <c r="G9" s="292"/>
      <c r="H9" s="118"/>
      <c r="I9" s="292">
        <v>2013</v>
      </c>
      <c r="J9" s="292"/>
      <c r="K9" s="292"/>
      <c r="L9" s="292"/>
      <c r="M9" s="292"/>
      <c r="N9" s="292"/>
      <c r="O9" s="27"/>
      <c r="P9" s="292">
        <v>2014</v>
      </c>
      <c r="Q9" s="292"/>
      <c r="R9" s="292"/>
      <c r="S9" s="292"/>
      <c r="T9" s="292"/>
      <c r="U9" s="292"/>
      <c r="V9" s="27"/>
      <c r="W9" s="292">
        <v>2015</v>
      </c>
      <c r="X9" s="292"/>
      <c r="Y9" s="292"/>
      <c r="Z9" s="292"/>
      <c r="AA9" s="292"/>
      <c r="AB9" s="292"/>
      <c r="AC9" s="130"/>
      <c r="AD9" s="292">
        <v>2016</v>
      </c>
      <c r="AE9" s="292"/>
      <c r="AF9" s="292"/>
      <c r="AG9" s="292"/>
      <c r="AH9" s="292"/>
      <c r="AI9" s="292"/>
      <c r="AJ9" s="232"/>
      <c r="AK9" s="292">
        <v>2017</v>
      </c>
      <c r="AL9" s="292"/>
      <c r="AM9" s="292"/>
      <c r="AN9" s="292"/>
      <c r="AO9" s="292"/>
      <c r="AP9" s="292"/>
    </row>
    <row r="10" spans="1:42" ht="23.25" customHeight="1" thickBot="1" x14ac:dyDescent="0.25">
      <c r="A10" s="296"/>
      <c r="B10" s="119" t="s">
        <v>195</v>
      </c>
      <c r="C10" s="119" t="s">
        <v>26</v>
      </c>
      <c r="D10" s="119" t="s">
        <v>28</v>
      </c>
      <c r="E10" s="119" t="s">
        <v>36</v>
      </c>
      <c r="F10" s="119" t="s">
        <v>33</v>
      </c>
      <c r="G10" s="119" t="s">
        <v>70</v>
      </c>
      <c r="H10" s="119"/>
      <c r="I10" s="119" t="s">
        <v>195</v>
      </c>
      <c r="J10" s="119" t="s">
        <v>26</v>
      </c>
      <c r="K10" s="119" t="s">
        <v>28</v>
      </c>
      <c r="L10" s="119" t="s">
        <v>36</v>
      </c>
      <c r="M10" s="119" t="s">
        <v>33</v>
      </c>
      <c r="N10" s="119" t="s">
        <v>70</v>
      </c>
      <c r="O10" s="119"/>
      <c r="P10" s="119" t="s">
        <v>195</v>
      </c>
      <c r="Q10" s="119" t="s">
        <v>26</v>
      </c>
      <c r="R10" s="119" t="s">
        <v>28</v>
      </c>
      <c r="S10" s="119" t="s">
        <v>36</v>
      </c>
      <c r="T10" s="119" t="s">
        <v>33</v>
      </c>
      <c r="U10" s="119" t="s">
        <v>70</v>
      </c>
      <c r="V10" s="43"/>
      <c r="W10" s="119" t="s">
        <v>195</v>
      </c>
      <c r="X10" s="119" t="s">
        <v>26</v>
      </c>
      <c r="Y10" s="119" t="s">
        <v>28</v>
      </c>
      <c r="Z10" s="119" t="s">
        <v>36</v>
      </c>
      <c r="AA10" s="119" t="s">
        <v>33</v>
      </c>
      <c r="AB10" s="119" t="s">
        <v>70</v>
      </c>
      <c r="AC10" s="131"/>
      <c r="AD10" s="131" t="s">
        <v>195</v>
      </c>
      <c r="AE10" s="131" t="s">
        <v>26</v>
      </c>
      <c r="AF10" s="131" t="s">
        <v>28</v>
      </c>
      <c r="AG10" s="131" t="s">
        <v>36</v>
      </c>
      <c r="AH10" s="131" t="s">
        <v>33</v>
      </c>
      <c r="AI10" s="280" t="s">
        <v>70</v>
      </c>
      <c r="AJ10" s="233"/>
      <c r="AK10" s="233" t="s">
        <v>195</v>
      </c>
      <c r="AL10" s="233" t="s">
        <v>26</v>
      </c>
      <c r="AM10" s="233" t="s">
        <v>28</v>
      </c>
      <c r="AN10" s="233" t="s">
        <v>36</v>
      </c>
      <c r="AO10" s="233" t="s">
        <v>33</v>
      </c>
      <c r="AP10" s="233" t="s">
        <v>70</v>
      </c>
    </row>
    <row r="11" spans="1:42" s="17" customFormat="1" ht="19.5" customHeight="1" thickTop="1" x14ac:dyDescent="0.2">
      <c r="A11" s="212" t="s">
        <v>63</v>
      </c>
      <c r="B11" s="205" t="s">
        <v>38</v>
      </c>
      <c r="C11" s="213">
        <v>2312</v>
      </c>
      <c r="D11" s="213">
        <v>325</v>
      </c>
      <c r="E11" s="213">
        <v>47</v>
      </c>
      <c r="F11" s="213">
        <v>72</v>
      </c>
      <c r="G11" s="213">
        <f>SUM(C11:F11)</f>
        <v>2756</v>
      </c>
      <c r="H11" s="213"/>
      <c r="I11" s="205" t="s">
        <v>38</v>
      </c>
      <c r="J11" s="213">
        <v>2468</v>
      </c>
      <c r="K11" s="213">
        <v>306</v>
      </c>
      <c r="L11" s="213">
        <v>39</v>
      </c>
      <c r="M11" s="213">
        <v>74</v>
      </c>
      <c r="N11" s="213">
        <f>SUM(J11:M11)</f>
        <v>2887</v>
      </c>
      <c r="O11" s="213"/>
      <c r="P11" s="205" t="s">
        <v>38</v>
      </c>
      <c r="Q11" s="213">
        <v>2549</v>
      </c>
      <c r="R11" s="213">
        <v>285</v>
      </c>
      <c r="S11" s="213">
        <v>45</v>
      </c>
      <c r="T11" s="213">
        <v>67</v>
      </c>
      <c r="U11" s="213">
        <f>SUM(Q11:T11)</f>
        <v>2946</v>
      </c>
      <c r="V11" s="212"/>
      <c r="W11" s="213">
        <v>388</v>
      </c>
      <c r="X11" s="213">
        <v>2854</v>
      </c>
      <c r="Y11" s="213">
        <v>343</v>
      </c>
      <c r="Z11" s="213" t="s">
        <v>38</v>
      </c>
      <c r="AA11" s="213">
        <v>119</v>
      </c>
      <c r="AB11" s="213">
        <v>3704</v>
      </c>
      <c r="AC11" s="213"/>
      <c r="AD11" s="214">
        <v>350</v>
      </c>
      <c r="AE11" s="213">
        <v>2797</v>
      </c>
      <c r="AF11" s="213" t="s">
        <v>38</v>
      </c>
      <c r="AG11" s="213">
        <v>69</v>
      </c>
      <c r="AH11" s="213" t="s">
        <v>38</v>
      </c>
      <c r="AI11" s="215">
        <v>3216</v>
      </c>
      <c r="AJ11" s="215"/>
      <c r="AK11" s="214">
        <v>306</v>
      </c>
      <c r="AL11" s="253">
        <v>2553</v>
      </c>
      <c r="AM11" s="213">
        <v>315</v>
      </c>
      <c r="AN11" s="213">
        <v>62</v>
      </c>
      <c r="AO11" s="282">
        <v>60</v>
      </c>
      <c r="AP11" s="213">
        <v>3234</v>
      </c>
    </row>
    <row r="12" spans="1:42" s="17" customFormat="1" ht="19.5" customHeight="1" x14ac:dyDescent="0.2">
      <c r="A12" s="15" t="s">
        <v>64</v>
      </c>
      <c r="B12" s="203" t="s">
        <v>38</v>
      </c>
      <c r="C12" s="215">
        <v>1291</v>
      </c>
      <c r="D12" s="215">
        <v>111</v>
      </c>
      <c r="E12" s="215">
        <v>23</v>
      </c>
      <c r="F12" s="215">
        <v>30</v>
      </c>
      <c r="G12" s="215">
        <f t="shared" ref="G12:G14" si="0">SUM(C12:F12)</f>
        <v>1455</v>
      </c>
      <c r="H12" s="215"/>
      <c r="I12" s="203" t="s">
        <v>38</v>
      </c>
      <c r="J12" s="215">
        <v>1371</v>
      </c>
      <c r="K12" s="215">
        <v>95</v>
      </c>
      <c r="L12" s="215">
        <v>26</v>
      </c>
      <c r="M12" s="215">
        <v>30</v>
      </c>
      <c r="N12" s="215">
        <f t="shared" ref="N12:N14" si="1">SUM(J12:M12)</f>
        <v>1522</v>
      </c>
      <c r="O12" s="215"/>
      <c r="P12" s="203" t="s">
        <v>38</v>
      </c>
      <c r="Q12" s="215">
        <v>1401</v>
      </c>
      <c r="R12" s="215">
        <v>100</v>
      </c>
      <c r="S12" s="215">
        <v>21</v>
      </c>
      <c r="T12" s="215">
        <v>18</v>
      </c>
      <c r="U12" s="215">
        <f t="shared" ref="U12:U14" si="2">SUM(Q12:T12)</f>
        <v>1540</v>
      </c>
      <c r="V12" s="15"/>
      <c r="W12" s="215">
        <v>125</v>
      </c>
      <c r="X12" s="215">
        <v>1539</v>
      </c>
      <c r="Y12" s="215">
        <v>136</v>
      </c>
      <c r="Z12" s="215" t="s">
        <v>38</v>
      </c>
      <c r="AA12" s="215">
        <v>58</v>
      </c>
      <c r="AB12" s="215">
        <v>1858</v>
      </c>
      <c r="AC12" s="215"/>
      <c r="AD12" s="216">
        <v>201</v>
      </c>
      <c r="AE12" s="215">
        <v>1483</v>
      </c>
      <c r="AF12" s="215" t="s">
        <v>38</v>
      </c>
      <c r="AG12" s="215">
        <v>28</v>
      </c>
      <c r="AH12" s="215" t="s">
        <v>38</v>
      </c>
      <c r="AI12" s="215">
        <v>1712</v>
      </c>
      <c r="AJ12" s="215"/>
      <c r="AK12" s="216">
        <v>121</v>
      </c>
      <c r="AL12" s="254">
        <v>1455</v>
      </c>
      <c r="AM12" s="215">
        <v>171</v>
      </c>
      <c r="AN12" s="215">
        <v>45</v>
      </c>
      <c r="AO12" s="59">
        <v>29</v>
      </c>
      <c r="AP12" s="215">
        <v>3488</v>
      </c>
    </row>
    <row r="13" spans="1:42" s="17" customFormat="1" ht="19.5" customHeight="1" x14ac:dyDescent="0.2">
      <c r="A13" s="15" t="s">
        <v>65</v>
      </c>
      <c r="B13" s="203" t="s">
        <v>38</v>
      </c>
      <c r="C13" s="215">
        <v>5</v>
      </c>
      <c r="D13" s="215">
        <v>8</v>
      </c>
      <c r="E13" s="215">
        <v>2</v>
      </c>
      <c r="F13" s="215">
        <v>1</v>
      </c>
      <c r="G13" s="215">
        <f t="shared" si="0"/>
        <v>16</v>
      </c>
      <c r="H13" s="215"/>
      <c r="I13" s="203" t="s">
        <v>38</v>
      </c>
      <c r="J13" s="215">
        <v>5</v>
      </c>
      <c r="K13" s="215">
        <v>5</v>
      </c>
      <c r="L13" s="215">
        <v>1</v>
      </c>
      <c r="M13" s="215">
        <v>0</v>
      </c>
      <c r="N13" s="215">
        <f t="shared" si="1"/>
        <v>11</v>
      </c>
      <c r="O13" s="215"/>
      <c r="P13" s="203" t="s">
        <v>38</v>
      </c>
      <c r="Q13" s="215">
        <v>12</v>
      </c>
      <c r="R13" s="215">
        <v>5</v>
      </c>
      <c r="S13" s="215">
        <v>0</v>
      </c>
      <c r="T13" s="215">
        <v>1</v>
      </c>
      <c r="U13" s="215">
        <f t="shared" si="2"/>
        <v>18</v>
      </c>
      <c r="V13" s="15"/>
      <c r="W13" s="215">
        <v>7</v>
      </c>
      <c r="X13" s="215">
        <v>10</v>
      </c>
      <c r="Y13" s="215">
        <v>7</v>
      </c>
      <c r="Z13" s="215" t="s">
        <v>38</v>
      </c>
      <c r="AA13" s="215">
        <v>4</v>
      </c>
      <c r="AB13" s="215">
        <v>28</v>
      </c>
      <c r="AC13" s="215"/>
      <c r="AD13" s="216">
        <v>9</v>
      </c>
      <c r="AE13" s="215">
        <v>41</v>
      </c>
      <c r="AF13" s="215" t="s">
        <v>38</v>
      </c>
      <c r="AG13" s="215">
        <v>2</v>
      </c>
      <c r="AH13" s="215" t="s">
        <v>38</v>
      </c>
      <c r="AI13" s="215">
        <v>52</v>
      </c>
      <c r="AJ13" s="215"/>
      <c r="AK13" s="216">
        <v>6</v>
      </c>
      <c r="AL13" s="254">
        <v>17</v>
      </c>
      <c r="AM13" s="215">
        <v>0</v>
      </c>
      <c r="AN13" s="215">
        <v>0</v>
      </c>
      <c r="AO13" s="59">
        <v>3</v>
      </c>
      <c r="AP13" s="215">
        <v>78</v>
      </c>
    </row>
    <row r="14" spans="1:42" s="17" customFormat="1" ht="19.5" customHeight="1" x14ac:dyDescent="0.2">
      <c r="A14" s="217" t="s">
        <v>66</v>
      </c>
      <c r="B14" s="204" t="s">
        <v>38</v>
      </c>
      <c r="C14" s="218">
        <v>1016</v>
      </c>
      <c r="D14" s="218">
        <v>206</v>
      </c>
      <c r="E14" s="218">
        <v>22</v>
      </c>
      <c r="F14" s="218">
        <v>41</v>
      </c>
      <c r="G14" s="218">
        <f t="shared" si="0"/>
        <v>1285</v>
      </c>
      <c r="H14" s="218"/>
      <c r="I14" s="204" t="s">
        <v>38</v>
      </c>
      <c r="J14" s="218">
        <v>1092</v>
      </c>
      <c r="K14" s="218">
        <v>206</v>
      </c>
      <c r="L14" s="218">
        <v>12</v>
      </c>
      <c r="M14" s="218">
        <v>44</v>
      </c>
      <c r="N14" s="218">
        <f t="shared" si="1"/>
        <v>1354</v>
      </c>
      <c r="O14" s="218"/>
      <c r="P14" s="204" t="s">
        <v>38</v>
      </c>
      <c r="Q14" s="218">
        <v>1136</v>
      </c>
      <c r="R14" s="218">
        <v>180</v>
      </c>
      <c r="S14" s="218">
        <v>24</v>
      </c>
      <c r="T14" s="218">
        <v>48</v>
      </c>
      <c r="U14" s="218">
        <f t="shared" si="2"/>
        <v>1388</v>
      </c>
      <c r="V14" s="217"/>
      <c r="W14" s="218">
        <v>256</v>
      </c>
      <c r="X14" s="218">
        <v>1305</v>
      </c>
      <c r="Y14" s="218">
        <v>200</v>
      </c>
      <c r="Z14" s="218" t="s">
        <v>38</v>
      </c>
      <c r="AA14" s="218">
        <v>57</v>
      </c>
      <c r="AB14" s="218">
        <v>1818</v>
      </c>
      <c r="AC14" s="218"/>
      <c r="AD14" s="219">
        <v>140</v>
      </c>
      <c r="AE14" s="218">
        <v>1304</v>
      </c>
      <c r="AF14" s="218" t="s">
        <v>38</v>
      </c>
      <c r="AG14" s="218">
        <v>39</v>
      </c>
      <c r="AH14" s="218" t="s">
        <v>38</v>
      </c>
      <c r="AI14" s="218">
        <v>1483</v>
      </c>
      <c r="AJ14" s="218"/>
      <c r="AK14" s="219">
        <v>179</v>
      </c>
      <c r="AL14" s="255">
        <v>1081</v>
      </c>
      <c r="AM14" s="218">
        <v>14</v>
      </c>
      <c r="AN14" s="218">
        <v>17</v>
      </c>
      <c r="AO14" s="71">
        <v>28</v>
      </c>
      <c r="AP14" s="218">
        <v>2785</v>
      </c>
    </row>
    <row r="15" spans="1:42" ht="16.5" customHeight="1" x14ac:dyDescent="0.2">
      <c r="A15" s="106" t="s">
        <v>306</v>
      </c>
      <c r="B15" s="106"/>
      <c r="C15" s="106"/>
      <c r="D15" s="106"/>
      <c r="E15" s="106"/>
      <c r="F15" s="106"/>
      <c r="G15" s="106"/>
      <c r="H15" s="169"/>
      <c r="I15" s="45"/>
    </row>
  </sheetData>
  <sheetProtection selectLockedCells="1"/>
  <mergeCells count="9">
    <mergeCell ref="A9:A10"/>
    <mergeCell ref="B9:G9"/>
    <mergeCell ref="I9:N9"/>
    <mergeCell ref="AK9:AP9"/>
    <mergeCell ref="AD9:AI9"/>
    <mergeCell ref="P9:U9"/>
    <mergeCell ref="W9:AB9"/>
    <mergeCell ref="E3:F3"/>
    <mergeCell ref="G7:L7"/>
  </mergeCells>
  <hyperlinks>
    <hyperlink ref="E3:F3" location="Contenido!A1" display="VOLVER"/>
  </hyperlink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0"/>
  <sheetViews>
    <sheetView topLeftCell="A4" zoomScaleNormal="100" workbookViewId="0">
      <pane xSplit="1" topLeftCell="X1" activePane="topRight" state="frozen"/>
      <selection pane="topRight" activeCell="A6" sqref="A6"/>
    </sheetView>
  </sheetViews>
  <sheetFormatPr baseColWidth="10" defaultRowHeight="12.75" x14ac:dyDescent="0.2"/>
  <cols>
    <col min="1" max="1" width="17" style="1" customWidth="1"/>
    <col min="2" max="2" width="20.85546875" style="1" customWidth="1"/>
    <col min="3" max="6" width="11.42578125" style="1" customWidth="1"/>
    <col min="7" max="7" width="9.7109375" style="174" customWidth="1"/>
    <col min="8" max="8" width="9.7109375" style="238" customWidth="1"/>
    <col min="9" max="9" width="4" style="1" customWidth="1"/>
    <col min="10" max="12" width="11.42578125" style="1" customWidth="1"/>
    <col min="13" max="13" width="11.140625" style="1" customWidth="1"/>
    <col min="14" max="14" width="11.140625" style="174" customWidth="1"/>
    <col min="15" max="15" width="11.140625" style="238" customWidth="1"/>
    <col min="16" max="16" width="3.5703125" style="1" customWidth="1"/>
    <col min="17" max="20" width="11.42578125" style="1" customWidth="1"/>
    <col min="21" max="21" width="11.42578125" style="174" customWidth="1"/>
    <col min="22" max="22" width="11.42578125" style="238" customWidth="1"/>
    <col min="23" max="23" width="3.5703125" style="1" customWidth="1"/>
    <col min="24" max="27" width="11.42578125" style="1"/>
    <col min="28" max="28" width="11.42578125" style="174"/>
    <col min="29" max="29" width="11.42578125" style="238"/>
    <col min="30" max="30" width="2.85546875" style="1" customWidth="1"/>
    <col min="31" max="31" width="16.42578125" style="1" customWidth="1"/>
    <col min="32" max="33" width="11.42578125" style="1"/>
    <col min="34" max="34" width="12.140625" style="1" customWidth="1"/>
    <col min="35" max="16384" width="11.42578125" style="125"/>
  </cols>
  <sheetData>
    <row r="1" spans="1:38" s="78" customFormat="1" x14ac:dyDescent="0.2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10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</row>
    <row r="2" spans="1:38" s="78" customFormat="1" x14ac:dyDescent="0.2">
      <c r="A2" s="7"/>
      <c r="B2" s="7"/>
      <c r="C2" s="7"/>
      <c r="D2" s="207"/>
      <c r="E2" s="207"/>
      <c r="F2" s="207"/>
      <c r="G2" s="207"/>
      <c r="H2" s="238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</row>
    <row r="3" spans="1:38" s="78" customFormat="1" ht="18.75" x14ac:dyDescent="0.2">
      <c r="A3" s="7" t="s">
        <v>196</v>
      </c>
      <c r="B3" s="7"/>
      <c r="C3" s="7"/>
      <c r="D3" s="207"/>
      <c r="E3" s="294" t="s">
        <v>244</v>
      </c>
      <c r="F3" s="294"/>
      <c r="G3" s="207"/>
      <c r="H3" s="238"/>
      <c r="I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</row>
    <row r="4" spans="1:38" s="78" customFormat="1" x14ac:dyDescent="0.2">
      <c r="A4" s="7"/>
      <c r="B4" s="7"/>
      <c r="C4" s="7"/>
      <c r="D4" s="207"/>
      <c r="E4" s="207"/>
      <c r="F4" s="207"/>
      <c r="G4" s="207"/>
      <c r="H4" s="238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</row>
    <row r="5" spans="1:38" s="78" customFormat="1" x14ac:dyDescent="0.2">
      <c r="A5" s="8" t="s">
        <v>256</v>
      </c>
      <c r="B5" s="8"/>
      <c r="C5" s="8"/>
      <c r="D5" s="8"/>
      <c r="E5" s="8"/>
      <c r="F5" s="8"/>
      <c r="G5" s="8"/>
      <c r="H5" s="8"/>
      <c r="I5" s="8"/>
      <c r="J5" s="8"/>
      <c r="K5" s="8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</row>
    <row r="6" spans="1:38" s="78" customFormat="1" x14ac:dyDescent="0.2">
      <c r="A6" s="8" t="s">
        <v>41</v>
      </c>
      <c r="B6" s="8"/>
      <c r="C6" s="8"/>
      <c r="D6" s="8"/>
      <c r="E6" s="8"/>
      <c r="F6" s="8"/>
      <c r="G6" s="8"/>
      <c r="H6" s="8"/>
      <c r="I6" s="8"/>
      <c r="J6" s="8"/>
      <c r="K6" s="8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8" s="78" customFormat="1" x14ac:dyDescent="0.2">
      <c r="A7" s="8" t="s">
        <v>354</v>
      </c>
      <c r="B7" s="8"/>
      <c r="C7" s="8"/>
      <c r="D7" s="8"/>
      <c r="E7" s="8"/>
      <c r="F7" s="8"/>
      <c r="G7" s="8"/>
      <c r="H7" s="8"/>
      <c r="I7" s="8"/>
      <c r="J7" s="8"/>
      <c r="K7" s="8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</row>
    <row r="8" spans="1:38" x14ac:dyDescent="0.2">
      <c r="A8" s="31"/>
      <c r="B8" s="31"/>
      <c r="C8" s="31"/>
      <c r="D8" s="31"/>
      <c r="E8" s="31"/>
      <c r="F8" s="31"/>
      <c r="G8" s="134"/>
      <c r="H8" s="231"/>
      <c r="I8" s="31"/>
      <c r="J8" s="31"/>
      <c r="K8" s="31"/>
      <c r="L8" s="12"/>
      <c r="M8" s="31"/>
      <c r="N8" s="134"/>
      <c r="O8" s="231"/>
      <c r="P8" s="31"/>
      <c r="Q8" s="31"/>
      <c r="R8" s="31"/>
      <c r="S8" s="31"/>
      <c r="T8" s="31"/>
      <c r="U8" s="134"/>
      <c r="V8" s="231"/>
      <c r="W8" s="31"/>
      <c r="X8" s="31"/>
      <c r="Y8" s="31"/>
      <c r="Z8" s="31"/>
      <c r="AA8" s="13"/>
      <c r="AB8" s="136"/>
      <c r="AC8" s="239"/>
      <c r="AD8" s="13"/>
      <c r="AE8" s="31"/>
      <c r="AF8" s="31"/>
      <c r="AG8" s="31"/>
      <c r="AH8" s="31"/>
      <c r="AI8" s="124"/>
      <c r="AJ8" s="124"/>
      <c r="AK8" s="124"/>
      <c r="AL8" s="124"/>
    </row>
    <row r="9" spans="1:38" s="15" customFormat="1" ht="20.25" customHeight="1" x14ac:dyDescent="0.25">
      <c r="A9" s="295" t="s">
        <v>408</v>
      </c>
      <c r="B9" s="295" t="s">
        <v>221</v>
      </c>
      <c r="C9" s="292" t="s">
        <v>133</v>
      </c>
      <c r="D9" s="292"/>
      <c r="E9" s="292"/>
      <c r="F9" s="292"/>
      <c r="G9" s="292"/>
      <c r="H9" s="232"/>
      <c r="I9" s="14"/>
      <c r="J9" s="292" t="s">
        <v>134</v>
      </c>
      <c r="K9" s="292"/>
      <c r="L9" s="292"/>
      <c r="M9" s="292"/>
      <c r="N9" s="292"/>
      <c r="O9" s="232"/>
      <c r="P9" s="14"/>
      <c r="Q9" s="292" t="s">
        <v>135</v>
      </c>
      <c r="R9" s="292"/>
      <c r="S9" s="292"/>
      <c r="T9" s="292"/>
      <c r="U9" s="292"/>
      <c r="V9" s="232"/>
      <c r="W9" s="14"/>
      <c r="X9" s="292" t="s">
        <v>220</v>
      </c>
      <c r="Y9" s="292"/>
      <c r="Z9" s="292"/>
      <c r="AA9" s="292"/>
      <c r="AB9" s="292"/>
      <c r="AC9" s="232"/>
      <c r="AD9" s="14"/>
      <c r="AE9" s="292" t="s">
        <v>70</v>
      </c>
      <c r="AF9" s="292"/>
      <c r="AG9" s="292"/>
      <c r="AH9" s="292"/>
      <c r="AI9" s="292"/>
      <c r="AJ9" s="292"/>
    </row>
    <row r="10" spans="1:38" s="15" customFormat="1" ht="20.25" customHeight="1" thickBot="1" x14ac:dyDescent="0.3">
      <c r="A10" s="296"/>
      <c r="B10" s="296"/>
      <c r="C10" s="18">
        <v>2012</v>
      </c>
      <c r="D10" s="18">
        <v>2013</v>
      </c>
      <c r="E10" s="18">
        <v>2014</v>
      </c>
      <c r="F10" s="18">
        <v>2015</v>
      </c>
      <c r="G10" s="131">
        <v>2016</v>
      </c>
      <c r="H10" s="240">
        <v>2017</v>
      </c>
      <c r="I10" s="18"/>
      <c r="J10" s="18">
        <v>2012</v>
      </c>
      <c r="K10" s="18">
        <v>2013</v>
      </c>
      <c r="L10" s="18">
        <v>2014</v>
      </c>
      <c r="M10" s="18">
        <v>2015</v>
      </c>
      <c r="N10" s="131">
        <v>2016</v>
      </c>
      <c r="O10" s="240">
        <v>2017</v>
      </c>
      <c r="P10" s="18"/>
      <c r="Q10" s="18">
        <v>2012</v>
      </c>
      <c r="R10" s="18">
        <v>2013</v>
      </c>
      <c r="S10" s="18">
        <v>2014</v>
      </c>
      <c r="T10" s="18">
        <v>2015</v>
      </c>
      <c r="U10" s="131">
        <v>2016</v>
      </c>
      <c r="V10" s="240">
        <v>2017</v>
      </c>
      <c r="W10" s="18"/>
      <c r="X10" s="18">
        <v>2012</v>
      </c>
      <c r="Y10" s="18">
        <v>2013</v>
      </c>
      <c r="Z10" s="18">
        <v>2014</v>
      </c>
      <c r="AA10" s="18">
        <v>2015</v>
      </c>
      <c r="AB10" s="131">
        <v>2016</v>
      </c>
      <c r="AC10" s="240">
        <v>2017</v>
      </c>
      <c r="AD10" s="18"/>
      <c r="AE10" s="18">
        <v>2012</v>
      </c>
      <c r="AF10" s="18">
        <v>2013</v>
      </c>
      <c r="AG10" s="18">
        <v>2014</v>
      </c>
      <c r="AH10" s="18">
        <v>2015</v>
      </c>
      <c r="AI10" s="131">
        <v>2016</v>
      </c>
      <c r="AJ10" s="240">
        <v>2017</v>
      </c>
      <c r="AK10" s="127"/>
      <c r="AL10" s="127"/>
    </row>
    <row r="11" spans="1:38" ht="13.5" thickTop="1" x14ac:dyDescent="0.2">
      <c r="A11" s="302" t="s">
        <v>26</v>
      </c>
      <c r="B11" s="24" t="s">
        <v>252</v>
      </c>
      <c r="C11" s="69">
        <v>79</v>
      </c>
      <c r="D11" s="59">
        <v>10</v>
      </c>
      <c r="E11" s="59">
        <v>7</v>
      </c>
      <c r="F11" s="69">
        <v>37</v>
      </c>
      <c r="G11" s="69">
        <v>19</v>
      </c>
      <c r="H11" s="257">
        <v>5</v>
      </c>
      <c r="I11" s="69"/>
      <c r="J11" s="69">
        <v>6033</v>
      </c>
      <c r="K11" s="59">
        <v>6896</v>
      </c>
      <c r="L11" s="59">
        <v>5949</v>
      </c>
      <c r="M11" s="69">
        <v>5747</v>
      </c>
      <c r="N11" s="69">
        <v>2788</v>
      </c>
      <c r="O11" s="257">
        <v>4229</v>
      </c>
      <c r="P11" s="69"/>
      <c r="Q11" s="59">
        <v>251</v>
      </c>
      <c r="R11" s="59">
        <v>259</v>
      </c>
      <c r="S11" s="59">
        <v>255</v>
      </c>
      <c r="T11" s="69">
        <v>267</v>
      </c>
      <c r="U11" s="69">
        <v>169</v>
      </c>
      <c r="V11" s="257">
        <v>140</v>
      </c>
      <c r="W11" s="69"/>
      <c r="X11" s="59">
        <v>0</v>
      </c>
      <c r="Y11" s="59">
        <v>0</v>
      </c>
      <c r="Z11" s="59">
        <v>3</v>
      </c>
      <c r="AA11" s="69">
        <v>0</v>
      </c>
      <c r="AB11" s="69">
        <v>1</v>
      </c>
      <c r="AC11" s="257">
        <v>2</v>
      </c>
      <c r="AD11" s="69"/>
      <c r="AE11" s="59">
        <v>6363</v>
      </c>
      <c r="AF11" s="59">
        <v>7165</v>
      </c>
      <c r="AG11" s="59">
        <v>6214</v>
      </c>
      <c r="AH11" s="69">
        <v>6051</v>
      </c>
      <c r="AI11" s="44">
        <v>2977</v>
      </c>
      <c r="AJ11" s="257">
        <f>P11+U11+Z11+AE11</f>
        <v>6535</v>
      </c>
    </row>
    <row r="12" spans="1:38" x14ac:dyDescent="0.2">
      <c r="A12" s="298"/>
      <c r="B12" s="24" t="s">
        <v>253</v>
      </c>
      <c r="C12" s="69">
        <v>0</v>
      </c>
      <c r="D12" s="59">
        <v>0</v>
      </c>
      <c r="E12" s="59">
        <v>0</v>
      </c>
      <c r="F12" s="69">
        <v>0</v>
      </c>
      <c r="G12" s="69">
        <v>0</v>
      </c>
      <c r="H12" s="257">
        <v>0</v>
      </c>
      <c r="I12" s="69"/>
      <c r="J12" s="69">
        <v>212</v>
      </c>
      <c r="K12" s="59">
        <v>213</v>
      </c>
      <c r="L12" s="59">
        <v>265</v>
      </c>
      <c r="M12" s="69">
        <v>310</v>
      </c>
      <c r="N12" s="69">
        <v>0</v>
      </c>
      <c r="O12" s="257">
        <v>280</v>
      </c>
      <c r="P12" s="69"/>
      <c r="Q12" s="59">
        <v>65</v>
      </c>
      <c r="R12" s="59">
        <v>24</v>
      </c>
      <c r="S12" s="59">
        <v>29</v>
      </c>
      <c r="T12" s="69">
        <v>28</v>
      </c>
      <c r="U12" s="69">
        <v>0</v>
      </c>
      <c r="V12" s="257">
        <v>24</v>
      </c>
      <c r="W12" s="69"/>
      <c r="X12" s="59">
        <v>0</v>
      </c>
      <c r="Y12" s="59">
        <v>0</v>
      </c>
      <c r="Z12" s="59">
        <v>1</v>
      </c>
      <c r="AA12" s="69">
        <v>3</v>
      </c>
      <c r="AB12" s="69">
        <v>0</v>
      </c>
      <c r="AC12" s="257">
        <v>4</v>
      </c>
      <c r="AD12" s="69"/>
      <c r="AE12" s="59">
        <v>277</v>
      </c>
      <c r="AF12" s="59">
        <v>237</v>
      </c>
      <c r="AG12" s="59">
        <v>295</v>
      </c>
      <c r="AH12" s="69">
        <v>341</v>
      </c>
      <c r="AI12" s="44">
        <v>507</v>
      </c>
      <c r="AJ12" s="257">
        <f>P12+U12+Z12+AE12</f>
        <v>278</v>
      </c>
    </row>
    <row r="13" spans="1:38" x14ac:dyDescent="0.2">
      <c r="A13" s="298"/>
      <c r="B13" s="24" t="s">
        <v>254</v>
      </c>
      <c r="C13" s="69">
        <v>0</v>
      </c>
      <c r="D13" s="59">
        <v>0</v>
      </c>
      <c r="E13" s="59">
        <v>0</v>
      </c>
      <c r="F13" s="69">
        <v>0</v>
      </c>
      <c r="G13" s="69">
        <v>0</v>
      </c>
      <c r="H13" s="257">
        <v>0</v>
      </c>
      <c r="I13" s="69"/>
      <c r="J13" s="69">
        <v>237</v>
      </c>
      <c r="K13" s="59">
        <v>293</v>
      </c>
      <c r="L13" s="59">
        <v>927</v>
      </c>
      <c r="M13" s="69">
        <v>531</v>
      </c>
      <c r="N13" s="69">
        <v>0</v>
      </c>
      <c r="O13" s="254">
        <v>670</v>
      </c>
      <c r="P13" s="69"/>
      <c r="Q13" s="59">
        <v>30</v>
      </c>
      <c r="R13" s="59">
        <v>27</v>
      </c>
      <c r="S13" s="59">
        <v>24</v>
      </c>
      <c r="T13" s="69">
        <v>50</v>
      </c>
      <c r="U13" s="69">
        <v>0</v>
      </c>
      <c r="V13" s="254">
        <v>37</v>
      </c>
      <c r="W13" s="69"/>
      <c r="X13" s="59">
        <v>0</v>
      </c>
      <c r="Y13" s="59">
        <v>0</v>
      </c>
      <c r="Z13" s="59">
        <v>389</v>
      </c>
      <c r="AA13" s="69">
        <v>33</v>
      </c>
      <c r="AB13" s="69">
        <v>0</v>
      </c>
      <c r="AC13" s="254">
        <v>6</v>
      </c>
      <c r="AD13" s="69"/>
      <c r="AE13" s="59">
        <v>267</v>
      </c>
      <c r="AF13" s="59">
        <v>320</v>
      </c>
      <c r="AG13" s="59">
        <v>1340</v>
      </c>
      <c r="AH13" s="69">
        <v>614</v>
      </c>
      <c r="AI13" s="44">
        <v>692</v>
      </c>
      <c r="AJ13" s="257">
        <f>P13+U13+Z13+AE13</f>
        <v>656</v>
      </c>
    </row>
    <row r="14" spans="1:38" x14ac:dyDescent="0.2">
      <c r="A14" s="298"/>
      <c r="B14" s="24" t="s">
        <v>255</v>
      </c>
      <c r="C14" s="69">
        <v>0</v>
      </c>
      <c r="D14" s="59">
        <v>0</v>
      </c>
      <c r="E14" s="59">
        <v>0</v>
      </c>
      <c r="F14" s="69">
        <v>0</v>
      </c>
      <c r="G14" s="69">
        <v>0</v>
      </c>
      <c r="H14" s="257">
        <v>1</v>
      </c>
      <c r="I14" s="69"/>
      <c r="J14" s="69">
        <v>30</v>
      </c>
      <c r="K14" s="59">
        <v>20</v>
      </c>
      <c r="L14" s="59">
        <v>23</v>
      </c>
      <c r="M14" s="69">
        <v>39</v>
      </c>
      <c r="N14" s="69">
        <v>0</v>
      </c>
      <c r="O14" s="255">
        <v>23</v>
      </c>
      <c r="P14" s="69"/>
      <c r="Q14" s="59">
        <v>24</v>
      </c>
      <c r="R14" s="59">
        <v>17</v>
      </c>
      <c r="S14" s="59">
        <v>11</v>
      </c>
      <c r="T14" s="69">
        <v>17</v>
      </c>
      <c r="U14" s="69">
        <v>0</v>
      </c>
      <c r="V14" s="255">
        <v>15</v>
      </c>
      <c r="W14" s="69"/>
      <c r="X14" s="59">
        <v>54</v>
      </c>
      <c r="Y14" s="59">
        <v>54</v>
      </c>
      <c r="Z14" s="59">
        <v>0</v>
      </c>
      <c r="AA14" s="69">
        <v>0</v>
      </c>
      <c r="AB14" s="69">
        <v>0</v>
      </c>
      <c r="AC14" s="255">
        <v>0</v>
      </c>
      <c r="AD14" s="69"/>
      <c r="AE14" s="59">
        <v>108</v>
      </c>
      <c r="AF14" s="59">
        <v>91</v>
      </c>
      <c r="AG14" s="59">
        <v>34</v>
      </c>
      <c r="AH14" s="69">
        <v>56</v>
      </c>
      <c r="AI14" s="33">
        <v>49</v>
      </c>
      <c r="AJ14" s="258">
        <f>P14+U14+Z14+AE14</f>
        <v>108</v>
      </c>
    </row>
    <row r="15" spans="1:38" x14ac:dyDescent="0.2">
      <c r="A15" s="299" t="s">
        <v>28</v>
      </c>
      <c r="B15" s="103" t="s">
        <v>252</v>
      </c>
      <c r="C15" s="104">
        <v>1</v>
      </c>
      <c r="D15" s="104">
        <v>0</v>
      </c>
      <c r="E15" s="104">
        <v>0</v>
      </c>
      <c r="F15" s="104">
        <v>0</v>
      </c>
      <c r="G15" s="104" t="s">
        <v>38</v>
      </c>
      <c r="H15" s="104">
        <v>0</v>
      </c>
      <c r="I15" s="104"/>
      <c r="J15" s="104">
        <v>446</v>
      </c>
      <c r="K15" s="104">
        <v>81</v>
      </c>
      <c r="L15" s="104">
        <v>99</v>
      </c>
      <c r="M15" s="104">
        <v>89</v>
      </c>
      <c r="N15" s="104" t="s">
        <v>38</v>
      </c>
      <c r="O15" s="104">
        <v>77</v>
      </c>
      <c r="P15" s="104"/>
      <c r="Q15" s="104">
        <v>74</v>
      </c>
      <c r="R15" s="104">
        <v>30</v>
      </c>
      <c r="S15" s="104">
        <v>30</v>
      </c>
      <c r="T15" s="104">
        <v>21</v>
      </c>
      <c r="U15" s="104" t="s">
        <v>38</v>
      </c>
      <c r="V15" s="104">
        <v>10</v>
      </c>
      <c r="W15" s="104"/>
      <c r="X15" s="104">
        <v>0</v>
      </c>
      <c r="Y15" s="104">
        <v>0</v>
      </c>
      <c r="Z15" s="104">
        <v>0</v>
      </c>
      <c r="AA15" s="104">
        <v>0</v>
      </c>
      <c r="AB15" s="104" t="s">
        <v>38</v>
      </c>
      <c r="AC15" s="104">
        <v>0</v>
      </c>
      <c r="AD15" s="104"/>
      <c r="AE15" s="104">
        <v>521</v>
      </c>
      <c r="AF15" s="104">
        <v>111</v>
      </c>
      <c r="AG15" s="104">
        <v>129</v>
      </c>
      <c r="AH15" s="104">
        <v>110</v>
      </c>
      <c r="AI15" s="44" t="s">
        <v>38</v>
      </c>
      <c r="AJ15" s="44">
        <v>87</v>
      </c>
    </row>
    <row r="16" spans="1:38" x14ac:dyDescent="0.2">
      <c r="A16" s="300"/>
      <c r="B16" s="52" t="s">
        <v>253</v>
      </c>
      <c r="C16" s="59">
        <v>0</v>
      </c>
      <c r="D16" s="59">
        <v>0</v>
      </c>
      <c r="E16" s="59">
        <v>0</v>
      </c>
      <c r="F16" s="59">
        <v>0</v>
      </c>
      <c r="G16" s="59" t="s">
        <v>38</v>
      </c>
      <c r="H16" s="59">
        <v>0</v>
      </c>
      <c r="I16" s="59"/>
      <c r="J16" s="59">
        <v>80</v>
      </c>
      <c r="K16" s="59">
        <v>80</v>
      </c>
      <c r="L16" s="59">
        <v>98</v>
      </c>
      <c r="M16" s="59">
        <v>90</v>
      </c>
      <c r="N16" s="59" t="s">
        <v>38</v>
      </c>
      <c r="O16" s="59">
        <v>80</v>
      </c>
      <c r="P16" s="59"/>
      <c r="Q16" s="59">
        <v>15</v>
      </c>
      <c r="R16" s="59">
        <v>8</v>
      </c>
      <c r="S16" s="59">
        <v>15</v>
      </c>
      <c r="T16" s="59">
        <v>27</v>
      </c>
      <c r="U16" s="59" t="s">
        <v>38</v>
      </c>
      <c r="V16" s="59">
        <v>26</v>
      </c>
      <c r="W16" s="59"/>
      <c r="X16" s="59">
        <v>0</v>
      </c>
      <c r="Y16" s="59">
        <v>0</v>
      </c>
      <c r="Z16" s="59">
        <v>0</v>
      </c>
      <c r="AA16" s="59">
        <v>0</v>
      </c>
      <c r="AB16" s="59" t="s">
        <v>38</v>
      </c>
      <c r="AC16" s="59">
        <v>0</v>
      </c>
      <c r="AD16" s="59"/>
      <c r="AE16" s="59">
        <v>95</v>
      </c>
      <c r="AF16" s="59">
        <v>88</v>
      </c>
      <c r="AG16" s="59">
        <v>113</v>
      </c>
      <c r="AH16" s="59">
        <v>117</v>
      </c>
      <c r="AI16" s="44" t="s">
        <v>38</v>
      </c>
      <c r="AJ16" s="44">
        <v>106</v>
      </c>
    </row>
    <row r="17" spans="1:38" x14ac:dyDescent="0.2">
      <c r="A17" s="300"/>
      <c r="B17" s="52" t="s">
        <v>254</v>
      </c>
      <c r="C17" s="59">
        <v>0</v>
      </c>
      <c r="D17" s="59">
        <v>0</v>
      </c>
      <c r="E17" s="59">
        <v>0</v>
      </c>
      <c r="F17" s="59">
        <v>0</v>
      </c>
      <c r="G17" s="59" t="s">
        <v>38</v>
      </c>
      <c r="H17" s="59">
        <v>0</v>
      </c>
      <c r="I17" s="59"/>
      <c r="J17" s="59">
        <v>85</v>
      </c>
      <c r="K17" s="59">
        <v>75</v>
      </c>
      <c r="L17" s="59">
        <v>104</v>
      </c>
      <c r="M17" s="59">
        <v>135</v>
      </c>
      <c r="N17" s="59" t="s">
        <v>38</v>
      </c>
      <c r="O17" s="59">
        <v>255</v>
      </c>
      <c r="P17" s="59"/>
      <c r="Q17" s="59">
        <v>15</v>
      </c>
      <c r="R17" s="59">
        <v>18</v>
      </c>
      <c r="S17" s="59">
        <v>22</v>
      </c>
      <c r="T17" s="59">
        <v>60</v>
      </c>
      <c r="U17" s="59" t="s">
        <v>38</v>
      </c>
      <c r="V17" s="59">
        <v>76</v>
      </c>
      <c r="W17" s="59"/>
      <c r="X17" s="59">
        <v>0</v>
      </c>
      <c r="Y17" s="59">
        <v>0</v>
      </c>
      <c r="Z17" s="59">
        <v>0</v>
      </c>
      <c r="AA17" s="59">
        <v>0</v>
      </c>
      <c r="AB17" s="59" t="s">
        <v>38</v>
      </c>
      <c r="AC17" s="59">
        <v>0</v>
      </c>
      <c r="AD17" s="59"/>
      <c r="AE17" s="59">
        <v>100</v>
      </c>
      <c r="AF17" s="59">
        <v>93</v>
      </c>
      <c r="AG17" s="59">
        <v>126</v>
      </c>
      <c r="AH17" s="59">
        <v>195</v>
      </c>
      <c r="AI17" s="44" t="s">
        <v>38</v>
      </c>
      <c r="AJ17" s="44">
        <v>331</v>
      </c>
    </row>
    <row r="18" spans="1:38" x14ac:dyDescent="0.2">
      <c r="A18" s="301"/>
      <c r="B18" s="32" t="s">
        <v>255</v>
      </c>
      <c r="C18" s="71">
        <v>0</v>
      </c>
      <c r="D18" s="71">
        <v>0</v>
      </c>
      <c r="E18" s="71">
        <v>0</v>
      </c>
      <c r="F18" s="71">
        <v>0</v>
      </c>
      <c r="G18" s="71" t="s">
        <v>38</v>
      </c>
      <c r="H18" s="71">
        <v>0</v>
      </c>
      <c r="I18" s="71"/>
      <c r="J18" s="71">
        <v>7</v>
      </c>
      <c r="K18" s="71">
        <v>7</v>
      </c>
      <c r="L18" s="71">
        <v>7</v>
      </c>
      <c r="M18" s="71">
        <v>17</v>
      </c>
      <c r="N18" s="71" t="s">
        <v>38</v>
      </c>
      <c r="O18" s="71">
        <v>130</v>
      </c>
      <c r="P18" s="71"/>
      <c r="Q18" s="71">
        <v>35</v>
      </c>
      <c r="R18" s="71">
        <v>53</v>
      </c>
      <c r="S18" s="71">
        <v>38</v>
      </c>
      <c r="T18" s="71">
        <v>48</v>
      </c>
      <c r="U18" s="71" t="s">
        <v>38</v>
      </c>
      <c r="V18" s="71">
        <v>12</v>
      </c>
      <c r="W18" s="71"/>
      <c r="X18" s="71">
        <v>0</v>
      </c>
      <c r="Y18" s="71">
        <v>0</v>
      </c>
      <c r="Z18" s="71">
        <v>0</v>
      </c>
      <c r="AA18" s="71">
        <v>0</v>
      </c>
      <c r="AB18" s="71" t="s">
        <v>38</v>
      </c>
      <c r="AC18" s="71">
        <v>0</v>
      </c>
      <c r="AD18" s="71"/>
      <c r="AE18" s="71">
        <v>42</v>
      </c>
      <c r="AF18" s="71">
        <v>60</v>
      </c>
      <c r="AG18" s="71">
        <v>45</v>
      </c>
      <c r="AH18" s="71">
        <v>65</v>
      </c>
      <c r="AI18" s="33" t="s">
        <v>38</v>
      </c>
      <c r="AJ18" s="33">
        <v>142</v>
      </c>
    </row>
    <row r="19" spans="1:38" x14ac:dyDescent="0.2">
      <c r="A19" s="298" t="s">
        <v>36</v>
      </c>
      <c r="B19" s="24" t="s">
        <v>252</v>
      </c>
      <c r="C19" s="69" t="s">
        <v>38</v>
      </c>
      <c r="D19" s="59">
        <v>0</v>
      </c>
      <c r="E19" s="59">
        <v>0</v>
      </c>
      <c r="F19" s="69" t="s">
        <v>38</v>
      </c>
      <c r="G19" s="104">
        <v>0</v>
      </c>
      <c r="H19" s="59"/>
      <c r="I19" s="69"/>
      <c r="J19" s="105" t="s">
        <v>38</v>
      </c>
      <c r="K19" s="59">
        <v>28</v>
      </c>
      <c r="L19" s="59">
        <v>21</v>
      </c>
      <c r="M19" s="69">
        <v>225</v>
      </c>
      <c r="N19" s="104">
        <v>518</v>
      </c>
      <c r="O19" s="59"/>
      <c r="P19" s="69"/>
      <c r="Q19" s="69" t="s">
        <v>38</v>
      </c>
      <c r="R19" s="59">
        <v>8</v>
      </c>
      <c r="S19" s="59">
        <v>0</v>
      </c>
      <c r="T19" s="69">
        <v>15</v>
      </c>
      <c r="U19" s="104">
        <v>23</v>
      </c>
      <c r="V19" s="59"/>
      <c r="W19" s="69"/>
      <c r="X19" s="69" t="s">
        <v>38</v>
      </c>
      <c r="Y19" s="59" t="s">
        <v>38</v>
      </c>
      <c r="Z19" s="59">
        <v>0</v>
      </c>
      <c r="AA19" s="69" t="s">
        <v>38</v>
      </c>
      <c r="AB19" s="104">
        <v>0</v>
      </c>
      <c r="AC19" s="59"/>
      <c r="AD19" s="69"/>
      <c r="AE19" s="69" t="s">
        <v>38</v>
      </c>
      <c r="AF19" s="59">
        <v>36</v>
      </c>
      <c r="AG19" s="59">
        <v>21</v>
      </c>
      <c r="AH19" s="104">
        <v>240</v>
      </c>
      <c r="AI19" s="104">
        <v>541</v>
      </c>
    </row>
    <row r="20" spans="1:38" x14ac:dyDescent="0.2">
      <c r="A20" s="298"/>
      <c r="B20" s="24" t="s">
        <v>253</v>
      </c>
      <c r="C20" s="69" t="s">
        <v>38</v>
      </c>
      <c r="D20" s="59">
        <v>0</v>
      </c>
      <c r="E20" s="59">
        <v>0</v>
      </c>
      <c r="F20" s="69" t="s">
        <v>38</v>
      </c>
      <c r="G20" s="59">
        <v>0</v>
      </c>
      <c r="H20" s="59"/>
      <c r="I20" s="69"/>
      <c r="J20" s="69" t="s">
        <v>38</v>
      </c>
      <c r="K20" s="59">
        <v>24</v>
      </c>
      <c r="L20" s="59">
        <v>39</v>
      </c>
      <c r="M20" s="69">
        <v>78</v>
      </c>
      <c r="N20" s="59">
        <v>79</v>
      </c>
      <c r="O20" s="59"/>
      <c r="P20" s="69"/>
      <c r="Q20" s="105" t="s">
        <v>38</v>
      </c>
      <c r="R20" s="59">
        <v>5</v>
      </c>
      <c r="S20" s="59">
        <v>20</v>
      </c>
      <c r="T20" s="69">
        <v>0</v>
      </c>
      <c r="U20" s="59">
        <v>6</v>
      </c>
      <c r="V20" s="59"/>
      <c r="W20" s="69"/>
      <c r="X20" s="105" t="s">
        <v>38</v>
      </c>
      <c r="Y20" s="59" t="s">
        <v>38</v>
      </c>
      <c r="Z20" s="59">
        <v>0</v>
      </c>
      <c r="AA20" s="69" t="s">
        <v>38</v>
      </c>
      <c r="AB20" s="59">
        <v>0</v>
      </c>
      <c r="AC20" s="59"/>
      <c r="AD20" s="69"/>
      <c r="AE20" s="105" t="s">
        <v>38</v>
      </c>
      <c r="AF20" s="59">
        <v>29</v>
      </c>
      <c r="AG20" s="59">
        <v>59</v>
      </c>
      <c r="AH20" s="59">
        <v>78</v>
      </c>
      <c r="AI20" s="59">
        <v>85</v>
      </c>
    </row>
    <row r="21" spans="1:38" x14ac:dyDescent="0.2">
      <c r="A21" s="298"/>
      <c r="B21" s="24" t="s">
        <v>254</v>
      </c>
      <c r="C21" s="69" t="s">
        <v>38</v>
      </c>
      <c r="D21" s="59">
        <v>0</v>
      </c>
      <c r="E21" s="59">
        <v>0</v>
      </c>
      <c r="F21" s="69" t="s">
        <v>38</v>
      </c>
      <c r="G21" s="59">
        <v>0</v>
      </c>
      <c r="H21" s="59"/>
      <c r="I21" s="69"/>
      <c r="J21" s="69" t="s">
        <v>38</v>
      </c>
      <c r="K21" s="59">
        <v>30</v>
      </c>
      <c r="L21" s="59">
        <v>28</v>
      </c>
      <c r="M21" s="69">
        <v>85</v>
      </c>
      <c r="N21" s="59">
        <v>140</v>
      </c>
      <c r="O21" s="59"/>
      <c r="P21" s="69"/>
      <c r="Q21" s="69" t="s">
        <v>38</v>
      </c>
      <c r="R21" s="59">
        <v>7</v>
      </c>
      <c r="S21" s="59">
        <v>16</v>
      </c>
      <c r="T21" s="69">
        <v>17</v>
      </c>
      <c r="U21" s="59">
        <v>5</v>
      </c>
      <c r="V21" s="59"/>
      <c r="W21" s="69"/>
      <c r="X21" s="69" t="s">
        <v>38</v>
      </c>
      <c r="Y21" s="59" t="s">
        <v>38</v>
      </c>
      <c r="Z21" s="59">
        <v>0</v>
      </c>
      <c r="AA21" s="69" t="s">
        <v>38</v>
      </c>
      <c r="AB21" s="59">
        <v>0</v>
      </c>
      <c r="AC21" s="59"/>
      <c r="AD21" s="69"/>
      <c r="AE21" s="69" t="s">
        <v>38</v>
      </c>
      <c r="AF21" s="59">
        <v>37</v>
      </c>
      <c r="AG21" s="59">
        <v>44</v>
      </c>
      <c r="AH21" s="59">
        <v>102</v>
      </c>
      <c r="AI21" s="59">
        <v>145</v>
      </c>
    </row>
    <row r="22" spans="1:38" x14ac:dyDescent="0.2">
      <c r="A22" s="298"/>
      <c r="B22" s="24" t="s">
        <v>255</v>
      </c>
      <c r="C22" s="69" t="s">
        <v>38</v>
      </c>
      <c r="D22" s="59">
        <v>0</v>
      </c>
      <c r="E22" s="59">
        <v>0</v>
      </c>
      <c r="F22" s="69" t="s">
        <v>38</v>
      </c>
      <c r="G22" s="71">
        <v>0</v>
      </c>
      <c r="H22" s="59"/>
      <c r="I22" s="69"/>
      <c r="J22" s="69" t="s">
        <v>38</v>
      </c>
      <c r="K22" s="59">
        <v>4</v>
      </c>
      <c r="L22" s="59">
        <v>1</v>
      </c>
      <c r="M22" s="69">
        <v>15</v>
      </c>
      <c r="N22" s="71">
        <v>20</v>
      </c>
      <c r="O22" s="59"/>
      <c r="P22" s="69"/>
      <c r="Q22" s="69" t="s">
        <v>38</v>
      </c>
      <c r="R22" s="59">
        <v>6</v>
      </c>
      <c r="S22" s="59">
        <v>4</v>
      </c>
      <c r="T22" s="69">
        <v>2</v>
      </c>
      <c r="U22" s="71">
        <v>3</v>
      </c>
      <c r="V22" s="59"/>
      <c r="W22" s="69"/>
      <c r="X22" s="69" t="s">
        <v>38</v>
      </c>
      <c r="Y22" s="59" t="s">
        <v>38</v>
      </c>
      <c r="Z22" s="59">
        <v>0</v>
      </c>
      <c r="AA22" s="69" t="s">
        <v>38</v>
      </c>
      <c r="AB22" s="71">
        <v>0</v>
      </c>
      <c r="AC22" s="59"/>
      <c r="AD22" s="69"/>
      <c r="AE22" s="69" t="s">
        <v>38</v>
      </c>
      <c r="AF22" s="59">
        <v>10</v>
      </c>
      <c r="AG22" s="59">
        <v>5</v>
      </c>
      <c r="AH22" s="71">
        <v>17</v>
      </c>
      <c r="AI22" s="71">
        <v>23</v>
      </c>
      <c r="AJ22" s="34"/>
    </row>
    <row r="23" spans="1:38" x14ac:dyDescent="0.2">
      <c r="A23" s="299" t="s">
        <v>33</v>
      </c>
      <c r="B23" s="103" t="s">
        <v>252</v>
      </c>
      <c r="C23" s="104">
        <v>13</v>
      </c>
      <c r="D23" s="104">
        <v>3</v>
      </c>
      <c r="E23" s="104">
        <v>2</v>
      </c>
      <c r="F23" s="104" t="s">
        <v>38</v>
      </c>
      <c r="G23" s="104"/>
      <c r="H23" s="104">
        <v>5</v>
      </c>
      <c r="I23" s="104"/>
      <c r="J23" s="104">
        <v>1741</v>
      </c>
      <c r="K23" s="104">
        <v>270</v>
      </c>
      <c r="L23" s="104">
        <v>350</v>
      </c>
      <c r="M23" s="104" t="s">
        <v>38</v>
      </c>
      <c r="N23" s="104"/>
      <c r="O23" s="104">
        <v>193</v>
      </c>
      <c r="P23" s="104"/>
      <c r="Q23" s="104">
        <v>119</v>
      </c>
      <c r="R23" s="104">
        <v>5</v>
      </c>
      <c r="S23" s="104">
        <v>25</v>
      </c>
      <c r="T23" s="104" t="s">
        <v>38</v>
      </c>
      <c r="U23" s="104"/>
      <c r="V23" s="104">
        <v>0</v>
      </c>
      <c r="W23" s="104"/>
      <c r="X23" s="104">
        <v>0</v>
      </c>
      <c r="Y23" s="104">
        <v>0</v>
      </c>
      <c r="Z23" s="104">
        <v>0</v>
      </c>
      <c r="AA23" s="104" t="s">
        <v>38</v>
      </c>
      <c r="AB23" s="104"/>
      <c r="AC23" s="104">
        <v>0</v>
      </c>
      <c r="AD23" s="104"/>
      <c r="AE23" s="104">
        <v>1873</v>
      </c>
      <c r="AF23" s="104">
        <v>278</v>
      </c>
      <c r="AG23" s="104">
        <v>377</v>
      </c>
      <c r="AH23" s="59">
        <f>SUM(J23,P23,V23,AB23)</f>
        <v>1741</v>
      </c>
      <c r="AI23" s="104">
        <f>SUM(K23,Q23,W23,AC23)</f>
        <v>389</v>
      </c>
      <c r="AJ23" s="104">
        <f>SUM(L23,R23,X23,AD23)</f>
        <v>355</v>
      </c>
    </row>
    <row r="24" spans="1:38" ht="12" customHeight="1" x14ac:dyDescent="0.2">
      <c r="A24" s="300"/>
      <c r="B24" s="52" t="s">
        <v>253</v>
      </c>
      <c r="C24" s="59">
        <v>0</v>
      </c>
      <c r="D24" s="59">
        <v>0</v>
      </c>
      <c r="E24" s="59">
        <v>0</v>
      </c>
      <c r="F24" s="59" t="s">
        <v>38</v>
      </c>
      <c r="G24" s="59"/>
      <c r="H24" s="59">
        <v>0</v>
      </c>
      <c r="I24" s="59"/>
      <c r="J24" s="59">
        <v>0</v>
      </c>
      <c r="K24" s="59">
        <v>4</v>
      </c>
      <c r="L24" s="59">
        <v>0</v>
      </c>
      <c r="M24" s="59" t="s">
        <v>38</v>
      </c>
      <c r="N24" s="59"/>
      <c r="O24" s="59">
        <v>12</v>
      </c>
      <c r="P24" s="59"/>
      <c r="Q24" s="59">
        <v>2</v>
      </c>
      <c r="R24" s="59">
        <v>1</v>
      </c>
      <c r="S24" s="59">
        <v>0</v>
      </c>
      <c r="T24" s="59" t="s">
        <v>38</v>
      </c>
      <c r="U24" s="59"/>
      <c r="V24" s="59">
        <v>2</v>
      </c>
      <c r="W24" s="59"/>
      <c r="X24" s="59">
        <v>0</v>
      </c>
      <c r="Y24" s="59">
        <v>0</v>
      </c>
      <c r="Z24" s="59">
        <v>0</v>
      </c>
      <c r="AA24" s="59" t="s">
        <v>38</v>
      </c>
      <c r="AB24" s="59"/>
      <c r="AC24" s="59">
        <v>0</v>
      </c>
      <c r="AD24" s="59"/>
      <c r="AE24" s="59">
        <v>2</v>
      </c>
      <c r="AF24" s="59">
        <v>4</v>
      </c>
      <c r="AG24" s="59">
        <v>0</v>
      </c>
      <c r="AH24" s="59">
        <f>SUM(J24,P24,V24,AB24)</f>
        <v>2</v>
      </c>
      <c r="AI24" s="59">
        <f>SUM(K24,Q24,W24,AC24)</f>
        <v>6</v>
      </c>
      <c r="AJ24" s="59">
        <f>SUM(R24,L24,X24,AD24)</f>
        <v>1</v>
      </c>
    </row>
    <row r="25" spans="1:38" ht="15" customHeight="1" x14ac:dyDescent="0.2">
      <c r="A25" s="300"/>
      <c r="B25" s="52" t="s">
        <v>254</v>
      </c>
      <c r="C25" s="59">
        <v>0</v>
      </c>
      <c r="D25" s="59">
        <v>0</v>
      </c>
      <c r="E25" s="59">
        <v>0</v>
      </c>
      <c r="F25" s="59" t="s">
        <v>38</v>
      </c>
      <c r="G25" s="59"/>
      <c r="H25" s="59">
        <v>0</v>
      </c>
      <c r="I25" s="59"/>
      <c r="J25" s="59">
        <v>10</v>
      </c>
      <c r="K25" s="59">
        <v>19</v>
      </c>
      <c r="L25" s="59">
        <v>41</v>
      </c>
      <c r="M25" s="59" t="s">
        <v>38</v>
      </c>
      <c r="N25" s="59"/>
      <c r="O25" s="59">
        <v>82</v>
      </c>
      <c r="P25" s="59"/>
      <c r="Q25" s="59">
        <v>0</v>
      </c>
      <c r="R25" s="59">
        <v>3</v>
      </c>
      <c r="S25" s="59">
        <v>8</v>
      </c>
      <c r="T25" s="59" t="s">
        <v>38</v>
      </c>
      <c r="U25" s="59"/>
      <c r="V25" s="59">
        <v>8</v>
      </c>
      <c r="W25" s="59"/>
      <c r="X25" s="59">
        <v>0</v>
      </c>
      <c r="Y25" s="59">
        <v>0</v>
      </c>
      <c r="Z25" s="59">
        <v>0</v>
      </c>
      <c r="AA25" s="59" t="s">
        <v>38</v>
      </c>
      <c r="AB25" s="59"/>
      <c r="AC25" s="59">
        <v>0</v>
      </c>
      <c r="AD25" s="59"/>
      <c r="AE25" s="59">
        <v>10</v>
      </c>
      <c r="AF25" s="59">
        <v>22</v>
      </c>
      <c r="AG25" s="59">
        <v>49</v>
      </c>
      <c r="AH25" s="59">
        <f t="shared" ref="AH25" si="0">SUM(J25,P25,V25,AB25)</f>
        <v>18</v>
      </c>
      <c r="AI25" s="59">
        <f>SUM(K25,Q25,W25,AC25)</f>
        <v>19</v>
      </c>
      <c r="AJ25" s="59">
        <f>SUM(L25,R25,X25,AD25)</f>
        <v>44</v>
      </c>
    </row>
    <row r="26" spans="1:38" x14ac:dyDescent="0.2">
      <c r="A26" s="301"/>
      <c r="B26" s="32" t="s">
        <v>255</v>
      </c>
      <c r="C26" s="71">
        <v>0</v>
      </c>
      <c r="D26" s="71">
        <v>0</v>
      </c>
      <c r="E26" s="71">
        <v>0</v>
      </c>
      <c r="F26" s="71" t="s">
        <v>38</v>
      </c>
      <c r="G26" s="71"/>
      <c r="H26" s="71">
        <v>0</v>
      </c>
      <c r="I26" s="71"/>
      <c r="J26" s="71">
        <v>0</v>
      </c>
      <c r="K26" s="71">
        <v>0</v>
      </c>
      <c r="L26" s="71">
        <v>0</v>
      </c>
      <c r="M26" s="71" t="s">
        <v>38</v>
      </c>
      <c r="N26" s="71"/>
      <c r="O26" s="71">
        <v>0</v>
      </c>
      <c r="P26" s="71"/>
      <c r="Q26" s="71">
        <v>0</v>
      </c>
      <c r="R26" s="71">
        <v>0</v>
      </c>
      <c r="S26" s="71">
        <v>1</v>
      </c>
      <c r="T26" s="71" t="s">
        <v>38</v>
      </c>
      <c r="U26" s="71"/>
      <c r="V26" s="71">
        <v>0</v>
      </c>
      <c r="W26" s="71"/>
      <c r="X26" s="71">
        <v>0</v>
      </c>
      <c r="Y26" s="71">
        <v>0</v>
      </c>
      <c r="Z26" s="71">
        <v>0</v>
      </c>
      <c r="AA26" s="71" t="s">
        <v>38</v>
      </c>
      <c r="AB26" s="71"/>
      <c r="AC26" s="71">
        <v>0</v>
      </c>
      <c r="AD26" s="71"/>
      <c r="AE26" s="71">
        <v>0</v>
      </c>
      <c r="AF26" s="71">
        <v>0</v>
      </c>
      <c r="AG26" s="71">
        <v>1</v>
      </c>
      <c r="AH26" s="71">
        <f>SUM(J26,P26,V26,AB26)</f>
        <v>0</v>
      </c>
      <c r="AI26" s="71">
        <v>0</v>
      </c>
      <c r="AJ26" s="71">
        <f>SUM(L26,R26,X26,AD26)</f>
        <v>0</v>
      </c>
    </row>
    <row r="27" spans="1:38" x14ac:dyDescent="0.2">
      <c r="A27" s="298" t="s">
        <v>195</v>
      </c>
      <c r="B27" s="52" t="s">
        <v>252</v>
      </c>
      <c r="C27" s="69" t="s">
        <v>38</v>
      </c>
      <c r="D27" s="69" t="s">
        <v>38</v>
      </c>
      <c r="E27" s="69" t="s">
        <v>38</v>
      </c>
      <c r="F27" s="69">
        <v>7</v>
      </c>
      <c r="G27" s="186">
        <v>0</v>
      </c>
      <c r="H27" s="186">
        <v>10</v>
      </c>
      <c r="I27" s="69"/>
      <c r="J27" s="69" t="s">
        <v>38</v>
      </c>
      <c r="K27" s="69" t="s">
        <v>38</v>
      </c>
      <c r="L27" s="69" t="s">
        <v>38</v>
      </c>
      <c r="M27" s="69">
        <v>5729</v>
      </c>
      <c r="N27" s="186">
        <v>7563</v>
      </c>
      <c r="O27" s="186">
        <v>671</v>
      </c>
      <c r="P27" s="69"/>
      <c r="Q27" s="69" t="s">
        <v>38</v>
      </c>
      <c r="R27" s="69" t="s">
        <v>38</v>
      </c>
      <c r="S27" s="69" t="s">
        <v>38</v>
      </c>
      <c r="T27" s="69">
        <v>40</v>
      </c>
      <c r="U27" s="186">
        <v>36</v>
      </c>
      <c r="V27" s="186">
        <v>21</v>
      </c>
      <c r="W27" s="69"/>
      <c r="X27" s="69" t="s">
        <v>38</v>
      </c>
      <c r="Y27" s="69" t="s">
        <v>38</v>
      </c>
      <c r="Z27" s="69" t="s">
        <v>38</v>
      </c>
      <c r="AA27" s="69">
        <v>15</v>
      </c>
      <c r="AB27" s="59">
        <v>0</v>
      </c>
      <c r="AC27" s="59">
        <v>4441</v>
      </c>
      <c r="AD27" s="69"/>
      <c r="AE27" s="69" t="s">
        <v>38</v>
      </c>
      <c r="AF27" s="69" t="s">
        <v>38</v>
      </c>
      <c r="AG27" s="69" t="s">
        <v>38</v>
      </c>
      <c r="AH27" s="69">
        <v>5776</v>
      </c>
      <c r="AI27" s="186">
        <v>7599</v>
      </c>
      <c r="AJ27" s="186">
        <v>5143</v>
      </c>
    </row>
    <row r="28" spans="1:38" x14ac:dyDescent="0.2">
      <c r="A28" s="298"/>
      <c r="B28" s="52" t="s">
        <v>253</v>
      </c>
      <c r="C28" s="69" t="s">
        <v>38</v>
      </c>
      <c r="D28" s="69" t="s">
        <v>38</v>
      </c>
      <c r="E28" s="69" t="s">
        <v>38</v>
      </c>
      <c r="F28" s="69">
        <v>0</v>
      </c>
      <c r="G28" s="186">
        <v>0</v>
      </c>
      <c r="H28" s="186">
        <v>0</v>
      </c>
      <c r="I28" s="69"/>
      <c r="J28" s="69" t="s">
        <v>38</v>
      </c>
      <c r="K28" s="69" t="s">
        <v>38</v>
      </c>
      <c r="L28" s="69" t="s">
        <v>38</v>
      </c>
      <c r="M28" s="69">
        <v>269</v>
      </c>
      <c r="N28" s="186">
        <v>284</v>
      </c>
      <c r="O28" s="186">
        <v>185</v>
      </c>
      <c r="P28" s="69"/>
      <c r="Q28" s="69" t="s">
        <v>38</v>
      </c>
      <c r="R28" s="69" t="s">
        <v>38</v>
      </c>
      <c r="S28" s="69" t="s">
        <v>38</v>
      </c>
      <c r="T28" s="69">
        <v>42</v>
      </c>
      <c r="U28" s="186">
        <v>58</v>
      </c>
      <c r="V28" s="186">
        <v>34</v>
      </c>
      <c r="W28" s="69"/>
      <c r="X28" s="69" t="s">
        <v>38</v>
      </c>
      <c r="Y28" s="69" t="s">
        <v>38</v>
      </c>
      <c r="Z28" s="69" t="s">
        <v>38</v>
      </c>
      <c r="AA28" s="69">
        <v>0</v>
      </c>
      <c r="AB28" s="59">
        <v>0</v>
      </c>
      <c r="AC28" s="59">
        <v>60</v>
      </c>
      <c r="AD28" s="69"/>
      <c r="AE28" s="69" t="s">
        <v>38</v>
      </c>
      <c r="AF28" s="69" t="s">
        <v>38</v>
      </c>
      <c r="AG28" s="69" t="s">
        <v>38</v>
      </c>
      <c r="AH28" s="69">
        <v>311</v>
      </c>
      <c r="AI28" s="186">
        <v>342</v>
      </c>
      <c r="AJ28" s="186">
        <v>279</v>
      </c>
    </row>
    <row r="29" spans="1:38" x14ac:dyDescent="0.2">
      <c r="A29" s="298"/>
      <c r="B29" s="52" t="s">
        <v>254</v>
      </c>
      <c r="C29" s="69" t="s">
        <v>38</v>
      </c>
      <c r="D29" s="69" t="s">
        <v>38</v>
      </c>
      <c r="E29" s="69" t="s">
        <v>38</v>
      </c>
      <c r="F29" s="69">
        <v>0</v>
      </c>
      <c r="G29" s="186">
        <v>0</v>
      </c>
      <c r="H29" s="186">
        <v>0</v>
      </c>
      <c r="I29" s="69"/>
      <c r="J29" s="69" t="s">
        <v>38</v>
      </c>
      <c r="K29" s="69" t="s">
        <v>38</v>
      </c>
      <c r="L29" s="69" t="s">
        <v>38</v>
      </c>
      <c r="M29" s="69">
        <v>277</v>
      </c>
      <c r="N29" s="186">
        <v>478</v>
      </c>
      <c r="O29" s="186">
        <v>379</v>
      </c>
      <c r="P29" s="69"/>
      <c r="Q29" s="69" t="s">
        <v>38</v>
      </c>
      <c r="R29" s="69" t="s">
        <v>38</v>
      </c>
      <c r="S29" s="69" t="s">
        <v>38</v>
      </c>
      <c r="T29" s="69">
        <v>45</v>
      </c>
      <c r="U29" s="186">
        <v>16</v>
      </c>
      <c r="V29" s="186">
        <v>25</v>
      </c>
      <c r="W29" s="69"/>
      <c r="X29" s="69" t="s">
        <v>38</v>
      </c>
      <c r="Y29" s="69" t="s">
        <v>38</v>
      </c>
      <c r="Z29" s="69" t="s">
        <v>38</v>
      </c>
      <c r="AA29" s="69">
        <v>0</v>
      </c>
      <c r="AB29" s="59">
        <v>0</v>
      </c>
      <c r="AC29" s="59">
        <v>54</v>
      </c>
      <c r="AD29" s="69"/>
      <c r="AE29" s="69" t="s">
        <v>38</v>
      </c>
      <c r="AF29" s="69" t="s">
        <v>38</v>
      </c>
      <c r="AG29" s="69" t="s">
        <v>38</v>
      </c>
      <c r="AH29" s="69">
        <v>322</v>
      </c>
      <c r="AI29" s="186">
        <v>494</v>
      </c>
      <c r="AJ29" s="186">
        <v>458</v>
      </c>
    </row>
    <row r="30" spans="1:38" s="170" customFormat="1" ht="15" customHeight="1" x14ac:dyDescent="0.2">
      <c r="A30" s="301"/>
      <c r="B30" s="32" t="s">
        <v>255</v>
      </c>
      <c r="C30" s="71" t="s">
        <v>38</v>
      </c>
      <c r="D30" s="71" t="s">
        <v>38</v>
      </c>
      <c r="E30" s="71" t="s">
        <v>38</v>
      </c>
      <c r="F30" s="71">
        <v>0</v>
      </c>
      <c r="G30" s="187">
        <v>16</v>
      </c>
      <c r="H30" s="256">
        <v>2</v>
      </c>
      <c r="I30" s="71"/>
      <c r="J30" s="71" t="s">
        <v>38</v>
      </c>
      <c r="K30" s="71" t="s">
        <v>38</v>
      </c>
      <c r="L30" s="71" t="s">
        <v>38</v>
      </c>
      <c r="M30" s="71">
        <v>28</v>
      </c>
      <c r="N30" s="187">
        <v>30</v>
      </c>
      <c r="O30" s="271">
        <v>23</v>
      </c>
      <c r="P30" s="71"/>
      <c r="Q30" s="71" t="s">
        <v>38</v>
      </c>
      <c r="R30" s="71" t="s">
        <v>38</v>
      </c>
      <c r="S30" s="71" t="s">
        <v>38</v>
      </c>
      <c r="T30" s="71">
        <v>8</v>
      </c>
      <c r="U30" s="187">
        <v>23</v>
      </c>
      <c r="V30" s="271">
        <v>17</v>
      </c>
      <c r="W30" s="71"/>
      <c r="X30" s="71" t="s">
        <v>38</v>
      </c>
      <c r="Y30" s="71" t="s">
        <v>38</v>
      </c>
      <c r="Z30" s="71" t="s">
        <v>38</v>
      </c>
      <c r="AA30" s="71">
        <v>0</v>
      </c>
      <c r="AB30" s="71">
        <v>0</v>
      </c>
      <c r="AC30" s="71">
        <v>11</v>
      </c>
      <c r="AD30" s="71"/>
      <c r="AE30" s="71" t="s">
        <v>38</v>
      </c>
      <c r="AF30" s="71" t="s">
        <v>38</v>
      </c>
      <c r="AG30" s="71" t="s">
        <v>38</v>
      </c>
      <c r="AH30" s="71">
        <v>36</v>
      </c>
      <c r="AI30" s="187">
        <v>69</v>
      </c>
      <c r="AJ30" s="271">
        <v>53</v>
      </c>
      <c r="AK30" s="125"/>
      <c r="AL30" s="125"/>
    </row>
    <row r="31" spans="1:38" ht="12.75" customHeight="1" x14ac:dyDescent="0.2">
      <c r="A31" s="106" t="s">
        <v>306</v>
      </c>
      <c r="B31" s="106"/>
      <c r="C31" s="106"/>
      <c r="D31" s="106"/>
      <c r="E31" s="106"/>
      <c r="F31" s="106"/>
      <c r="G31" s="106"/>
      <c r="H31" s="106"/>
      <c r="I31" s="106"/>
      <c r="J31" s="13"/>
      <c r="K31" s="13"/>
      <c r="L31" s="13"/>
      <c r="M31" s="13"/>
      <c r="N31" s="136"/>
      <c r="O31" s="239"/>
      <c r="P31" s="13"/>
      <c r="Q31" s="13"/>
      <c r="R31" s="13"/>
      <c r="S31" s="13"/>
      <c r="T31" s="13"/>
      <c r="U31" s="136"/>
      <c r="V31" s="239"/>
      <c r="W31" s="13"/>
      <c r="X31" s="13"/>
      <c r="Y31" s="13"/>
      <c r="Z31" s="13"/>
      <c r="AA31" s="13"/>
      <c r="AB31" s="136"/>
      <c r="AC31" s="239"/>
      <c r="AD31" s="13"/>
      <c r="AE31" s="13"/>
      <c r="AF31" s="13"/>
      <c r="AG31" s="13"/>
      <c r="AH31" s="13"/>
    </row>
    <row r="32" spans="1:38" x14ac:dyDescent="0.2">
      <c r="A32" s="13"/>
      <c r="B32" s="13"/>
      <c r="C32" s="13"/>
      <c r="D32" s="13"/>
      <c r="E32" s="13"/>
      <c r="F32" s="13"/>
      <c r="G32" s="136"/>
      <c r="H32" s="239"/>
      <c r="I32" s="13"/>
      <c r="J32" s="13"/>
      <c r="K32" s="13"/>
      <c r="L32" s="13"/>
      <c r="M32" s="13"/>
      <c r="N32" s="136"/>
      <c r="O32" s="239"/>
      <c r="P32" s="13"/>
      <c r="Q32" s="13"/>
      <c r="R32" s="13"/>
      <c r="S32" s="13"/>
      <c r="T32" s="13"/>
      <c r="U32" s="136"/>
      <c r="V32" s="239"/>
      <c r="W32" s="13"/>
      <c r="X32" s="13"/>
      <c r="Y32" s="13"/>
      <c r="Z32" s="13"/>
      <c r="AA32" s="13"/>
      <c r="AB32" s="136"/>
      <c r="AC32" s="239"/>
      <c r="AD32" s="13"/>
      <c r="AE32" s="13"/>
      <c r="AF32" s="13"/>
      <c r="AG32" s="13"/>
      <c r="AH32" s="13"/>
    </row>
    <row r="33" spans="1:34" ht="14.25" customHeight="1" x14ac:dyDescent="0.2">
      <c r="A33" s="13"/>
      <c r="B33" s="13"/>
      <c r="C33" s="13"/>
      <c r="D33" s="13"/>
      <c r="E33" s="13"/>
      <c r="F33" s="13"/>
      <c r="G33" s="136"/>
      <c r="H33" s="239"/>
      <c r="I33" s="13"/>
      <c r="J33" s="13"/>
      <c r="K33" s="13"/>
      <c r="L33" s="13"/>
      <c r="M33" s="13"/>
      <c r="N33" s="136"/>
      <c r="O33" s="239"/>
      <c r="P33" s="13"/>
      <c r="Q33" s="13"/>
      <c r="R33" s="13"/>
      <c r="S33" s="13"/>
      <c r="T33" s="13"/>
      <c r="U33" s="136"/>
      <c r="V33" s="239"/>
      <c r="W33" s="13"/>
      <c r="X33" s="13"/>
      <c r="Y33" s="13"/>
      <c r="Z33" s="13"/>
      <c r="AA33" s="13"/>
      <c r="AB33" s="136"/>
      <c r="AC33" s="239"/>
      <c r="AD33" s="13"/>
      <c r="AE33" s="13"/>
      <c r="AF33" s="13"/>
      <c r="AG33" s="13"/>
      <c r="AH33" s="13"/>
    </row>
    <row r="34" spans="1:34" x14ac:dyDescent="0.2">
      <c r="A34" s="13"/>
      <c r="B34" s="13"/>
      <c r="C34" s="13"/>
      <c r="D34" s="13"/>
      <c r="E34" s="13"/>
      <c r="F34" s="13"/>
      <c r="G34" s="136"/>
      <c r="H34" s="239"/>
      <c r="I34" s="13"/>
      <c r="J34" s="13"/>
      <c r="K34" s="13"/>
      <c r="L34" s="13"/>
      <c r="M34" s="13"/>
      <c r="N34" s="136"/>
      <c r="O34" s="239"/>
      <c r="P34" s="13"/>
      <c r="Q34" s="13"/>
      <c r="R34" s="13"/>
      <c r="S34" s="13"/>
      <c r="T34" s="13"/>
      <c r="U34" s="136"/>
      <c r="V34" s="239"/>
      <c r="W34" s="13"/>
      <c r="X34" s="13"/>
      <c r="Y34" s="13"/>
      <c r="Z34" s="13"/>
      <c r="AA34" s="13"/>
      <c r="AB34" s="136"/>
      <c r="AC34" s="239"/>
      <c r="AD34" s="13"/>
      <c r="AE34" s="13"/>
      <c r="AF34" s="13"/>
      <c r="AG34" s="13"/>
      <c r="AH34" s="13"/>
    </row>
    <row r="62" spans="5:17" x14ac:dyDescent="0.2">
      <c r="E62" s="13"/>
      <c r="F62" s="13"/>
      <c r="G62" s="136"/>
      <c r="H62" s="239"/>
      <c r="I62" s="13"/>
      <c r="K62" s="13"/>
      <c r="L62" s="13"/>
      <c r="M62" s="13"/>
      <c r="N62" s="136"/>
      <c r="O62" s="239"/>
      <c r="P62" s="13"/>
      <c r="Q62" s="13"/>
    </row>
    <row r="63" spans="5:17" x14ac:dyDescent="0.2">
      <c r="E63" s="13"/>
      <c r="F63" s="13"/>
      <c r="G63" s="136"/>
      <c r="H63" s="239"/>
      <c r="I63" s="13"/>
      <c r="K63" s="13"/>
      <c r="L63" s="13"/>
      <c r="M63" s="13"/>
      <c r="N63" s="136"/>
      <c r="O63" s="239"/>
      <c r="P63" s="13"/>
      <c r="Q63" s="13"/>
    </row>
    <row r="64" spans="5:17" x14ac:dyDescent="0.2">
      <c r="E64" s="13"/>
      <c r="F64" s="13"/>
      <c r="G64" s="136"/>
      <c r="H64" s="239"/>
      <c r="I64" s="13"/>
      <c r="K64" s="13"/>
      <c r="L64" s="13"/>
      <c r="M64" s="13"/>
      <c r="N64" s="136"/>
      <c r="O64" s="239"/>
      <c r="P64" s="13"/>
      <c r="Q64" s="13"/>
    </row>
    <row r="65" spans="5:17" x14ac:dyDescent="0.2">
      <c r="E65" s="13"/>
      <c r="F65" s="13"/>
      <c r="G65" s="136"/>
      <c r="H65" s="239"/>
      <c r="I65" s="13"/>
      <c r="K65" s="13"/>
      <c r="L65" s="13"/>
      <c r="M65" s="13"/>
      <c r="N65" s="136"/>
      <c r="O65" s="239"/>
      <c r="P65" s="13"/>
      <c r="Q65" s="13"/>
    </row>
    <row r="66" spans="5:17" x14ac:dyDescent="0.2">
      <c r="E66" s="31"/>
      <c r="F66" s="31"/>
      <c r="G66" s="134"/>
      <c r="H66" s="231"/>
      <c r="I66" s="31"/>
      <c r="K66" s="31"/>
      <c r="L66" s="31"/>
      <c r="M66" s="31"/>
      <c r="N66" s="134"/>
      <c r="O66" s="231"/>
      <c r="P66" s="31"/>
      <c r="Q66" s="31"/>
    </row>
    <row r="67" spans="5:17" x14ac:dyDescent="0.2">
      <c r="E67" s="13"/>
      <c r="F67" s="13"/>
      <c r="G67" s="136"/>
      <c r="H67" s="239"/>
      <c r="I67" s="13"/>
      <c r="K67" s="13"/>
      <c r="L67" s="13"/>
      <c r="M67" s="13"/>
      <c r="N67" s="136"/>
      <c r="O67" s="239"/>
      <c r="P67" s="13"/>
      <c r="Q67" s="13"/>
    </row>
    <row r="68" spans="5:17" x14ac:dyDescent="0.2">
      <c r="E68" s="13"/>
      <c r="F68" s="13"/>
      <c r="G68" s="136"/>
      <c r="H68" s="239"/>
      <c r="I68" s="13"/>
      <c r="K68" s="13"/>
      <c r="L68" s="13"/>
      <c r="M68" s="13"/>
      <c r="N68" s="136"/>
      <c r="O68" s="239"/>
      <c r="P68" s="13"/>
      <c r="Q68" s="13"/>
    </row>
    <row r="69" spans="5:17" x14ac:dyDescent="0.2">
      <c r="E69" s="13"/>
      <c r="F69" s="13"/>
      <c r="G69" s="136"/>
      <c r="H69" s="239"/>
      <c r="I69" s="13"/>
      <c r="K69" s="13"/>
      <c r="L69" s="13"/>
      <c r="M69" s="13"/>
      <c r="N69" s="136"/>
      <c r="O69" s="239"/>
      <c r="P69" s="13"/>
      <c r="Q69" s="13"/>
    </row>
    <row r="70" spans="5:17" x14ac:dyDescent="0.2">
      <c r="E70" s="13"/>
      <c r="F70" s="13"/>
      <c r="G70" s="136"/>
      <c r="H70" s="239"/>
      <c r="I70" s="13"/>
      <c r="K70" s="13"/>
      <c r="L70" s="13"/>
      <c r="M70" s="13"/>
      <c r="N70" s="136"/>
      <c r="O70" s="239"/>
      <c r="P70" s="13"/>
      <c r="Q70" s="13"/>
    </row>
    <row r="71" spans="5:17" x14ac:dyDescent="0.2">
      <c r="E71" s="31"/>
      <c r="F71" s="31"/>
      <c r="G71" s="134"/>
      <c r="H71" s="231"/>
      <c r="I71" s="31"/>
      <c r="K71" s="31"/>
      <c r="L71" s="31"/>
      <c r="M71" s="31"/>
      <c r="N71" s="134"/>
      <c r="O71" s="231"/>
      <c r="P71" s="31"/>
      <c r="Q71" s="31"/>
    </row>
    <row r="72" spans="5:17" x14ac:dyDescent="0.2">
      <c r="E72" s="13"/>
      <c r="F72" s="13"/>
      <c r="G72" s="136"/>
      <c r="H72" s="239"/>
      <c r="I72" s="13"/>
      <c r="K72" s="13"/>
      <c r="L72" s="13"/>
      <c r="M72" s="13"/>
      <c r="N72" s="136"/>
      <c r="O72" s="239"/>
      <c r="P72" s="13"/>
      <c r="Q72" s="13"/>
    </row>
    <row r="73" spans="5:17" x14ac:dyDescent="0.2">
      <c r="E73" s="13"/>
      <c r="F73" s="13"/>
      <c r="G73" s="136"/>
      <c r="H73" s="239"/>
      <c r="I73" s="13"/>
      <c r="K73" s="13"/>
      <c r="L73" s="13"/>
      <c r="M73" s="13"/>
      <c r="N73" s="136"/>
      <c r="O73" s="239"/>
      <c r="P73" s="13"/>
      <c r="Q73" s="13"/>
    </row>
    <row r="74" spans="5:17" x14ac:dyDescent="0.2">
      <c r="E74" s="13"/>
      <c r="F74" s="13"/>
      <c r="G74" s="136"/>
      <c r="H74" s="239"/>
      <c r="I74" s="13"/>
      <c r="K74" s="13"/>
      <c r="L74" s="13"/>
      <c r="M74" s="13"/>
      <c r="N74" s="136"/>
      <c r="O74" s="239"/>
      <c r="P74" s="13"/>
      <c r="Q74" s="13"/>
    </row>
    <row r="75" spans="5:17" x14ac:dyDescent="0.2">
      <c r="E75" s="13"/>
      <c r="F75" s="13"/>
      <c r="G75" s="136"/>
      <c r="H75" s="239"/>
      <c r="I75" s="13"/>
      <c r="K75" s="13"/>
      <c r="L75" s="13"/>
      <c r="M75" s="13"/>
      <c r="N75" s="136"/>
      <c r="O75" s="239"/>
      <c r="P75" s="13"/>
      <c r="Q75" s="13"/>
    </row>
    <row r="76" spans="5:17" x14ac:dyDescent="0.2">
      <c r="E76" s="31"/>
      <c r="F76" s="31"/>
      <c r="G76" s="134"/>
      <c r="H76" s="231"/>
      <c r="I76" s="31"/>
      <c r="K76" s="31"/>
      <c r="L76" s="31"/>
      <c r="M76" s="31"/>
      <c r="N76" s="134"/>
      <c r="O76" s="231"/>
      <c r="P76" s="31"/>
      <c r="Q76" s="31"/>
    </row>
    <row r="77" spans="5:17" x14ac:dyDescent="0.2">
      <c r="E77" s="13"/>
      <c r="F77" s="13"/>
      <c r="G77" s="136"/>
      <c r="H77" s="239"/>
      <c r="I77" s="13"/>
      <c r="K77" s="13"/>
      <c r="L77" s="13"/>
      <c r="M77" s="13"/>
      <c r="N77" s="136"/>
      <c r="O77" s="239"/>
      <c r="P77" s="13"/>
      <c r="Q77" s="13"/>
    </row>
    <row r="78" spans="5:17" x14ac:dyDescent="0.2">
      <c r="E78" s="13"/>
      <c r="F78" s="13"/>
      <c r="G78" s="136"/>
      <c r="H78" s="239"/>
      <c r="I78" s="13"/>
      <c r="K78" s="13"/>
      <c r="L78" s="13"/>
      <c r="M78" s="13"/>
      <c r="N78" s="136"/>
      <c r="O78" s="239"/>
      <c r="P78" s="13"/>
      <c r="Q78" s="13"/>
    </row>
    <row r="79" spans="5:17" x14ac:dyDescent="0.2">
      <c r="E79" s="13"/>
      <c r="F79" s="13"/>
      <c r="G79" s="136"/>
      <c r="H79" s="239"/>
      <c r="I79" s="13"/>
      <c r="K79" s="13"/>
      <c r="L79" s="13"/>
      <c r="M79" s="13"/>
      <c r="N79" s="136"/>
      <c r="O79" s="239"/>
      <c r="P79" s="13"/>
      <c r="Q79" s="13"/>
    </row>
    <row r="80" spans="5:17" x14ac:dyDescent="0.2">
      <c r="E80" s="13"/>
      <c r="F80" s="13"/>
      <c r="G80" s="136"/>
      <c r="H80" s="239"/>
      <c r="I80" s="13"/>
      <c r="K80" s="13"/>
      <c r="L80" s="13"/>
      <c r="M80" s="13"/>
      <c r="N80" s="136"/>
      <c r="O80" s="239"/>
      <c r="P80" s="13"/>
      <c r="Q80" s="13"/>
    </row>
  </sheetData>
  <sheetProtection selectLockedCells="1"/>
  <mergeCells count="13">
    <mergeCell ref="A19:A22"/>
    <mergeCell ref="A23:A26"/>
    <mergeCell ref="A27:A30"/>
    <mergeCell ref="Q9:U9"/>
    <mergeCell ref="X9:AB9"/>
    <mergeCell ref="A11:A14"/>
    <mergeCell ref="A15:A18"/>
    <mergeCell ref="AE9:AJ9"/>
    <mergeCell ref="E3:F3"/>
    <mergeCell ref="B9:B10"/>
    <mergeCell ref="A9:A10"/>
    <mergeCell ref="C9:G9"/>
    <mergeCell ref="J9:N9"/>
  </mergeCells>
  <hyperlinks>
    <hyperlink ref="E3:F3" location="Contenido!A1" display="VOLVER"/>
  </hyperlinks>
  <pageMargins left="0.7" right="0.7" top="0.75" bottom="0.75" header="0.3" footer="0.3"/>
  <pageSetup orientation="portrait" r:id="rId1"/>
  <ignoredErrors>
    <ignoredError sqref="AJ11:AJ14 AJ23 AJ25:AJ26 AH23:AI26" unlockedFormula="1"/>
    <ignoredError sqref="AJ24" formula="1" unlockedFormula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7"/>
  <sheetViews>
    <sheetView workbookViewId="0">
      <pane ySplit="11" topLeftCell="A12" activePane="bottomLeft" state="frozen"/>
      <selection pane="bottomLeft" activeCell="A5" sqref="A5"/>
    </sheetView>
  </sheetViews>
  <sheetFormatPr baseColWidth="10" defaultRowHeight="12.75" x14ac:dyDescent="0.2"/>
  <cols>
    <col min="1" max="1" width="36" style="1" customWidth="1"/>
    <col min="2" max="2" width="8.85546875" style="1" bestFit="1" customWidth="1"/>
    <col min="3" max="3" width="48.42578125" style="1" bestFit="1" customWidth="1"/>
    <col min="4" max="4" width="5.42578125" style="1" bestFit="1" customWidth="1"/>
    <col min="5" max="7" width="5" style="1" bestFit="1" customWidth="1"/>
    <col min="8" max="8" width="5" style="1" customWidth="1"/>
    <col min="9" max="9" width="5.42578125" style="1" customWidth="1"/>
    <col min="10" max="16384" width="11.42578125" style="1"/>
  </cols>
  <sheetData>
    <row r="1" spans="1:9" s="7" customFormat="1" x14ac:dyDescent="0.2"/>
    <row r="2" spans="1:9" s="7" customFormat="1" x14ac:dyDescent="0.2">
      <c r="D2" s="207"/>
      <c r="E2" s="207"/>
      <c r="F2" s="207"/>
      <c r="G2" s="207"/>
    </row>
    <row r="3" spans="1:9" s="7" customFormat="1" ht="18.75" x14ac:dyDescent="0.2">
      <c r="D3" s="294" t="s">
        <v>244</v>
      </c>
      <c r="E3" s="294"/>
      <c r="F3" s="207"/>
      <c r="G3" s="207"/>
    </row>
    <row r="4" spans="1:9" s="7" customFormat="1" x14ac:dyDescent="0.2">
      <c r="D4" s="207"/>
      <c r="E4" s="207"/>
      <c r="F4" s="207"/>
      <c r="G4" s="207"/>
    </row>
    <row r="5" spans="1:9" s="7" customFormat="1" x14ac:dyDescent="0.2">
      <c r="A5" s="8" t="s">
        <v>257</v>
      </c>
    </row>
    <row r="6" spans="1:9" s="7" customFormat="1" x14ac:dyDescent="0.2">
      <c r="A6" s="8" t="s">
        <v>409</v>
      </c>
    </row>
    <row r="7" spans="1:9" s="7" customFormat="1" x14ac:dyDescent="0.2">
      <c r="A7" s="8" t="s">
        <v>311</v>
      </c>
    </row>
    <row r="8" spans="1:9" x14ac:dyDescent="0.2">
      <c r="A8" s="123"/>
    </row>
    <row r="9" spans="1:9" s="116" customFormat="1" ht="22.5" customHeight="1" x14ac:dyDescent="0.25">
      <c r="A9" s="292" t="s">
        <v>259</v>
      </c>
      <c r="B9" s="292"/>
      <c r="C9" s="292"/>
      <c r="D9" s="292"/>
      <c r="E9" s="292"/>
      <c r="F9" s="292"/>
      <c r="G9" s="292"/>
      <c r="H9" s="292"/>
      <c r="I9" s="292"/>
    </row>
    <row r="10" spans="1:9" s="116" customFormat="1" ht="15" customHeight="1" x14ac:dyDescent="0.25">
      <c r="A10" s="120"/>
      <c r="B10" s="303" t="s">
        <v>68</v>
      </c>
      <c r="C10" s="303" t="s">
        <v>69</v>
      </c>
      <c r="D10" s="304" t="s">
        <v>70</v>
      </c>
      <c r="E10" s="304"/>
      <c r="F10" s="304"/>
      <c r="G10" s="304"/>
      <c r="H10" s="304"/>
      <c r="I10" s="304"/>
    </row>
    <row r="11" spans="1:9" s="116" customFormat="1" ht="23.25" customHeight="1" thickBot="1" x14ac:dyDescent="0.3">
      <c r="A11" s="119"/>
      <c r="B11" s="296"/>
      <c r="C11" s="296"/>
      <c r="D11" s="119">
        <v>2012</v>
      </c>
      <c r="E11" s="119">
        <v>2013</v>
      </c>
      <c r="F11" s="119">
        <v>2014</v>
      </c>
      <c r="G11" s="119">
        <v>2015</v>
      </c>
      <c r="H11" s="3">
        <v>2016</v>
      </c>
      <c r="I11" s="240">
        <v>2017</v>
      </c>
    </row>
    <row r="12" spans="1:9" ht="13.5" thickTop="1" x14ac:dyDescent="0.2">
      <c r="A12" s="1" t="s">
        <v>67</v>
      </c>
      <c r="B12" s="1">
        <v>302</v>
      </c>
      <c r="C12" s="1" t="s">
        <v>71</v>
      </c>
      <c r="D12" s="5" t="s">
        <v>38</v>
      </c>
      <c r="E12" s="5" t="s">
        <v>38</v>
      </c>
      <c r="F12" s="5" t="s">
        <v>38</v>
      </c>
      <c r="G12" s="5">
        <v>0</v>
      </c>
      <c r="H12" s="188">
        <v>2</v>
      </c>
      <c r="I12" s="1">
        <v>0</v>
      </c>
    </row>
    <row r="13" spans="1:9" x14ac:dyDescent="0.2">
      <c r="B13" s="1">
        <v>303</v>
      </c>
      <c r="C13" s="1" t="s">
        <v>72</v>
      </c>
      <c r="D13" s="5" t="s">
        <v>38</v>
      </c>
      <c r="E13" s="5" t="s">
        <v>38</v>
      </c>
      <c r="F13" s="5" t="s">
        <v>38</v>
      </c>
      <c r="G13" s="5">
        <v>1</v>
      </c>
      <c r="H13" s="188">
        <v>1</v>
      </c>
      <c r="I13" s="1">
        <v>2</v>
      </c>
    </row>
    <row r="14" spans="1:9" x14ac:dyDescent="0.2">
      <c r="B14" s="1">
        <v>304</v>
      </c>
      <c r="C14" s="1" t="s">
        <v>73</v>
      </c>
      <c r="D14" s="5" t="s">
        <v>38</v>
      </c>
      <c r="E14" s="5" t="s">
        <v>38</v>
      </c>
      <c r="F14" s="5" t="s">
        <v>38</v>
      </c>
      <c r="G14" s="5">
        <v>1</v>
      </c>
      <c r="H14" s="188">
        <v>1</v>
      </c>
      <c r="I14" s="1">
        <v>0</v>
      </c>
    </row>
    <row r="15" spans="1:9" x14ac:dyDescent="0.2">
      <c r="B15" s="1">
        <v>305</v>
      </c>
      <c r="C15" s="1" t="s">
        <v>162</v>
      </c>
      <c r="D15" s="5" t="s">
        <v>38</v>
      </c>
      <c r="E15" s="5" t="s">
        <v>38</v>
      </c>
      <c r="F15" s="5" t="s">
        <v>38</v>
      </c>
      <c r="G15" s="5">
        <v>1</v>
      </c>
      <c r="H15" s="5">
        <v>0</v>
      </c>
      <c r="I15" s="1">
        <v>0</v>
      </c>
    </row>
    <row r="16" spans="1:9" x14ac:dyDescent="0.2">
      <c r="B16" s="1">
        <v>306</v>
      </c>
      <c r="C16" s="1" t="s">
        <v>74</v>
      </c>
      <c r="D16" s="5" t="s">
        <v>38</v>
      </c>
      <c r="E16" s="5" t="s">
        <v>38</v>
      </c>
      <c r="F16" s="5" t="s">
        <v>38</v>
      </c>
      <c r="G16" s="5">
        <v>1</v>
      </c>
      <c r="H16" s="188">
        <v>4</v>
      </c>
      <c r="I16" s="1">
        <v>0</v>
      </c>
    </row>
    <row r="17" spans="1:9" x14ac:dyDescent="0.2">
      <c r="B17" s="1">
        <v>307</v>
      </c>
      <c r="C17" s="1" t="s">
        <v>75</v>
      </c>
      <c r="D17" s="5" t="s">
        <v>38</v>
      </c>
      <c r="E17" s="5" t="s">
        <v>38</v>
      </c>
      <c r="F17" s="5" t="s">
        <v>38</v>
      </c>
      <c r="G17" s="5">
        <v>5</v>
      </c>
      <c r="H17" s="188">
        <v>2</v>
      </c>
      <c r="I17" s="1">
        <v>2</v>
      </c>
    </row>
    <row r="18" spans="1:9" x14ac:dyDescent="0.2">
      <c r="B18" s="1">
        <v>308</v>
      </c>
      <c r="C18" s="1" t="s">
        <v>76</v>
      </c>
      <c r="D18" s="5" t="s">
        <v>38</v>
      </c>
      <c r="E18" s="5" t="s">
        <v>38</v>
      </c>
      <c r="F18" s="5" t="s">
        <v>38</v>
      </c>
      <c r="G18" s="5">
        <v>2</v>
      </c>
      <c r="H18" s="5">
        <v>0</v>
      </c>
      <c r="I18" s="1">
        <v>0</v>
      </c>
    </row>
    <row r="19" spans="1:9" x14ac:dyDescent="0.2">
      <c r="B19" s="123" t="s">
        <v>82</v>
      </c>
      <c r="C19" s="123"/>
      <c r="D19" s="121" t="s">
        <v>38</v>
      </c>
      <c r="E19" s="121" t="s">
        <v>38</v>
      </c>
      <c r="F19" s="121" t="s">
        <v>38</v>
      </c>
      <c r="G19" s="121">
        <v>11</v>
      </c>
      <c r="H19" s="5">
        <v>0</v>
      </c>
      <c r="I19" s="237">
        <v>4</v>
      </c>
    </row>
    <row r="20" spans="1:9" x14ac:dyDescent="0.2">
      <c r="A20" s="1" t="s">
        <v>78</v>
      </c>
      <c r="B20" s="1">
        <v>90</v>
      </c>
      <c r="C20" s="1" t="s">
        <v>79</v>
      </c>
      <c r="D20" s="5" t="s">
        <v>38</v>
      </c>
      <c r="E20" s="5" t="s">
        <v>38</v>
      </c>
      <c r="F20" s="5" t="s">
        <v>38</v>
      </c>
      <c r="G20" s="5">
        <v>0</v>
      </c>
      <c r="H20" s="5">
        <v>0</v>
      </c>
      <c r="I20" s="1">
        <v>0</v>
      </c>
    </row>
    <row r="21" spans="1:9" x14ac:dyDescent="0.2">
      <c r="B21" s="1">
        <v>93</v>
      </c>
      <c r="C21" s="1" t="s">
        <v>206</v>
      </c>
      <c r="D21" s="5" t="s">
        <v>38</v>
      </c>
      <c r="E21" s="5" t="s">
        <v>38</v>
      </c>
      <c r="F21" s="5" t="s">
        <v>38</v>
      </c>
      <c r="G21" s="5">
        <v>0</v>
      </c>
      <c r="H21" s="5">
        <v>0</v>
      </c>
      <c r="I21" s="1">
        <v>0</v>
      </c>
    </row>
    <row r="22" spans="1:9" x14ac:dyDescent="0.2">
      <c r="B22" s="1">
        <v>98</v>
      </c>
      <c r="C22" s="1" t="s">
        <v>81</v>
      </c>
      <c r="D22" s="5" t="s">
        <v>38</v>
      </c>
      <c r="E22" s="5" t="s">
        <v>38</v>
      </c>
      <c r="F22" s="5" t="s">
        <v>38</v>
      </c>
      <c r="G22" s="5">
        <v>0</v>
      </c>
      <c r="H22" s="5">
        <v>0</v>
      </c>
      <c r="I22" s="1">
        <v>1</v>
      </c>
    </row>
    <row r="23" spans="1:9" x14ac:dyDescent="0.2">
      <c r="B23" s="123" t="s">
        <v>82</v>
      </c>
      <c r="C23" s="123"/>
      <c r="D23" s="121" t="s">
        <v>38</v>
      </c>
      <c r="E23" s="121" t="s">
        <v>38</v>
      </c>
      <c r="F23" s="121" t="s">
        <v>38</v>
      </c>
      <c r="G23" s="5">
        <v>0</v>
      </c>
      <c r="H23" s="5">
        <v>0</v>
      </c>
      <c r="I23" s="237">
        <v>1</v>
      </c>
    </row>
    <row r="24" spans="1:9" x14ac:dyDescent="0.2">
      <c r="A24" s="1" t="s">
        <v>83</v>
      </c>
      <c r="B24" s="1">
        <v>101</v>
      </c>
      <c r="C24" s="1" t="s">
        <v>84</v>
      </c>
      <c r="D24" s="5" t="s">
        <v>38</v>
      </c>
      <c r="E24" s="5" t="s">
        <v>38</v>
      </c>
      <c r="F24" s="5" t="s">
        <v>38</v>
      </c>
      <c r="G24" s="5">
        <v>0</v>
      </c>
      <c r="H24" s="188">
        <v>1</v>
      </c>
      <c r="I24" s="1">
        <v>0</v>
      </c>
    </row>
    <row r="25" spans="1:9" x14ac:dyDescent="0.2">
      <c r="B25" s="1">
        <v>102</v>
      </c>
      <c r="C25" s="1" t="s">
        <v>85</v>
      </c>
      <c r="D25" s="5" t="s">
        <v>38</v>
      </c>
      <c r="E25" s="5" t="s">
        <v>38</v>
      </c>
      <c r="F25" s="5" t="s">
        <v>38</v>
      </c>
      <c r="G25" s="5">
        <v>2</v>
      </c>
      <c r="H25" s="5">
        <v>0</v>
      </c>
      <c r="I25" s="1">
        <v>3</v>
      </c>
    </row>
    <row r="26" spans="1:9" x14ac:dyDescent="0.2">
      <c r="B26" s="1">
        <v>103</v>
      </c>
      <c r="C26" s="1" t="s">
        <v>86</v>
      </c>
      <c r="D26" s="5" t="s">
        <v>38</v>
      </c>
      <c r="E26" s="5" t="s">
        <v>38</v>
      </c>
      <c r="F26" s="5" t="s">
        <v>38</v>
      </c>
      <c r="G26" s="5">
        <v>1</v>
      </c>
      <c r="H26" s="188">
        <v>1</v>
      </c>
      <c r="I26" s="1">
        <v>1</v>
      </c>
    </row>
    <row r="27" spans="1:9" x14ac:dyDescent="0.2">
      <c r="B27" s="1">
        <v>104</v>
      </c>
      <c r="C27" s="1" t="s">
        <v>207</v>
      </c>
      <c r="D27" s="5" t="s">
        <v>38</v>
      </c>
      <c r="E27" s="5" t="s">
        <v>38</v>
      </c>
      <c r="F27" s="5" t="s">
        <v>38</v>
      </c>
      <c r="G27" s="5">
        <v>1</v>
      </c>
      <c r="H27" s="188">
        <v>6</v>
      </c>
      <c r="I27" s="1">
        <v>4</v>
      </c>
    </row>
    <row r="28" spans="1:9" x14ac:dyDescent="0.2">
      <c r="B28" s="1">
        <v>105</v>
      </c>
      <c r="C28" s="1" t="s">
        <v>87</v>
      </c>
      <c r="D28" s="5" t="s">
        <v>38</v>
      </c>
      <c r="E28" s="5" t="s">
        <v>38</v>
      </c>
      <c r="F28" s="5" t="s">
        <v>38</v>
      </c>
      <c r="G28" s="5">
        <v>0</v>
      </c>
      <c r="H28" s="5">
        <v>0</v>
      </c>
      <c r="I28" s="1">
        <v>0</v>
      </c>
    </row>
    <row r="29" spans="1:9" x14ac:dyDescent="0.2">
      <c r="B29" s="1">
        <v>107</v>
      </c>
      <c r="C29" s="1" t="s">
        <v>88</v>
      </c>
      <c r="D29" s="5" t="s">
        <v>38</v>
      </c>
      <c r="E29" s="5" t="s">
        <v>38</v>
      </c>
      <c r="F29" s="5" t="s">
        <v>38</v>
      </c>
      <c r="G29" s="5">
        <v>0</v>
      </c>
      <c r="H29" s="5">
        <v>0</v>
      </c>
      <c r="I29" s="1">
        <v>0</v>
      </c>
    </row>
    <row r="30" spans="1:9" x14ac:dyDescent="0.2">
      <c r="B30" s="1">
        <v>108</v>
      </c>
      <c r="C30" s="1" t="s">
        <v>89</v>
      </c>
      <c r="D30" s="5" t="s">
        <v>38</v>
      </c>
      <c r="E30" s="5" t="s">
        <v>38</v>
      </c>
      <c r="F30" s="5" t="s">
        <v>38</v>
      </c>
      <c r="G30" s="5">
        <v>0</v>
      </c>
      <c r="H30" s="5">
        <v>0</v>
      </c>
      <c r="I30" s="1">
        <v>0</v>
      </c>
    </row>
    <row r="31" spans="1:9" x14ac:dyDescent="0.2">
      <c r="B31" s="1">
        <v>112</v>
      </c>
      <c r="C31" s="1" t="s">
        <v>208</v>
      </c>
      <c r="D31" s="5" t="s">
        <v>38</v>
      </c>
      <c r="E31" s="5" t="s">
        <v>38</v>
      </c>
      <c r="F31" s="5" t="s">
        <v>38</v>
      </c>
      <c r="G31" s="5">
        <v>4</v>
      </c>
      <c r="H31" s="188">
        <v>4</v>
      </c>
      <c r="I31" s="1">
        <v>5</v>
      </c>
    </row>
    <row r="32" spans="1:9" x14ac:dyDescent="0.2">
      <c r="B32" s="1">
        <v>114</v>
      </c>
      <c r="C32" s="1" t="s">
        <v>90</v>
      </c>
      <c r="D32" s="5" t="s">
        <v>38</v>
      </c>
      <c r="E32" s="5" t="s">
        <v>38</v>
      </c>
      <c r="F32" s="5" t="s">
        <v>38</v>
      </c>
      <c r="G32" s="5">
        <v>0</v>
      </c>
      <c r="H32" s="5">
        <v>0</v>
      </c>
      <c r="I32" s="1">
        <v>1</v>
      </c>
    </row>
    <row r="33" spans="2:9" x14ac:dyDescent="0.2">
      <c r="B33" s="1">
        <v>115</v>
      </c>
      <c r="C33" s="1" t="s">
        <v>91</v>
      </c>
      <c r="D33" s="5" t="s">
        <v>38</v>
      </c>
      <c r="E33" s="5" t="s">
        <v>38</v>
      </c>
      <c r="F33" s="5" t="s">
        <v>38</v>
      </c>
      <c r="G33" s="5">
        <v>2</v>
      </c>
      <c r="H33" s="188">
        <v>4</v>
      </c>
      <c r="I33" s="1">
        <v>0</v>
      </c>
    </row>
    <row r="34" spans="2:9" x14ac:dyDescent="0.2">
      <c r="B34" s="1">
        <v>116</v>
      </c>
      <c r="C34" s="1" t="s">
        <v>92</v>
      </c>
      <c r="D34" s="5" t="s">
        <v>38</v>
      </c>
      <c r="E34" s="5" t="s">
        <v>38</v>
      </c>
      <c r="F34" s="5" t="s">
        <v>38</v>
      </c>
      <c r="G34" s="5">
        <v>2</v>
      </c>
      <c r="H34" s="188">
        <v>2</v>
      </c>
      <c r="I34" s="1">
        <v>2</v>
      </c>
    </row>
    <row r="35" spans="2:9" x14ac:dyDescent="0.2">
      <c r="B35" s="1">
        <v>118</v>
      </c>
      <c r="C35" s="1" t="s">
        <v>93</v>
      </c>
      <c r="D35" s="5" t="s">
        <v>38</v>
      </c>
      <c r="E35" s="5" t="s">
        <v>38</v>
      </c>
      <c r="F35" s="5" t="s">
        <v>38</v>
      </c>
      <c r="G35" s="5">
        <v>0</v>
      </c>
      <c r="H35" s="188">
        <v>1</v>
      </c>
      <c r="I35" s="1">
        <v>2</v>
      </c>
    </row>
    <row r="36" spans="2:9" x14ac:dyDescent="0.2">
      <c r="B36" s="1">
        <v>119</v>
      </c>
      <c r="C36" s="1" t="s">
        <v>94</v>
      </c>
      <c r="D36" s="5" t="s">
        <v>38</v>
      </c>
      <c r="E36" s="5" t="s">
        <v>38</v>
      </c>
      <c r="F36" s="5" t="s">
        <v>38</v>
      </c>
      <c r="G36" s="5">
        <v>0</v>
      </c>
      <c r="H36" s="188">
        <v>3</v>
      </c>
      <c r="I36" s="1">
        <v>0</v>
      </c>
    </row>
    <row r="37" spans="2:9" x14ac:dyDescent="0.2">
      <c r="B37" s="1">
        <v>120</v>
      </c>
      <c r="C37" s="1" t="s">
        <v>95</v>
      </c>
      <c r="D37" s="5" t="s">
        <v>38</v>
      </c>
      <c r="E37" s="5" t="s">
        <v>38</v>
      </c>
      <c r="F37" s="5" t="s">
        <v>38</v>
      </c>
      <c r="G37" s="5">
        <v>0</v>
      </c>
      <c r="H37" s="5">
        <v>0</v>
      </c>
      <c r="I37" s="1">
        <v>0</v>
      </c>
    </row>
    <row r="38" spans="2:9" x14ac:dyDescent="0.2">
      <c r="B38" s="1">
        <v>121</v>
      </c>
      <c r="C38" s="1" t="s">
        <v>96</v>
      </c>
      <c r="D38" s="5" t="s">
        <v>38</v>
      </c>
      <c r="E38" s="5" t="s">
        <v>38</v>
      </c>
      <c r="F38" s="5" t="s">
        <v>38</v>
      </c>
      <c r="G38" s="5">
        <v>14</v>
      </c>
      <c r="H38" s="188">
        <v>14</v>
      </c>
      <c r="I38" s="1">
        <v>3</v>
      </c>
    </row>
    <row r="39" spans="2:9" x14ac:dyDescent="0.2">
      <c r="B39" s="1">
        <v>132</v>
      </c>
      <c r="C39" s="1" t="s">
        <v>97</v>
      </c>
      <c r="D39" s="5" t="s">
        <v>38</v>
      </c>
      <c r="E39" s="5" t="s">
        <v>38</v>
      </c>
      <c r="F39" s="5" t="s">
        <v>38</v>
      </c>
      <c r="G39" s="5">
        <v>3</v>
      </c>
      <c r="H39" s="188">
        <v>9</v>
      </c>
      <c r="I39" s="1">
        <v>9</v>
      </c>
    </row>
    <row r="40" spans="2:9" x14ac:dyDescent="0.2">
      <c r="B40" s="1">
        <v>133</v>
      </c>
      <c r="C40" s="1" t="s">
        <v>98</v>
      </c>
      <c r="D40" s="5" t="s">
        <v>38</v>
      </c>
      <c r="E40" s="5" t="s">
        <v>38</v>
      </c>
      <c r="F40" s="5" t="s">
        <v>38</v>
      </c>
      <c r="G40" s="5">
        <v>1</v>
      </c>
      <c r="H40" s="188">
        <v>3</v>
      </c>
      <c r="I40" s="1">
        <v>1</v>
      </c>
    </row>
    <row r="41" spans="2:9" x14ac:dyDescent="0.2">
      <c r="B41" s="1">
        <v>141</v>
      </c>
      <c r="C41" s="1" t="s">
        <v>99</v>
      </c>
      <c r="D41" s="5" t="s">
        <v>38</v>
      </c>
      <c r="E41" s="5" t="s">
        <v>38</v>
      </c>
      <c r="F41" s="5" t="s">
        <v>38</v>
      </c>
      <c r="G41" s="5">
        <v>2</v>
      </c>
      <c r="H41" s="5">
        <v>0</v>
      </c>
      <c r="I41" s="1">
        <v>3</v>
      </c>
    </row>
    <row r="42" spans="2:9" x14ac:dyDescent="0.2">
      <c r="B42" s="1">
        <v>143</v>
      </c>
      <c r="C42" s="1" t="s">
        <v>100</v>
      </c>
      <c r="D42" s="5" t="s">
        <v>38</v>
      </c>
      <c r="E42" s="5" t="s">
        <v>38</v>
      </c>
      <c r="F42" s="5" t="s">
        <v>38</v>
      </c>
      <c r="G42" s="5">
        <v>4</v>
      </c>
      <c r="H42" s="188">
        <v>6</v>
      </c>
      <c r="I42" s="1">
        <v>2</v>
      </c>
    </row>
    <row r="43" spans="2:9" x14ac:dyDescent="0.2">
      <c r="B43" s="1">
        <v>145</v>
      </c>
      <c r="C43" s="1" t="s">
        <v>101</v>
      </c>
      <c r="D43" s="5" t="s">
        <v>38</v>
      </c>
      <c r="E43" s="5" t="s">
        <v>38</v>
      </c>
      <c r="F43" s="5" t="s">
        <v>38</v>
      </c>
      <c r="G43" s="5">
        <v>3</v>
      </c>
      <c r="H43" s="188">
        <v>4</v>
      </c>
      <c r="I43" s="1">
        <v>0</v>
      </c>
    </row>
    <row r="44" spans="2:9" x14ac:dyDescent="0.2">
      <c r="B44" s="1">
        <v>146</v>
      </c>
      <c r="C44" s="1" t="s">
        <v>102</v>
      </c>
      <c r="D44" s="5" t="s">
        <v>38</v>
      </c>
      <c r="E44" s="5" t="s">
        <v>38</v>
      </c>
      <c r="F44" s="5" t="s">
        <v>38</v>
      </c>
      <c r="G44" s="5">
        <v>0</v>
      </c>
      <c r="H44" s="5">
        <v>0</v>
      </c>
      <c r="I44" s="1">
        <v>0</v>
      </c>
    </row>
    <row r="45" spans="2:9" x14ac:dyDescent="0.2">
      <c r="B45" s="1">
        <v>157</v>
      </c>
      <c r="C45" s="1" t="s">
        <v>103</v>
      </c>
      <c r="D45" s="5" t="s">
        <v>38</v>
      </c>
      <c r="E45" s="5" t="s">
        <v>38</v>
      </c>
      <c r="F45" s="5" t="s">
        <v>38</v>
      </c>
      <c r="G45" s="5">
        <v>1</v>
      </c>
      <c r="H45" s="188">
        <v>259</v>
      </c>
      <c r="I45" s="1">
        <v>240</v>
      </c>
    </row>
    <row r="46" spans="2:9" x14ac:dyDescent="0.2">
      <c r="B46" s="1">
        <v>158</v>
      </c>
      <c r="C46" s="1" t="s">
        <v>104</v>
      </c>
      <c r="D46" s="5" t="s">
        <v>38</v>
      </c>
      <c r="E46" s="5" t="s">
        <v>38</v>
      </c>
      <c r="F46" s="5" t="s">
        <v>38</v>
      </c>
      <c r="G46" s="5">
        <v>0</v>
      </c>
      <c r="H46" s="5">
        <v>0</v>
      </c>
      <c r="I46" s="1">
        <v>4</v>
      </c>
    </row>
    <row r="47" spans="2:9" x14ac:dyDescent="0.2">
      <c r="B47" s="1">
        <v>161</v>
      </c>
      <c r="C47" s="1" t="s">
        <v>209</v>
      </c>
      <c r="D47" s="5" t="s">
        <v>38</v>
      </c>
      <c r="E47" s="5" t="s">
        <v>38</v>
      </c>
      <c r="F47" s="5" t="s">
        <v>38</v>
      </c>
      <c r="G47" s="5">
        <v>0</v>
      </c>
      <c r="H47" s="188">
        <v>3</v>
      </c>
      <c r="I47" s="1">
        <v>0</v>
      </c>
    </row>
    <row r="48" spans="2:9" x14ac:dyDescent="0.2">
      <c r="B48" s="123" t="s">
        <v>82</v>
      </c>
      <c r="C48" s="123"/>
      <c r="D48" s="121" t="s">
        <v>38</v>
      </c>
      <c r="E48" s="121" t="s">
        <v>38</v>
      </c>
      <c r="F48" s="121" t="s">
        <v>38</v>
      </c>
      <c r="G48" s="121">
        <v>40</v>
      </c>
      <c r="H48" s="5">
        <v>0</v>
      </c>
      <c r="I48" s="237">
        <v>280</v>
      </c>
    </row>
    <row r="49" spans="1:9" x14ac:dyDescent="0.2">
      <c r="A49" s="1" t="s">
        <v>105</v>
      </c>
      <c r="B49" s="1">
        <v>501</v>
      </c>
      <c r="C49" s="1" t="s">
        <v>106</v>
      </c>
      <c r="D49" s="5" t="s">
        <v>38</v>
      </c>
      <c r="E49" s="5" t="s">
        <v>38</v>
      </c>
      <c r="F49" s="5" t="s">
        <v>38</v>
      </c>
      <c r="G49" s="5">
        <v>0</v>
      </c>
      <c r="H49" s="5">
        <v>0</v>
      </c>
      <c r="I49" s="1">
        <v>0</v>
      </c>
    </row>
    <row r="50" spans="1:9" x14ac:dyDescent="0.2">
      <c r="B50" s="1">
        <v>502</v>
      </c>
      <c r="C50" s="1" t="s">
        <v>107</v>
      </c>
      <c r="D50" s="5" t="s">
        <v>38</v>
      </c>
      <c r="E50" s="5" t="s">
        <v>38</v>
      </c>
      <c r="F50" s="5" t="s">
        <v>38</v>
      </c>
      <c r="G50" s="5">
        <v>0</v>
      </c>
      <c r="H50" s="5">
        <v>0</v>
      </c>
      <c r="I50" s="1">
        <v>0</v>
      </c>
    </row>
    <row r="51" spans="1:9" x14ac:dyDescent="0.2">
      <c r="B51" s="1">
        <v>506</v>
      </c>
      <c r="C51" s="1" t="s">
        <v>103</v>
      </c>
      <c r="D51" s="5" t="s">
        <v>38</v>
      </c>
      <c r="E51" s="5" t="s">
        <v>38</v>
      </c>
      <c r="F51" s="5" t="s">
        <v>38</v>
      </c>
      <c r="G51" s="5">
        <v>2</v>
      </c>
      <c r="H51" s="5">
        <v>0</v>
      </c>
      <c r="I51" s="1">
        <v>0</v>
      </c>
    </row>
    <row r="52" spans="1:9" x14ac:dyDescent="0.2">
      <c r="B52" s="123" t="s">
        <v>82</v>
      </c>
      <c r="C52" s="123"/>
      <c r="D52" s="121" t="s">
        <v>38</v>
      </c>
      <c r="E52" s="121" t="s">
        <v>38</v>
      </c>
      <c r="F52" s="121" t="s">
        <v>38</v>
      </c>
      <c r="G52" s="121">
        <v>2</v>
      </c>
      <c r="H52" s="5">
        <v>0</v>
      </c>
      <c r="I52" s="1">
        <v>0</v>
      </c>
    </row>
    <row r="53" spans="1:9" x14ac:dyDescent="0.2">
      <c r="A53" s="1" t="s">
        <v>108</v>
      </c>
      <c r="B53" s="1">
        <v>404</v>
      </c>
      <c r="C53" s="1" t="s">
        <v>109</v>
      </c>
      <c r="D53" s="5" t="s">
        <v>38</v>
      </c>
      <c r="E53" s="5" t="s">
        <v>38</v>
      </c>
      <c r="F53" s="5" t="s">
        <v>38</v>
      </c>
      <c r="G53" s="5">
        <v>0</v>
      </c>
      <c r="H53" s="188">
        <v>1</v>
      </c>
      <c r="I53" s="1">
        <v>2</v>
      </c>
    </row>
    <row r="54" spans="1:9" x14ac:dyDescent="0.2">
      <c r="B54" s="1">
        <v>407</v>
      </c>
      <c r="C54" s="1" t="s">
        <v>210</v>
      </c>
      <c r="D54" s="5" t="s">
        <v>38</v>
      </c>
      <c r="E54" s="5" t="s">
        <v>38</v>
      </c>
      <c r="F54" s="5" t="s">
        <v>38</v>
      </c>
      <c r="G54" s="5">
        <v>1</v>
      </c>
      <c r="H54" s="5">
        <v>0</v>
      </c>
      <c r="I54" s="1">
        <v>0</v>
      </c>
    </row>
    <row r="55" spans="1:9" x14ac:dyDescent="0.2">
      <c r="B55" s="1">
        <v>408</v>
      </c>
      <c r="C55" s="1" t="s">
        <v>110</v>
      </c>
      <c r="D55" s="5" t="s">
        <v>38</v>
      </c>
      <c r="E55" s="5" t="s">
        <v>38</v>
      </c>
      <c r="F55" s="5" t="s">
        <v>38</v>
      </c>
      <c r="G55" s="5">
        <v>0</v>
      </c>
      <c r="H55" s="5">
        <v>0</v>
      </c>
      <c r="I55" s="1">
        <v>0</v>
      </c>
    </row>
    <row r="56" spans="1:9" x14ac:dyDescent="0.2">
      <c r="B56" s="1">
        <v>409</v>
      </c>
      <c r="C56" s="1" t="s">
        <v>111</v>
      </c>
      <c r="D56" s="5" t="s">
        <v>38</v>
      </c>
      <c r="E56" s="5" t="s">
        <v>38</v>
      </c>
      <c r="F56" s="5" t="s">
        <v>38</v>
      </c>
      <c r="G56" s="5">
        <v>18</v>
      </c>
      <c r="H56" s="188">
        <v>15</v>
      </c>
      <c r="I56" s="1">
        <v>15</v>
      </c>
    </row>
    <row r="57" spans="1:9" x14ac:dyDescent="0.2">
      <c r="B57" s="1">
        <v>410</v>
      </c>
      <c r="C57" s="1" t="s">
        <v>112</v>
      </c>
      <c r="D57" s="5" t="s">
        <v>38</v>
      </c>
      <c r="E57" s="5" t="s">
        <v>38</v>
      </c>
      <c r="F57" s="5" t="s">
        <v>38</v>
      </c>
      <c r="G57" s="5">
        <v>1</v>
      </c>
      <c r="H57" s="5">
        <v>0</v>
      </c>
      <c r="I57" s="1">
        <v>0</v>
      </c>
    </row>
    <row r="58" spans="1:9" x14ac:dyDescent="0.2">
      <c r="B58" s="1">
        <v>411</v>
      </c>
      <c r="C58" s="1" t="s">
        <v>113</v>
      </c>
      <c r="D58" s="5" t="s">
        <v>38</v>
      </c>
      <c r="E58" s="5" t="s">
        <v>38</v>
      </c>
      <c r="F58" s="5" t="s">
        <v>38</v>
      </c>
      <c r="G58" s="5">
        <v>0</v>
      </c>
      <c r="H58" s="5">
        <v>0</v>
      </c>
      <c r="I58" s="1">
        <v>0</v>
      </c>
    </row>
    <row r="59" spans="1:9" x14ac:dyDescent="0.2">
      <c r="B59" s="123" t="s">
        <v>82</v>
      </c>
      <c r="C59" s="123"/>
      <c r="D59" s="121" t="s">
        <v>38</v>
      </c>
      <c r="E59" s="121" t="s">
        <v>38</v>
      </c>
      <c r="F59" s="121" t="s">
        <v>38</v>
      </c>
      <c r="G59" s="121">
        <v>20</v>
      </c>
      <c r="H59" s="5">
        <v>0</v>
      </c>
      <c r="I59" s="237">
        <v>17</v>
      </c>
    </row>
    <row r="60" spans="1:9" x14ac:dyDescent="0.2">
      <c r="A60" s="1" t="s">
        <v>114</v>
      </c>
      <c r="B60" s="1">
        <v>201</v>
      </c>
      <c r="C60" s="1" t="s">
        <v>115</v>
      </c>
      <c r="D60" s="5" t="s">
        <v>38</v>
      </c>
      <c r="E60" s="5" t="s">
        <v>38</v>
      </c>
      <c r="F60" s="5" t="s">
        <v>38</v>
      </c>
      <c r="G60" s="5">
        <v>2</v>
      </c>
      <c r="H60" s="5">
        <v>0</v>
      </c>
      <c r="I60" s="1">
        <v>0</v>
      </c>
    </row>
    <row r="61" spans="1:9" x14ac:dyDescent="0.2">
      <c r="B61" s="1">
        <v>202</v>
      </c>
      <c r="C61" s="1" t="s">
        <v>116</v>
      </c>
      <c r="D61" s="5" t="s">
        <v>38</v>
      </c>
      <c r="E61" s="5" t="s">
        <v>38</v>
      </c>
      <c r="F61" s="5" t="s">
        <v>38</v>
      </c>
      <c r="G61" s="5">
        <v>4</v>
      </c>
      <c r="H61" s="188">
        <v>1</v>
      </c>
      <c r="I61" s="1">
        <v>2</v>
      </c>
    </row>
    <row r="62" spans="1:9" x14ac:dyDescent="0.2">
      <c r="B62" s="1">
        <v>203</v>
      </c>
      <c r="C62" s="1" t="s">
        <v>211</v>
      </c>
      <c r="D62" s="5" t="s">
        <v>38</v>
      </c>
      <c r="E62" s="5" t="s">
        <v>38</v>
      </c>
      <c r="F62" s="5" t="s">
        <v>38</v>
      </c>
      <c r="G62" s="5">
        <v>1</v>
      </c>
      <c r="H62" s="5">
        <v>0</v>
      </c>
      <c r="I62" s="1">
        <v>0</v>
      </c>
    </row>
    <row r="63" spans="1:9" x14ac:dyDescent="0.2">
      <c r="B63" s="1">
        <v>204</v>
      </c>
      <c r="C63" s="1" t="s">
        <v>117</v>
      </c>
      <c r="D63" s="5" t="s">
        <v>38</v>
      </c>
      <c r="E63" s="5" t="s">
        <v>38</v>
      </c>
      <c r="F63" s="5" t="s">
        <v>38</v>
      </c>
      <c r="G63" s="5">
        <v>0</v>
      </c>
      <c r="H63" s="5">
        <v>0</v>
      </c>
      <c r="I63" s="1">
        <v>0</v>
      </c>
    </row>
    <row r="64" spans="1:9" x14ac:dyDescent="0.2">
      <c r="B64" s="1">
        <v>212</v>
      </c>
      <c r="C64" s="1" t="s">
        <v>212</v>
      </c>
      <c r="D64" s="5" t="s">
        <v>38</v>
      </c>
      <c r="E64" s="5" t="s">
        <v>38</v>
      </c>
      <c r="F64" s="5" t="s">
        <v>38</v>
      </c>
      <c r="G64" s="5">
        <v>1</v>
      </c>
      <c r="H64" s="5">
        <v>0</v>
      </c>
      <c r="I64" s="1">
        <v>0</v>
      </c>
    </row>
    <row r="65" spans="1:9" x14ac:dyDescent="0.2">
      <c r="B65" s="1">
        <v>217</v>
      </c>
      <c r="C65" s="1" t="s">
        <v>103</v>
      </c>
      <c r="D65" s="5" t="s">
        <v>38</v>
      </c>
      <c r="E65" s="5" t="s">
        <v>38</v>
      </c>
      <c r="F65" s="5" t="s">
        <v>38</v>
      </c>
      <c r="G65" s="5">
        <v>1</v>
      </c>
      <c r="H65" s="5">
        <v>0</v>
      </c>
      <c r="I65" s="1">
        <v>0</v>
      </c>
    </row>
    <row r="66" spans="1:9" x14ac:dyDescent="0.2">
      <c r="B66" s="123" t="s">
        <v>82</v>
      </c>
      <c r="C66" s="123"/>
      <c r="D66" s="121" t="s">
        <v>38</v>
      </c>
      <c r="E66" s="121" t="s">
        <v>38</v>
      </c>
      <c r="F66" s="121" t="s">
        <v>38</v>
      </c>
      <c r="G66" s="121">
        <v>9</v>
      </c>
      <c r="H66" s="189">
        <v>347</v>
      </c>
      <c r="I66" s="147">
        <v>2</v>
      </c>
    </row>
    <row r="67" spans="1:9" x14ac:dyDescent="0.2">
      <c r="A67" s="128" t="s">
        <v>213</v>
      </c>
      <c r="B67" s="128"/>
      <c r="C67" s="128"/>
      <c r="D67" s="128"/>
      <c r="E67" s="128"/>
      <c r="F67" s="128"/>
      <c r="G67" s="128"/>
    </row>
  </sheetData>
  <sheetProtection selectLockedCells="1"/>
  <mergeCells count="5">
    <mergeCell ref="D3:E3"/>
    <mergeCell ref="B10:B11"/>
    <mergeCell ref="C10:C11"/>
    <mergeCell ref="D10:I10"/>
    <mergeCell ref="A9:I9"/>
  </mergeCells>
  <hyperlinks>
    <hyperlink ref="D3:E3" location="Contenido!A1" display="VOLVER"/>
  </hyperlink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3"/>
  <sheetViews>
    <sheetView workbookViewId="0">
      <pane ySplit="11" topLeftCell="A12" activePane="bottomLeft" state="frozen"/>
      <selection pane="bottomLeft" activeCell="A5" sqref="A5"/>
    </sheetView>
  </sheetViews>
  <sheetFormatPr baseColWidth="10" defaultRowHeight="12.75" x14ac:dyDescent="0.2"/>
  <cols>
    <col min="1" max="1" width="32" style="5" customWidth="1"/>
    <col min="2" max="2" width="8.28515625" style="5" customWidth="1"/>
    <col min="3" max="3" width="42.5703125" style="5" bestFit="1" customWidth="1"/>
    <col min="4" max="4" width="7.42578125" style="5" customWidth="1"/>
    <col min="5" max="5" width="6.140625" style="5" customWidth="1"/>
    <col min="6" max="6" width="6.42578125" style="5" customWidth="1"/>
    <col min="7" max="7" width="7.42578125" style="5" customWidth="1"/>
    <col min="8" max="8" width="5.5703125" style="5" customWidth="1"/>
    <col min="9" max="9" width="5.7109375" style="5" customWidth="1"/>
    <col min="10" max="16384" width="11.42578125" style="5"/>
  </cols>
  <sheetData>
    <row r="1" spans="1:14" s="102" customFormat="1" x14ac:dyDescent="0.2"/>
    <row r="2" spans="1:14" s="102" customFormat="1" x14ac:dyDescent="0.2">
      <c r="E2" s="5"/>
      <c r="F2" s="5"/>
      <c r="G2" s="5"/>
      <c r="H2" s="5"/>
    </row>
    <row r="3" spans="1:14" s="102" customFormat="1" ht="18.75" x14ac:dyDescent="0.2">
      <c r="E3" s="5"/>
      <c r="F3" s="294" t="s">
        <v>244</v>
      </c>
      <c r="G3" s="294"/>
      <c r="H3" s="5"/>
    </row>
    <row r="4" spans="1:14" s="102" customFormat="1" x14ac:dyDescent="0.2">
      <c r="E4" s="5"/>
      <c r="F4" s="5"/>
      <c r="G4" s="5"/>
      <c r="H4" s="5"/>
    </row>
    <row r="5" spans="1:14" x14ac:dyDescent="0.2">
      <c r="A5" s="25" t="s">
        <v>258</v>
      </c>
    </row>
    <row r="6" spans="1:14" x14ac:dyDescent="0.2">
      <c r="A6" s="25" t="s">
        <v>42</v>
      </c>
    </row>
    <row r="7" spans="1:14" x14ac:dyDescent="0.2">
      <c r="A7" s="25" t="s">
        <v>356</v>
      </c>
    </row>
    <row r="8" spans="1:14" x14ac:dyDescent="0.2">
      <c r="A8" s="31"/>
      <c r="B8" s="31"/>
      <c r="C8" s="31"/>
      <c r="D8" s="31"/>
      <c r="E8" s="44"/>
      <c r="F8" s="31"/>
      <c r="G8" s="31"/>
      <c r="H8" s="31"/>
      <c r="I8" s="31"/>
      <c r="K8" s="31"/>
      <c r="L8" s="31"/>
      <c r="M8" s="31"/>
      <c r="N8" s="31"/>
    </row>
    <row r="9" spans="1:14" s="4" customFormat="1" ht="15.75" customHeight="1" thickBot="1" x14ac:dyDescent="0.3">
      <c r="A9" s="292" t="s">
        <v>205</v>
      </c>
      <c r="B9" s="292"/>
      <c r="C9" s="292"/>
      <c r="D9" s="295" t="s">
        <v>70</v>
      </c>
      <c r="E9" s="295"/>
      <c r="F9" s="295"/>
      <c r="G9" s="295"/>
      <c r="H9" s="295"/>
      <c r="I9" s="295"/>
      <c r="J9" s="20"/>
      <c r="K9" s="20"/>
      <c r="L9" s="19"/>
      <c r="M9" s="19"/>
      <c r="N9" s="19"/>
    </row>
    <row r="10" spans="1:14" s="4" customFormat="1" ht="15.75" customHeight="1" thickBot="1" x14ac:dyDescent="0.3">
      <c r="A10" s="87"/>
      <c r="B10" s="303" t="s">
        <v>68</v>
      </c>
      <c r="C10" s="303" t="s">
        <v>69</v>
      </c>
      <c r="D10" s="304"/>
      <c r="E10" s="304"/>
      <c r="F10" s="304"/>
      <c r="G10" s="304"/>
      <c r="H10" s="304"/>
      <c r="I10" s="304"/>
      <c r="J10" s="20"/>
      <c r="K10" s="88"/>
      <c r="L10" s="20"/>
      <c r="M10" s="20"/>
      <c r="N10" s="20"/>
    </row>
    <row r="11" spans="1:14" s="4" customFormat="1" ht="21.75" customHeight="1" thickBot="1" x14ac:dyDescent="0.3">
      <c r="A11" s="79"/>
      <c r="B11" s="296"/>
      <c r="C11" s="296"/>
      <c r="D11" s="89">
        <v>2012</v>
      </c>
      <c r="E11" s="89">
        <v>2013</v>
      </c>
      <c r="F11" s="89">
        <v>2014</v>
      </c>
      <c r="G11" s="89">
        <v>2015</v>
      </c>
      <c r="H11" s="89">
        <v>2016</v>
      </c>
      <c r="I11" s="89">
        <v>2017</v>
      </c>
      <c r="J11" s="20"/>
      <c r="K11" s="90"/>
      <c r="L11" s="20"/>
      <c r="M11" s="20"/>
      <c r="N11" s="20"/>
    </row>
    <row r="12" spans="1:14" ht="14.25" thickTop="1" thickBot="1" x14ac:dyDescent="0.25">
      <c r="A12" s="52" t="s">
        <v>67</v>
      </c>
      <c r="B12" s="75">
        <v>302</v>
      </c>
      <c r="C12" s="52" t="s">
        <v>71</v>
      </c>
      <c r="D12" s="75">
        <v>1</v>
      </c>
      <c r="E12" s="75">
        <v>2</v>
      </c>
      <c r="F12" s="75">
        <v>0</v>
      </c>
      <c r="G12" s="80">
        <v>0</v>
      </c>
      <c r="H12" s="44">
        <v>0</v>
      </c>
      <c r="I12" s="259">
        <v>0</v>
      </c>
      <c r="J12" s="44"/>
      <c r="K12" s="90"/>
      <c r="L12" s="44"/>
      <c r="M12" s="44"/>
      <c r="N12" s="44"/>
    </row>
    <row r="13" spans="1:14" ht="13.5" thickBot="1" x14ac:dyDescent="0.25">
      <c r="A13" s="52"/>
      <c r="B13" s="75">
        <v>303</v>
      </c>
      <c r="C13" s="52" t="s">
        <v>72</v>
      </c>
      <c r="D13" s="75">
        <v>8</v>
      </c>
      <c r="E13" s="75">
        <v>5</v>
      </c>
      <c r="F13" s="75">
        <v>0</v>
      </c>
      <c r="G13" s="80">
        <v>5</v>
      </c>
      <c r="H13" s="44">
        <v>3</v>
      </c>
      <c r="I13" s="259">
        <v>2</v>
      </c>
      <c r="J13" s="44"/>
      <c r="K13" s="90"/>
      <c r="L13" s="44"/>
      <c r="M13" s="44"/>
      <c r="N13" s="44"/>
    </row>
    <row r="14" spans="1:14" ht="13.5" thickBot="1" x14ac:dyDescent="0.25">
      <c r="A14" s="52"/>
      <c r="B14" s="75">
        <v>304</v>
      </c>
      <c r="C14" s="52" t="s">
        <v>73</v>
      </c>
      <c r="D14" s="75">
        <v>15</v>
      </c>
      <c r="E14" s="75">
        <v>18</v>
      </c>
      <c r="F14" s="75">
        <v>0</v>
      </c>
      <c r="G14" s="80">
        <v>7</v>
      </c>
      <c r="H14" s="44">
        <v>12</v>
      </c>
      <c r="I14" s="259">
        <v>2</v>
      </c>
      <c r="J14" s="44"/>
      <c r="K14" s="90"/>
      <c r="L14" s="44"/>
      <c r="M14" s="44"/>
      <c r="N14" s="44"/>
    </row>
    <row r="15" spans="1:14" ht="13.5" thickBot="1" x14ac:dyDescent="0.25">
      <c r="A15" s="52"/>
      <c r="B15" s="75">
        <v>306</v>
      </c>
      <c r="C15" s="52" t="s">
        <v>74</v>
      </c>
      <c r="D15" s="75">
        <v>5</v>
      </c>
      <c r="E15" s="75">
        <v>5</v>
      </c>
      <c r="F15" s="75">
        <v>0</v>
      </c>
      <c r="G15" s="80">
        <v>2</v>
      </c>
      <c r="H15" s="44">
        <v>6</v>
      </c>
      <c r="I15" s="259">
        <v>1</v>
      </c>
      <c r="J15" s="44"/>
      <c r="K15" s="90"/>
      <c r="L15" s="44"/>
      <c r="M15" s="44"/>
      <c r="N15" s="44"/>
    </row>
    <row r="16" spans="1:14" ht="13.5" thickBot="1" x14ac:dyDescent="0.25">
      <c r="B16" s="75">
        <v>307</v>
      </c>
      <c r="C16" s="52" t="s">
        <v>75</v>
      </c>
      <c r="D16" s="75">
        <v>2</v>
      </c>
      <c r="E16" s="75">
        <v>4</v>
      </c>
      <c r="F16" s="75">
        <v>0</v>
      </c>
      <c r="G16" s="80">
        <v>1</v>
      </c>
      <c r="H16" s="44">
        <v>2</v>
      </c>
      <c r="I16" s="259">
        <v>0</v>
      </c>
      <c r="J16" s="44"/>
      <c r="K16" s="91"/>
      <c r="L16" s="44"/>
      <c r="M16" s="44"/>
      <c r="N16" s="44"/>
    </row>
    <row r="17" spans="1:14" ht="13.5" thickBot="1" x14ac:dyDescent="0.25">
      <c r="A17" s="52"/>
      <c r="B17" s="82">
        <v>308</v>
      </c>
      <c r="C17" s="24" t="s">
        <v>76</v>
      </c>
      <c r="D17" s="82">
        <v>0</v>
      </c>
      <c r="E17" s="82">
        <v>0</v>
      </c>
      <c r="F17" s="82">
        <v>0</v>
      </c>
      <c r="G17" s="80">
        <v>50</v>
      </c>
      <c r="H17" s="44">
        <v>6</v>
      </c>
      <c r="I17" s="259">
        <v>0</v>
      </c>
      <c r="J17" s="44"/>
      <c r="K17" s="90"/>
      <c r="L17" s="44"/>
      <c r="M17" s="44"/>
      <c r="N17" s="44"/>
    </row>
    <row r="18" spans="1:14" ht="13.5" thickBot="1" x14ac:dyDescent="0.25">
      <c r="A18" s="24"/>
      <c r="B18" s="25" t="s">
        <v>77</v>
      </c>
      <c r="C18" s="25"/>
      <c r="D18" s="83">
        <v>31</v>
      </c>
      <c r="E18" s="83">
        <v>34</v>
      </c>
      <c r="F18" s="83">
        <v>0</v>
      </c>
      <c r="G18" s="81">
        <v>65</v>
      </c>
      <c r="H18" s="81">
        <v>29</v>
      </c>
      <c r="I18" s="260">
        <v>5</v>
      </c>
      <c r="J18" s="44"/>
      <c r="K18" s="90"/>
      <c r="L18" s="44"/>
      <c r="M18" s="44"/>
      <c r="N18" s="44"/>
    </row>
    <row r="19" spans="1:14" ht="13.5" thickBot="1" x14ac:dyDescent="0.25">
      <c r="A19" s="24" t="s">
        <v>78</v>
      </c>
      <c r="B19" s="82">
        <v>90</v>
      </c>
      <c r="C19" s="24" t="s">
        <v>79</v>
      </c>
      <c r="D19" s="82">
        <v>3</v>
      </c>
      <c r="E19" s="82">
        <v>2</v>
      </c>
      <c r="F19" s="82">
        <v>0</v>
      </c>
      <c r="G19" s="80">
        <v>0</v>
      </c>
      <c r="H19" s="44">
        <v>0</v>
      </c>
      <c r="I19" s="259">
        <v>0</v>
      </c>
      <c r="J19" s="44"/>
      <c r="K19" s="90"/>
      <c r="L19" s="44"/>
      <c r="M19" s="44"/>
      <c r="N19" s="44"/>
    </row>
    <row r="20" spans="1:14" ht="13.5" thickBot="1" x14ac:dyDescent="0.25">
      <c r="A20" s="24"/>
      <c r="B20" s="82">
        <v>93</v>
      </c>
      <c r="C20" s="24" t="s">
        <v>80</v>
      </c>
      <c r="D20" s="82">
        <v>0</v>
      </c>
      <c r="E20" s="82">
        <v>3</v>
      </c>
      <c r="F20" s="82">
        <v>1</v>
      </c>
      <c r="G20" s="80">
        <v>1</v>
      </c>
      <c r="H20" s="44">
        <v>0</v>
      </c>
      <c r="I20" s="259">
        <v>0</v>
      </c>
      <c r="J20" s="44"/>
      <c r="K20" s="91"/>
      <c r="L20" s="44"/>
      <c r="M20" s="44"/>
      <c r="N20" s="44"/>
    </row>
    <row r="21" spans="1:14" ht="13.5" thickBot="1" x14ac:dyDescent="0.25">
      <c r="A21" s="24"/>
      <c r="B21" s="82">
        <v>98</v>
      </c>
      <c r="C21" s="24" t="s">
        <v>81</v>
      </c>
      <c r="D21" s="82">
        <v>5</v>
      </c>
      <c r="E21" s="82">
        <v>1</v>
      </c>
      <c r="F21" s="82">
        <v>0</v>
      </c>
      <c r="G21" s="80">
        <v>7</v>
      </c>
      <c r="H21" s="44">
        <v>1</v>
      </c>
      <c r="I21" s="259">
        <v>0</v>
      </c>
      <c r="J21" s="44"/>
      <c r="K21" s="90"/>
      <c r="L21" s="44"/>
      <c r="M21" s="44"/>
      <c r="N21" s="44"/>
    </row>
    <row r="22" spans="1:14" ht="13.5" thickBot="1" x14ac:dyDescent="0.25">
      <c r="A22" s="24"/>
      <c r="B22" s="25" t="s">
        <v>82</v>
      </c>
      <c r="C22" s="25"/>
      <c r="D22" s="83">
        <v>8</v>
      </c>
      <c r="E22" s="83">
        <v>6</v>
      </c>
      <c r="F22" s="83">
        <v>1</v>
      </c>
      <c r="G22" s="81">
        <v>8</v>
      </c>
      <c r="H22" s="81">
        <v>1</v>
      </c>
      <c r="I22" s="260">
        <v>0</v>
      </c>
      <c r="J22" s="44"/>
      <c r="K22" s="90"/>
      <c r="L22" s="44"/>
      <c r="M22" s="44"/>
      <c r="N22" s="44"/>
    </row>
    <row r="23" spans="1:14" ht="13.5" thickBot="1" x14ac:dyDescent="0.25">
      <c r="A23" s="24" t="s">
        <v>83</v>
      </c>
      <c r="B23" s="82">
        <v>101</v>
      </c>
      <c r="C23" s="24" t="s">
        <v>84</v>
      </c>
      <c r="D23" s="82">
        <v>1</v>
      </c>
      <c r="E23" s="82">
        <v>0</v>
      </c>
      <c r="F23" s="82">
        <v>1</v>
      </c>
      <c r="G23" s="80">
        <v>1</v>
      </c>
      <c r="H23" s="44">
        <v>2</v>
      </c>
      <c r="I23" s="259">
        <v>0</v>
      </c>
      <c r="J23" s="44"/>
      <c r="K23" s="90"/>
      <c r="L23" s="44"/>
      <c r="M23" s="44"/>
      <c r="N23" s="44"/>
    </row>
    <row r="24" spans="1:14" ht="13.5" thickBot="1" x14ac:dyDescent="0.25">
      <c r="A24" s="24"/>
      <c r="B24" s="82">
        <v>102</v>
      </c>
      <c r="C24" s="24" t="s">
        <v>85</v>
      </c>
      <c r="D24" s="82">
        <v>28</v>
      </c>
      <c r="E24" s="82">
        <v>17</v>
      </c>
      <c r="F24" s="82">
        <v>0</v>
      </c>
      <c r="G24" s="80">
        <v>30</v>
      </c>
      <c r="H24" s="44">
        <v>22</v>
      </c>
      <c r="I24" s="259">
        <v>6</v>
      </c>
      <c r="J24" s="44"/>
      <c r="K24" s="44"/>
      <c r="L24" s="44"/>
      <c r="M24" s="44"/>
      <c r="N24" s="44"/>
    </row>
    <row r="25" spans="1:14" ht="13.5" thickBot="1" x14ac:dyDescent="0.25">
      <c r="A25" s="24"/>
      <c r="B25" s="82">
        <v>103</v>
      </c>
      <c r="C25" s="24" t="s">
        <v>86</v>
      </c>
      <c r="D25" s="82">
        <v>93</v>
      </c>
      <c r="E25" s="82">
        <v>87</v>
      </c>
      <c r="F25" s="82">
        <v>1</v>
      </c>
      <c r="G25" s="80">
        <v>84</v>
      </c>
      <c r="H25" s="44">
        <v>69</v>
      </c>
      <c r="I25" s="259">
        <v>30</v>
      </c>
      <c r="J25" s="44"/>
      <c r="K25" s="44"/>
      <c r="L25" s="44"/>
      <c r="M25" s="44"/>
      <c r="N25" s="44"/>
    </row>
    <row r="26" spans="1:14" ht="13.5" thickBot="1" x14ac:dyDescent="0.25">
      <c r="A26" s="24"/>
      <c r="B26" s="82">
        <v>104</v>
      </c>
      <c r="C26" s="24" t="s">
        <v>127</v>
      </c>
      <c r="D26" s="82">
        <v>38</v>
      </c>
      <c r="E26" s="82">
        <v>16</v>
      </c>
      <c r="F26" s="82">
        <v>5</v>
      </c>
      <c r="G26" s="92">
        <v>0</v>
      </c>
      <c r="H26" s="44">
        <v>22</v>
      </c>
      <c r="I26" s="261">
        <v>0</v>
      </c>
      <c r="J26" s="44"/>
      <c r="K26" s="44"/>
      <c r="L26" s="44"/>
      <c r="M26" s="44"/>
      <c r="N26" s="44"/>
    </row>
    <row r="27" spans="1:14" ht="13.5" thickBot="1" x14ac:dyDescent="0.25">
      <c r="A27" s="24"/>
      <c r="B27" s="82">
        <v>105</v>
      </c>
      <c r="C27" s="24" t="s">
        <v>87</v>
      </c>
      <c r="D27" s="82">
        <v>20</v>
      </c>
      <c r="E27" s="82">
        <v>12</v>
      </c>
      <c r="F27" s="82">
        <v>0</v>
      </c>
      <c r="G27" s="80">
        <v>9</v>
      </c>
      <c r="H27" s="44">
        <v>8</v>
      </c>
      <c r="I27" s="259">
        <v>2</v>
      </c>
      <c r="J27" s="44"/>
      <c r="K27" s="44"/>
      <c r="L27" s="44"/>
      <c r="M27" s="44"/>
      <c r="N27" s="44"/>
    </row>
    <row r="28" spans="1:14" ht="13.5" thickBot="1" x14ac:dyDescent="0.25">
      <c r="A28" s="24"/>
      <c r="B28" s="82">
        <v>107</v>
      </c>
      <c r="C28" s="24" t="s">
        <v>88</v>
      </c>
      <c r="D28" s="82">
        <v>61</v>
      </c>
      <c r="E28" s="82">
        <v>11</v>
      </c>
      <c r="F28" s="82">
        <v>2</v>
      </c>
      <c r="G28" s="80">
        <v>0</v>
      </c>
      <c r="H28" s="44">
        <v>1</v>
      </c>
      <c r="I28" s="259">
        <v>0</v>
      </c>
      <c r="J28" s="44"/>
      <c r="K28" s="44"/>
      <c r="L28" s="44"/>
      <c r="M28" s="44"/>
      <c r="N28" s="44"/>
    </row>
    <row r="29" spans="1:14" ht="13.5" thickBot="1" x14ac:dyDescent="0.25">
      <c r="A29" s="24"/>
      <c r="B29" s="82">
        <v>108</v>
      </c>
      <c r="C29" s="24" t="s">
        <v>89</v>
      </c>
      <c r="D29" s="82">
        <v>0</v>
      </c>
      <c r="E29" s="82">
        <v>0</v>
      </c>
      <c r="F29" s="82">
        <v>0</v>
      </c>
      <c r="G29" s="80">
        <v>1</v>
      </c>
      <c r="H29" s="44">
        <v>1</v>
      </c>
      <c r="I29" s="259">
        <v>0</v>
      </c>
      <c r="J29" s="44"/>
      <c r="K29" s="44"/>
      <c r="L29" s="44"/>
      <c r="M29" s="44"/>
      <c r="N29" s="44"/>
    </row>
    <row r="30" spans="1:14" ht="13.5" thickBot="1" x14ac:dyDescent="0.25">
      <c r="A30" s="24"/>
      <c r="B30" s="82">
        <v>112</v>
      </c>
      <c r="C30" s="24" t="s">
        <v>128</v>
      </c>
      <c r="D30" s="82">
        <v>117</v>
      </c>
      <c r="E30" s="82">
        <v>113</v>
      </c>
      <c r="F30" s="82">
        <v>0</v>
      </c>
      <c r="G30" s="80">
        <v>78</v>
      </c>
      <c r="H30" s="44">
        <v>75</v>
      </c>
      <c r="I30" s="259">
        <v>28</v>
      </c>
      <c r="J30" s="44"/>
      <c r="K30" s="44"/>
      <c r="L30" s="44"/>
      <c r="M30" s="44"/>
      <c r="N30" s="44"/>
    </row>
    <row r="31" spans="1:14" ht="13.5" thickBot="1" x14ac:dyDescent="0.25">
      <c r="A31" s="24"/>
      <c r="B31" s="82">
        <v>114</v>
      </c>
      <c r="C31" s="24" t="s">
        <v>90</v>
      </c>
      <c r="D31" s="82">
        <v>4</v>
      </c>
      <c r="E31" s="82">
        <v>4</v>
      </c>
      <c r="F31" s="82">
        <v>4</v>
      </c>
      <c r="G31" s="80">
        <v>4</v>
      </c>
      <c r="H31" s="44">
        <v>5</v>
      </c>
      <c r="I31" s="259">
        <v>4</v>
      </c>
      <c r="J31" s="44"/>
      <c r="K31" s="44"/>
      <c r="L31" s="44"/>
      <c r="M31" s="44"/>
      <c r="N31" s="44"/>
    </row>
    <row r="32" spans="1:14" ht="13.5" thickBot="1" x14ac:dyDescent="0.25">
      <c r="A32" s="24"/>
      <c r="B32" s="82">
        <v>115</v>
      </c>
      <c r="C32" s="24" t="s">
        <v>91</v>
      </c>
      <c r="D32" s="82">
        <v>32</v>
      </c>
      <c r="E32" s="82">
        <v>27</v>
      </c>
      <c r="F32" s="82">
        <v>0</v>
      </c>
      <c r="G32" s="80">
        <v>23</v>
      </c>
      <c r="H32" s="44">
        <v>23</v>
      </c>
      <c r="I32" s="259">
        <v>4</v>
      </c>
      <c r="J32" s="44"/>
      <c r="K32" s="44"/>
      <c r="L32" s="44"/>
      <c r="M32" s="44"/>
      <c r="N32" s="44"/>
    </row>
    <row r="33" spans="1:14" ht="13.5" thickBot="1" x14ac:dyDescent="0.25">
      <c r="A33" s="24"/>
      <c r="B33" s="82">
        <v>116</v>
      </c>
      <c r="C33" s="24" t="s">
        <v>92</v>
      </c>
      <c r="D33" s="82">
        <v>14</v>
      </c>
      <c r="E33" s="82">
        <v>1</v>
      </c>
      <c r="F33" s="82">
        <v>0</v>
      </c>
      <c r="G33" s="80">
        <v>2</v>
      </c>
      <c r="H33" s="44">
        <v>0</v>
      </c>
      <c r="I33" s="259">
        <v>0</v>
      </c>
      <c r="J33" s="44"/>
      <c r="K33" s="44"/>
      <c r="L33" s="44"/>
      <c r="M33" s="44"/>
      <c r="N33" s="44"/>
    </row>
    <row r="34" spans="1:14" ht="13.5" thickBot="1" x14ac:dyDescent="0.25">
      <c r="A34" s="24"/>
      <c r="B34" s="82">
        <v>118</v>
      </c>
      <c r="C34" s="24" t="s">
        <v>93</v>
      </c>
      <c r="D34" s="82">
        <v>3</v>
      </c>
      <c r="E34" s="82">
        <v>1</v>
      </c>
      <c r="F34" s="82">
        <v>0</v>
      </c>
      <c r="G34" s="80">
        <v>1</v>
      </c>
      <c r="H34" s="44">
        <v>2</v>
      </c>
      <c r="I34" s="259">
        <v>0</v>
      </c>
      <c r="J34" s="44"/>
      <c r="K34" s="44"/>
      <c r="L34" s="44"/>
      <c r="M34" s="44"/>
      <c r="N34" s="44"/>
    </row>
    <row r="35" spans="1:14" ht="13.5" thickBot="1" x14ac:dyDescent="0.25">
      <c r="A35" s="24"/>
      <c r="B35" s="82">
        <v>119</v>
      </c>
      <c r="C35" s="24" t="s">
        <v>94</v>
      </c>
      <c r="D35" s="82">
        <v>25</v>
      </c>
      <c r="E35" s="82">
        <v>13</v>
      </c>
      <c r="F35" s="82">
        <v>5</v>
      </c>
      <c r="G35" s="80">
        <v>10</v>
      </c>
      <c r="H35" s="44">
        <v>9</v>
      </c>
      <c r="I35" s="259">
        <v>5</v>
      </c>
      <c r="J35" s="44"/>
      <c r="K35" s="44"/>
      <c r="L35" s="44"/>
      <c r="M35" s="44"/>
      <c r="N35" s="44"/>
    </row>
    <row r="36" spans="1:14" ht="13.5" thickBot="1" x14ac:dyDescent="0.25">
      <c r="A36" s="24"/>
      <c r="B36" s="82">
        <v>120</v>
      </c>
      <c r="C36" s="24" t="s">
        <v>95</v>
      </c>
      <c r="D36" s="82">
        <v>2</v>
      </c>
      <c r="E36" s="82">
        <v>0</v>
      </c>
      <c r="F36" s="82">
        <v>0</v>
      </c>
      <c r="G36" s="80">
        <v>0</v>
      </c>
      <c r="H36" s="44">
        <v>0</v>
      </c>
      <c r="I36" s="259">
        <v>0</v>
      </c>
      <c r="J36" s="44"/>
      <c r="K36" s="44"/>
      <c r="L36" s="44"/>
      <c r="M36" s="44"/>
      <c r="N36" s="44"/>
    </row>
    <row r="37" spans="1:14" ht="13.5" thickBot="1" x14ac:dyDescent="0.25">
      <c r="A37" s="24"/>
      <c r="B37" s="82">
        <v>121</v>
      </c>
      <c r="C37" s="24" t="s">
        <v>96</v>
      </c>
      <c r="D37" s="82">
        <v>648</v>
      </c>
      <c r="E37" s="82">
        <v>474</v>
      </c>
      <c r="F37" s="82">
        <v>6</v>
      </c>
      <c r="G37" s="80">
        <v>570</v>
      </c>
      <c r="H37" s="44">
        <v>481</v>
      </c>
      <c r="I37" s="259">
        <v>246</v>
      </c>
      <c r="J37" s="44"/>
      <c r="K37" s="44"/>
      <c r="L37" s="44"/>
      <c r="M37" s="44"/>
      <c r="N37" s="44"/>
    </row>
    <row r="38" spans="1:14" ht="13.5" thickBot="1" x14ac:dyDescent="0.25">
      <c r="A38" s="24"/>
      <c r="B38" s="82">
        <v>132</v>
      </c>
      <c r="C38" s="24" t="s">
        <v>97</v>
      </c>
      <c r="D38" s="82">
        <v>212</v>
      </c>
      <c r="E38" s="82">
        <v>170</v>
      </c>
      <c r="F38" s="82">
        <v>2</v>
      </c>
      <c r="G38" s="80">
        <v>206</v>
      </c>
      <c r="H38" s="44">
        <v>159</v>
      </c>
      <c r="I38" s="259">
        <v>76</v>
      </c>
      <c r="J38" s="44"/>
      <c r="K38" s="44"/>
      <c r="L38" s="44"/>
      <c r="M38" s="44"/>
      <c r="N38" s="44"/>
    </row>
    <row r="39" spans="1:14" ht="13.5" thickBot="1" x14ac:dyDescent="0.25">
      <c r="A39" s="24"/>
      <c r="B39" s="82">
        <v>133</v>
      </c>
      <c r="C39" s="24" t="s">
        <v>98</v>
      </c>
      <c r="D39" s="82">
        <v>124</v>
      </c>
      <c r="E39" s="82">
        <v>69</v>
      </c>
      <c r="F39" s="82">
        <v>1</v>
      </c>
      <c r="G39" s="80">
        <v>84</v>
      </c>
      <c r="H39" s="44">
        <v>31</v>
      </c>
      <c r="I39" s="259">
        <v>22</v>
      </c>
      <c r="J39" s="44"/>
      <c r="K39" s="44"/>
      <c r="L39" s="44"/>
      <c r="M39" s="44"/>
      <c r="N39" s="44"/>
    </row>
    <row r="40" spans="1:14" ht="13.5" thickBot="1" x14ac:dyDescent="0.25">
      <c r="A40" s="24"/>
      <c r="B40" s="82">
        <v>141</v>
      </c>
      <c r="C40" s="24" t="s">
        <v>99</v>
      </c>
      <c r="D40" s="82">
        <v>25</v>
      </c>
      <c r="E40" s="82">
        <v>3</v>
      </c>
      <c r="F40" s="82">
        <v>1</v>
      </c>
      <c r="G40" s="80">
        <v>6</v>
      </c>
      <c r="H40" s="44">
        <v>8</v>
      </c>
      <c r="I40" s="259">
        <v>3</v>
      </c>
      <c r="J40" s="44"/>
      <c r="K40" s="44"/>
      <c r="L40" s="44"/>
      <c r="M40" s="44"/>
      <c r="N40" s="44"/>
    </row>
    <row r="41" spans="1:14" ht="13.5" thickBot="1" x14ac:dyDescent="0.25">
      <c r="A41" s="24"/>
      <c r="B41" s="82">
        <v>143</v>
      </c>
      <c r="C41" s="24" t="s">
        <v>100</v>
      </c>
      <c r="D41" s="82">
        <v>493</v>
      </c>
      <c r="E41" s="82">
        <v>1012</v>
      </c>
      <c r="F41" s="82">
        <v>1</v>
      </c>
      <c r="G41" s="93">
        <v>1249</v>
      </c>
      <c r="H41" s="44">
        <v>1321</v>
      </c>
      <c r="I41" s="262">
        <v>1992</v>
      </c>
      <c r="J41" s="44"/>
      <c r="K41" s="44"/>
      <c r="L41" s="44"/>
      <c r="M41" s="44"/>
      <c r="N41" s="44"/>
    </row>
    <row r="42" spans="1:14" ht="13.5" thickBot="1" x14ac:dyDescent="0.25">
      <c r="A42" s="24"/>
      <c r="B42" s="82">
        <v>145</v>
      </c>
      <c r="C42" s="24" t="s">
        <v>101</v>
      </c>
      <c r="D42" s="82">
        <v>66</v>
      </c>
      <c r="E42" s="82">
        <v>39</v>
      </c>
      <c r="F42" s="82">
        <v>1</v>
      </c>
      <c r="G42" s="80">
        <v>71</v>
      </c>
      <c r="H42" s="44">
        <v>64</v>
      </c>
      <c r="I42" s="259">
        <v>23</v>
      </c>
      <c r="J42" s="44"/>
      <c r="K42" s="44"/>
      <c r="L42" s="44"/>
      <c r="M42" s="44"/>
      <c r="N42" s="44"/>
    </row>
    <row r="43" spans="1:14" ht="13.5" thickBot="1" x14ac:dyDescent="0.25">
      <c r="A43" s="24"/>
      <c r="B43" s="82">
        <v>146</v>
      </c>
      <c r="C43" s="24" t="s">
        <v>102</v>
      </c>
      <c r="D43" s="82">
        <v>2</v>
      </c>
      <c r="E43" s="82">
        <v>1</v>
      </c>
      <c r="F43" s="82">
        <v>0</v>
      </c>
      <c r="G43" s="80">
        <v>0</v>
      </c>
      <c r="H43" s="44">
        <v>0</v>
      </c>
      <c r="I43" s="259">
        <v>0</v>
      </c>
      <c r="J43" s="44"/>
      <c r="K43" s="44"/>
      <c r="L43" s="44"/>
      <c r="M43" s="44"/>
      <c r="N43" s="44"/>
    </row>
    <row r="44" spans="1:14" ht="13.5" thickBot="1" x14ac:dyDescent="0.25">
      <c r="A44" s="24"/>
      <c r="B44" s="82">
        <v>157</v>
      </c>
      <c r="C44" s="24" t="s">
        <v>103</v>
      </c>
      <c r="D44" s="82">
        <v>51</v>
      </c>
      <c r="E44" s="82">
        <v>1</v>
      </c>
      <c r="F44" s="82">
        <v>0</v>
      </c>
      <c r="G44" s="80">
        <v>50</v>
      </c>
      <c r="H44" s="44">
        <v>0</v>
      </c>
      <c r="I44" s="259">
        <v>1</v>
      </c>
      <c r="J44" s="44"/>
      <c r="K44" s="44"/>
      <c r="L44" s="44"/>
      <c r="M44" s="44"/>
      <c r="N44" s="44"/>
    </row>
    <row r="45" spans="1:14" ht="13.5" thickBot="1" x14ac:dyDescent="0.25">
      <c r="A45" s="24"/>
      <c r="B45" s="82">
        <v>158</v>
      </c>
      <c r="C45" s="24" t="s">
        <v>104</v>
      </c>
      <c r="D45" s="82">
        <v>25</v>
      </c>
      <c r="E45" s="82">
        <v>5</v>
      </c>
      <c r="F45" s="82">
        <v>0</v>
      </c>
      <c r="G45" s="80">
        <v>3</v>
      </c>
      <c r="H45" s="44">
        <v>18</v>
      </c>
      <c r="I45" s="259">
        <v>1</v>
      </c>
      <c r="J45" s="44"/>
      <c r="K45" s="44"/>
      <c r="L45" s="44"/>
      <c r="M45" s="44"/>
      <c r="N45" s="44"/>
    </row>
    <row r="46" spans="1:14" ht="13.5" thickBot="1" x14ac:dyDescent="0.25">
      <c r="A46" s="24"/>
      <c r="B46" s="82">
        <v>161</v>
      </c>
      <c r="C46" s="24" t="s">
        <v>129</v>
      </c>
      <c r="D46" s="82">
        <v>1</v>
      </c>
      <c r="E46" s="82">
        <v>0</v>
      </c>
      <c r="F46" s="82">
        <v>0</v>
      </c>
      <c r="G46" s="80">
        <v>0</v>
      </c>
      <c r="H46" s="44">
        <v>0</v>
      </c>
      <c r="I46" s="259">
        <v>0</v>
      </c>
      <c r="J46" s="44"/>
      <c r="K46" s="44"/>
      <c r="L46" s="44"/>
      <c r="M46" s="44"/>
      <c r="N46" s="44"/>
    </row>
    <row r="47" spans="1:14" ht="13.5" thickBot="1" x14ac:dyDescent="0.25">
      <c r="A47" s="24"/>
      <c r="B47" s="25" t="s">
        <v>82</v>
      </c>
      <c r="C47" s="25"/>
      <c r="D47" s="94">
        <v>2085</v>
      </c>
      <c r="E47" s="94">
        <v>2076</v>
      </c>
      <c r="F47" s="95">
        <v>30</v>
      </c>
      <c r="G47" s="96">
        <v>2482</v>
      </c>
      <c r="H47" s="96">
        <v>2321</v>
      </c>
      <c r="I47" s="263">
        <v>2443</v>
      </c>
      <c r="J47" s="44"/>
      <c r="K47" s="44"/>
      <c r="L47" s="44"/>
      <c r="M47" s="44"/>
      <c r="N47" s="44"/>
    </row>
    <row r="48" spans="1:14" ht="13.5" thickBot="1" x14ac:dyDescent="0.25">
      <c r="A48" s="24" t="s">
        <v>105</v>
      </c>
      <c r="B48" s="82">
        <v>501</v>
      </c>
      <c r="C48" s="24" t="s">
        <v>106</v>
      </c>
      <c r="D48" s="82">
        <v>1</v>
      </c>
      <c r="E48" s="82">
        <v>0</v>
      </c>
      <c r="F48" s="82">
        <v>0</v>
      </c>
      <c r="G48" s="80">
        <v>1</v>
      </c>
      <c r="H48" s="44">
        <v>0</v>
      </c>
      <c r="I48" s="259">
        <v>0</v>
      </c>
      <c r="J48" s="44"/>
      <c r="K48" s="44"/>
      <c r="L48" s="44"/>
      <c r="M48" s="44"/>
      <c r="N48" s="44"/>
    </row>
    <row r="49" spans="1:14" ht="13.5" thickBot="1" x14ac:dyDescent="0.25">
      <c r="A49" s="24"/>
      <c r="B49" s="82">
        <v>502</v>
      </c>
      <c r="C49" s="24" t="s">
        <v>130</v>
      </c>
      <c r="D49" s="82">
        <v>3</v>
      </c>
      <c r="E49" s="82">
        <v>0</v>
      </c>
      <c r="F49" s="82">
        <v>0</v>
      </c>
      <c r="G49" s="80">
        <v>0</v>
      </c>
      <c r="H49" s="44">
        <v>1</v>
      </c>
      <c r="I49" s="259">
        <v>0</v>
      </c>
      <c r="J49" s="44"/>
      <c r="K49" s="44"/>
      <c r="L49" s="44"/>
      <c r="M49" s="44"/>
      <c r="N49" s="44"/>
    </row>
    <row r="50" spans="1:14" ht="13.5" thickBot="1" x14ac:dyDescent="0.25">
      <c r="A50" s="24"/>
      <c r="B50" s="25" t="s">
        <v>82</v>
      </c>
      <c r="C50" s="25"/>
      <c r="D50" s="83">
        <v>4</v>
      </c>
      <c r="E50" s="83">
        <v>0</v>
      </c>
      <c r="F50" s="83">
        <v>0</v>
      </c>
      <c r="G50" s="81">
        <v>1</v>
      </c>
      <c r="H50" s="81">
        <v>1</v>
      </c>
      <c r="I50" s="260">
        <v>0</v>
      </c>
      <c r="J50" s="44"/>
      <c r="K50" s="44"/>
      <c r="L50" s="44"/>
      <c r="M50" s="44"/>
      <c r="N50" s="44"/>
    </row>
    <row r="51" spans="1:14" ht="13.5" thickBot="1" x14ac:dyDescent="0.25">
      <c r="A51" s="24" t="s">
        <v>108</v>
      </c>
      <c r="B51" s="82">
        <v>404</v>
      </c>
      <c r="C51" s="24" t="s">
        <v>109</v>
      </c>
      <c r="D51" s="82">
        <v>9</v>
      </c>
      <c r="E51" s="82">
        <v>11</v>
      </c>
      <c r="F51" s="82">
        <v>0</v>
      </c>
      <c r="G51" s="80">
        <v>12</v>
      </c>
      <c r="H51" s="44">
        <v>5</v>
      </c>
      <c r="I51" s="259">
        <v>2</v>
      </c>
      <c r="J51" s="44"/>
      <c r="K51" s="44"/>
      <c r="L51" s="44"/>
      <c r="M51" s="44"/>
      <c r="N51" s="44"/>
    </row>
    <row r="52" spans="1:14" ht="13.5" thickBot="1" x14ac:dyDescent="0.25">
      <c r="A52" s="24"/>
      <c r="B52" s="82">
        <v>408</v>
      </c>
      <c r="C52" s="24" t="s">
        <v>110</v>
      </c>
      <c r="D52" s="82">
        <v>0</v>
      </c>
      <c r="E52" s="82">
        <v>2</v>
      </c>
      <c r="F52" s="82">
        <v>0</v>
      </c>
      <c r="G52" s="80">
        <v>1</v>
      </c>
      <c r="H52" s="44">
        <v>0</v>
      </c>
      <c r="I52" s="259">
        <v>0</v>
      </c>
      <c r="J52" s="44"/>
      <c r="K52" s="44"/>
      <c r="L52" s="44"/>
      <c r="M52" s="44"/>
      <c r="N52" s="44"/>
    </row>
    <row r="53" spans="1:14" ht="13.5" thickBot="1" x14ac:dyDescent="0.25">
      <c r="A53" s="24"/>
      <c r="B53" s="82">
        <v>409</v>
      </c>
      <c r="C53" s="24" t="s">
        <v>111</v>
      </c>
      <c r="D53" s="82">
        <v>140</v>
      </c>
      <c r="E53" s="82">
        <v>180</v>
      </c>
      <c r="F53" s="82">
        <v>2</v>
      </c>
      <c r="G53" s="80">
        <v>110</v>
      </c>
      <c r="H53" s="44">
        <v>128</v>
      </c>
      <c r="I53" s="259">
        <v>27</v>
      </c>
      <c r="J53" s="44"/>
      <c r="K53" s="44"/>
      <c r="L53" s="44"/>
      <c r="M53" s="44"/>
      <c r="N53" s="44"/>
    </row>
    <row r="54" spans="1:14" ht="13.5" thickBot="1" x14ac:dyDescent="0.25">
      <c r="A54" s="24"/>
      <c r="B54" s="82">
        <v>410</v>
      </c>
      <c r="C54" s="24" t="s">
        <v>112</v>
      </c>
      <c r="D54" s="82">
        <v>5</v>
      </c>
      <c r="E54" s="82">
        <v>4</v>
      </c>
      <c r="F54" s="82">
        <v>0</v>
      </c>
      <c r="G54" s="80">
        <v>0</v>
      </c>
      <c r="H54" s="44">
        <v>4</v>
      </c>
      <c r="I54" s="259">
        <v>1</v>
      </c>
      <c r="J54" s="44"/>
      <c r="K54" s="44"/>
      <c r="L54" s="44"/>
      <c r="M54" s="44"/>
      <c r="N54" s="44"/>
    </row>
    <row r="55" spans="1:14" ht="13.5" thickBot="1" x14ac:dyDescent="0.25">
      <c r="A55" s="24"/>
      <c r="B55" s="82">
        <v>411</v>
      </c>
      <c r="C55" s="24" t="s">
        <v>113</v>
      </c>
      <c r="D55" s="82">
        <v>1</v>
      </c>
      <c r="E55" s="82">
        <v>0</v>
      </c>
      <c r="F55" s="82">
        <v>0</v>
      </c>
      <c r="G55" s="92">
        <v>0</v>
      </c>
      <c r="H55" s="44">
        <v>6</v>
      </c>
      <c r="I55" s="261">
        <v>1</v>
      </c>
      <c r="J55" s="44"/>
      <c r="K55" s="44"/>
      <c r="L55" s="44"/>
      <c r="M55" s="44"/>
      <c r="N55" s="44"/>
    </row>
    <row r="56" spans="1:14" ht="13.5" thickBot="1" x14ac:dyDescent="0.25">
      <c r="A56" s="24"/>
      <c r="B56" s="25" t="s">
        <v>82</v>
      </c>
      <c r="C56" s="25"/>
      <c r="D56" s="83">
        <v>155</v>
      </c>
      <c r="E56" s="83">
        <v>197</v>
      </c>
      <c r="F56" s="83">
        <v>2</v>
      </c>
      <c r="G56" s="81">
        <v>123</v>
      </c>
      <c r="H56" s="81">
        <v>143</v>
      </c>
      <c r="I56" s="260">
        <v>31</v>
      </c>
      <c r="J56" s="44"/>
      <c r="K56" s="44"/>
      <c r="L56" s="44"/>
      <c r="M56" s="44"/>
      <c r="N56" s="44"/>
    </row>
    <row r="57" spans="1:14" ht="13.5" thickBot="1" x14ac:dyDescent="0.25">
      <c r="A57" s="24" t="s">
        <v>114</v>
      </c>
      <c r="B57" s="82">
        <v>201</v>
      </c>
      <c r="C57" s="24" t="s">
        <v>115</v>
      </c>
      <c r="D57" s="82">
        <v>8</v>
      </c>
      <c r="E57" s="82">
        <v>3</v>
      </c>
      <c r="F57" s="82">
        <v>0</v>
      </c>
      <c r="G57" s="80">
        <v>3</v>
      </c>
      <c r="H57" s="44">
        <v>2</v>
      </c>
      <c r="I57" s="259">
        <v>1</v>
      </c>
      <c r="J57" s="44"/>
      <c r="K57" s="44"/>
      <c r="L57" s="44"/>
      <c r="M57" s="44"/>
      <c r="N57" s="44"/>
    </row>
    <row r="58" spans="1:14" ht="13.5" thickBot="1" x14ac:dyDescent="0.25">
      <c r="A58" s="24"/>
      <c r="B58" s="82">
        <v>202</v>
      </c>
      <c r="C58" s="24" t="s">
        <v>116</v>
      </c>
      <c r="D58" s="82">
        <v>22</v>
      </c>
      <c r="E58" s="82">
        <v>24</v>
      </c>
      <c r="F58" s="82">
        <v>0</v>
      </c>
      <c r="G58" s="80">
        <v>11</v>
      </c>
      <c r="H58" s="44">
        <v>13</v>
      </c>
      <c r="I58" s="259">
        <v>3</v>
      </c>
      <c r="J58" s="44"/>
      <c r="K58" s="44"/>
      <c r="L58" s="44"/>
      <c r="M58" s="44"/>
      <c r="N58" s="44"/>
    </row>
    <row r="59" spans="1:14" ht="13.5" thickBot="1" x14ac:dyDescent="0.25">
      <c r="A59" s="24"/>
      <c r="B59" s="82">
        <v>204</v>
      </c>
      <c r="C59" s="24" t="s">
        <v>117</v>
      </c>
      <c r="D59" s="82">
        <v>0</v>
      </c>
      <c r="E59" s="82">
        <v>1</v>
      </c>
      <c r="F59" s="82">
        <v>0</v>
      </c>
      <c r="G59" s="80">
        <v>0</v>
      </c>
      <c r="H59" s="44">
        <v>0</v>
      </c>
      <c r="I59" s="259">
        <v>0</v>
      </c>
      <c r="J59" s="44"/>
      <c r="K59" s="44"/>
      <c r="L59" s="44"/>
      <c r="M59" s="44"/>
      <c r="N59" s="44"/>
    </row>
    <row r="60" spans="1:14" ht="13.5" thickBot="1" x14ac:dyDescent="0.25">
      <c r="A60" s="24"/>
      <c r="B60" s="82">
        <v>217</v>
      </c>
      <c r="C60" s="24" t="s">
        <v>103</v>
      </c>
      <c r="D60" s="82">
        <v>1</v>
      </c>
      <c r="E60" s="82">
        <v>1</v>
      </c>
      <c r="F60" s="82">
        <v>0</v>
      </c>
      <c r="G60" s="80">
        <v>0</v>
      </c>
      <c r="H60" s="44">
        <v>3</v>
      </c>
      <c r="I60" s="259">
        <v>1</v>
      </c>
      <c r="J60" s="44"/>
      <c r="K60" s="44"/>
      <c r="L60" s="44"/>
      <c r="M60" s="44"/>
      <c r="N60" s="44"/>
    </row>
    <row r="61" spans="1:14" x14ac:dyDescent="0.2">
      <c r="A61" s="32"/>
      <c r="B61" s="97" t="s">
        <v>82</v>
      </c>
      <c r="C61" s="97"/>
      <c r="D61" s="98">
        <v>31</v>
      </c>
      <c r="E61" s="99">
        <v>29</v>
      </c>
      <c r="F61" s="98">
        <v>0</v>
      </c>
      <c r="G61" s="100">
        <v>14</v>
      </c>
      <c r="H61" s="100">
        <v>18</v>
      </c>
      <c r="I61" s="264">
        <v>5</v>
      </c>
      <c r="J61" s="44"/>
      <c r="K61" s="44"/>
      <c r="L61" s="44"/>
      <c r="M61" s="44"/>
      <c r="N61" s="44"/>
    </row>
    <row r="62" spans="1:14" x14ac:dyDescent="0.2">
      <c r="A62" s="101" t="s">
        <v>118</v>
      </c>
      <c r="B62" s="101"/>
      <c r="C62" s="101"/>
      <c r="G62" s="44"/>
      <c r="H62" s="44"/>
      <c r="I62" s="44"/>
      <c r="J62" s="44"/>
      <c r="K62" s="44"/>
      <c r="L62" s="44"/>
      <c r="M62" s="44"/>
      <c r="N62" s="44"/>
    </row>
    <row r="63" spans="1:14" x14ac:dyDescent="0.2">
      <c r="G63" s="44"/>
      <c r="H63" s="44"/>
      <c r="I63" s="44"/>
      <c r="J63" s="44"/>
      <c r="K63" s="44"/>
      <c r="L63" s="44"/>
      <c r="M63" s="44"/>
      <c r="N63" s="44"/>
    </row>
  </sheetData>
  <sheetProtection selectLockedCells="1"/>
  <mergeCells count="5">
    <mergeCell ref="F3:G3"/>
    <mergeCell ref="C10:C11"/>
    <mergeCell ref="B10:B11"/>
    <mergeCell ref="A9:C9"/>
    <mergeCell ref="D9:I10"/>
  </mergeCells>
  <hyperlinks>
    <hyperlink ref="F3:G3" location="Contenido!A1" display="VOLVER"/>
  </hyperlinks>
  <pageMargins left="0.7" right="0.7" top="0.75" bottom="0.75" header="0.3" footer="0.3"/>
  <pageSetup orientation="portrait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6"/>
  <sheetViews>
    <sheetView workbookViewId="0">
      <pane ySplit="11" topLeftCell="A12" activePane="bottomLeft" state="frozen"/>
      <selection pane="bottomLeft" activeCell="A6" sqref="A6"/>
    </sheetView>
  </sheetViews>
  <sheetFormatPr baseColWidth="10" defaultRowHeight="12.75" x14ac:dyDescent="0.2"/>
  <cols>
    <col min="1" max="1" width="32" style="1" customWidth="1"/>
    <col min="2" max="2" width="8.28515625" style="1" customWidth="1"/>
    <col min="3" max="3" width="42.5703125" style="1" bestFit="1" customWidth="1"/>
    <col min="4" max="6" width="5" style="1" customWidth="1"/>
    <col min="7" max="7" width="5.85546875" style="1" customWidth="1"/>
    <col min="8" max="8" width="6.28515625" style="1" customWidth="1"/>
    <col min="9" max="9" width="7.28515625" style="1" customWidth="1"/>
    <col min="10" max="16384" width="11.42578125" style="1"/>
  </cols>
  <sheetData>
    <row r="1" spans="1:15" s="7" customFormat="1" x14ac:dyDescent="0.2"/>
    <row r="2" spans="1:15" s="7" customFormat="1" x14ac:dyDescent="0.2">
      <c r="F2" s="207"/>
      <c r="G2" s="207"/>
      <c r="H2" s="207"/>
      <c r="I2" s="207"/>
    </row>
    <row r="3" spans="1:15" s="7" customFormat="1" ht="18.75" x14ac:dyDescent="0.2">
      <c r="F3" s="207"/>
      <c r="G3" s="294" t="s">
        <v>244</v>
      </c>
      <c r="H3" s="294"/>
      <c r="I3" s="207"/>
    </row>
    <row r="4" spans="1:15" s="7" customFormat="1" x14ac:dyDescent="0.2">
      <c r="F4" s="207"/>
      <c r="G4" s="207"/>
      <c r="H4" s="207"/>
      <c r="I4" s="207"/>
    </row>
    <row r="5" spans="1:15" x14ac:dyDescent="0.2">
      <c r="A5" s="2" t="s">
        <v>260</v>
      </c>
    </row>
    <row r="6" spans="1:15" x14ac:dyDescent="0.2">
      <c r="A6" s="2" t="s">
        <v>307</v>
      </c>
    </row>
    <row r="7" spans="1:15" x14ac:dyDescent="0.2">
      <c r="A7" s="2" t="s">
        <v>354</v>
      </c>
    </row>
    <row r="8" spans="1:15" x14ac:dyDescent="0.2">
      <c r="A8" s="305"/>
      <c r="B8" s="305"/>
      <c r="C8" s="305"/>
      <c r="D8" s="305"/>
      <c r="F8" s="305"/>
      <c r="G8" s="305"/>
      <c r="H8" s="305"/>
      <c r="I8" s="305"/>
      <c r="K8" s="305"/>
      <c r="L8" s="305"/>
      <c r="M8" s="305"/>
      <c r="N8" s="305"/>
    </row>
    <row r="9" spans="1:15" s="4" customFormat="1" ht="18.75" customHeight="1" x14ac:dyDescent="0.25">
      <c r="A9" s="292" t="s">
        <v>261</v>
      </c>
      <c r="B9" s="292"/>
      <c r="C9" s="292"/>
      <c r="D9" s="295" t="s">
        <v>70</v>
      </c>
      <c r="E9" s="295"/>
      <c r="F9" s="295"/>
      <c r="G9" s="295"/>
      <c r="H9" s="295"/>
      <c r="I9" s="295"/>
      <c r="J9" s="20"/>
      <c r="K9" s="20"/>
      <c r="L9" s="303"/>
      <c r="M9" s="303"/>
      <c r="N9" s="303"/>
      <c r="O9" s="20"/>
    </row>
    <row r="10" spans="1:15" s="4" customFormat="1" ht="9.75" customHeight="1" x14ac:dyDescent="0.25">
      <c r="A10" s="20"/>
      <c r="B10" s="295" t="s">
        <v>68</v>
      </c>
      <c r="C10" s="295" t="s">
        <v>69</v>
      </c>
      <c r="D10" s="304"/>
      <c r="E10" s="304"/>
      <c r="F10" s="304"/>
      <c r="G10" s="304"/>
      <c r="H10" s="304"/>
      <c r="I10" s="304"/>
      <c r="J10" s="20"/>
      <c r="K10" s="20"/>
      <c r="L10" s="19"/>
      <c r="M10" s="19"/>
      <c r="N10" s="19"/>
      <c r="O10" s="20"/>
    </row>
    <row r="11" spans="1:15" s="4" customFormat="1" ht="18.75" customHeight="1" thickBot="1" x14ac:dyDescent="0.3">
      <c r="A11" s="79"/>
      <c r="B11" s="296"/>
      <c r="C11" s="296"/>
      <c r="D11" s="18">
        <v>2012</v>
      </c>
      <c r="E11" s="18">
        <v>2013</v>
      </c>
      <c r="F11" s="18">
        <v>2014</v>
      </c>
      <c r="G11" s="18">
        <v>2015</v>
      </c>
      <c r="H11" s="273">
        <v>2016</v>
      </c>
      <c r="I11" s="273">
        <v>2017</v>
      </c>
      <c r="J11" s="20"/>
      <c r="K11" s="20"/>
      <c r="L11" s="20"/>
      <c r="M11" s="20"/>
      <c r="N11" s="20"/>
      <c r="O11" s="20"/>
    </row>
    <row r="12" spans="1:15" ht="14.25" thickTop="1" thickBot="1" x14ac:dyDescent="0.25">
      <c r="A12" s="13" t="s">
        <v>67</v>
      </c>
      <c r="B12" s="1">
        <v>302</v>
      </c>
      <c r="C12" s="1" t="s">
        <v>71</v>
      </c>
      <c r="D12" s="1">
        <v>0</v>
      </c>
      <c r="E12" s="1">
        <v>0</v>
      </c>
      <c r="F12" s="1">
        <v>0</v>
      </c>
      <c r="G12" s="80">
        <v>0</v>
      </c>
      <c r="H12" s="13"/>
      <c r="I12" s="13">
        <v>0</v>
      </c>
      <c r="J12" s="13"/>
      <c r="K12" s="13"/>
      <c r="L12" s="13"/>
      <c r="M12" s="13"/>
      <c r="N12" s="13"/>
      <c r="O12" s="13"/>
    </row>
    <row r="13" spans="1:15" ht="13.5" thickBot="1" x14ac:dyDescent="0.25">
      <c r="B13" s="1">
        <v>303</v>
      </c>
      <c r="C13" s="1" t="s">
        <v>72</v>
      </c>
      <c r="D13" s="1">
        <v>0</v>
      </c>
      <c r="E13" s="1">
        <v>0</v>
      </c>
      <c r="F13" s="1">
        <v>0</v>
      </c>
      <c r="G13" s="80">
        <v>2</v>
      </c>
      <c r="H13" s="13"/>
      <c r="I13" s="13">
        <v>0</v>
      </c>
      <c r="J13" s="13"/>
      <c r="K13" s="13"/>
      <c r="L13" s="13"/>
      <c r="M13" s="13"/>
      <c r="N13" s="13"/>
      <c r="O13" s="13"/>
    </row>
    <row r="14" spans="1:15" ht="13.5" thickBot="1" x14ac:dyDescent="0.25">
      <c r="B14" s="1">
        <v>304</v>
      </c>
      <c r="C14" s="1" t="s">
        <v>73</v>
      </c>
      <c r="D14" s="1">
        <v>5</v>
      </c>
      <c r="E14" s="1">
        <v>2</v>
      </c>
      <c r="F14" s="1">
        <v>3</v>
      </c>
      <c r="G14" s="80">
        <v>0</v>
      </c>
      <c r="H14" s="13"/>
      <c r="I14" s="13">
        <v>0</v>
      </c>
      <c r="J14" s="13"/>
      <c r="K14" s="13"/>
      <c r="L14" s="13"/>
      <c r="M14" s="13"/>
      <c r="N14" s="13"/>
      <c r="O14" s="13"/>
    </row>
    <row r="15" spans="1:15" ht="13.5" thickBot="1" x14ac:dyDescent="0.25">
      <c r="B15" s="1">
        <v>306</v>
      </c>
      <c r="C15" s="1" t="s">
        <v>74</v>
      </c>
      <c r="D15" s="1">
        <v>0</v>
      </c>
      <c r="E15" s="1">
        <v>0</v>
      </c>
      <c r="F15" s="1">
        <v>2</v>
      </c>
      <c r="G15" s="80">
        <v>0</v>
      </c>
      <c r="H15" s="13"/>
      <c r="I15" s="13">
        <v>0</v>
      </c>
      <c r="J15" s="13"/>
      <c r="K15" s="13"/>
      <c r="L15" s="13"/>
      <c r="M15" s="13"/>
      <c r="N15" s="13"/>
      <c r="O15" s="13"/>
    </row>
    <row r="16" spans="1:15" ht="13.5" thickBot="1" x14ac:dyDescent="0.25">
      <c r="B16" s="1">
        <v>307</v>
      </c>
      <c r="C16" s="1" t="s">
        <v>75</v>
      </c>
      <c r="D16" s="1">
        <v>1</v>
      </c>
      <c r="E16" s="1">
        <v>1</v>
      </c>
      <c r="F16" s="1">
        <v>0</v>
      </c>
      <c r="G16" s="80">
        <v>0</v>
      </c>
      <c r="H16" s="13"/>
      <c r="I16" s="13">
        <v>0</v>
      </c>
      <c r="J16" s="13"/>
      <c r="K16" s="13"/>
      <c r="L16" s="13"/>
      <c r="M16" s="13"/>
      <c r="N16" s="13"/>
      <c r="O16" s="13"/>
    </row>
    <row r="17" spans="1:15" ht="13.5" thickBot="1" x14ac:dyDescent="0.25">
      <c r="B17" s="1">
        <v>308</v>
      </c>
      <c r="C17" s="1" t="s">
        <v>76</v>
      </c>
      <c r="D17" s="1">
        <v>2</v>
      </c>
      <c r="E17" s="1">
        <v>1</v>
      </c>
      <c r="F17" s="1">
        <v>3</v>
      </c>
      <c r="G17" s="80">
        <v>1</v>
      </c>
      <c r="H17" s="13"/>
      <c r="I17" s="13">
        <v>0</v>
      </c>
      <c r="J17" s="13"/>
      <c r="K17" s="13"/>
      <c r="L17" s="13"/>
      <c r="M17" s="13"/>
      <c r="N17" s="13"/>
      <c r="O17" s="13"/>
    </row>
    <row r="18" spans="1:15" ht="13.5" thickBot="1" x14ac:dyDescent="0.25">
      <c r="B18" s="2" t="s">
        <v>77</v>
      </c>
      <c r="C18" s="2"/>
      <c r="D18" s="2">
        <v>8</v>
      </c>
      <c r="E18" s="2">
        <v>4</v>
      </c>
      <c r="F18" s="2">
        <v>8</v>
      </c>
      <c r="G18" s="81">
        <f>SUM(G12:G17)</f>
        <v>3</v>
      </c>
      <c r="H18" s="13"/>
      <c r="I18" s="281">
        <v>0</v>
      </c>
      <c r="J18" s="13"/>
      <c r="K18" s="13"/>
      <c r="L18" s="13"/>
      <c r="M18" s="13"/>
      <c r="N18" s="13"/>
      <c r="O18" s="13"/>
    </row>
    <row r="19" spans="1:15" ht="13.5" thickBot="1" x14ac:dyDescent="0.25">
      <c r="A19" s="1" t="s">
        <v>78</v>
      </c>
      <c r="B19" s="1">
        <v>90</v>
      </c>
      <c r="C19" s="1" t="s">
        <v>79</v>
      </c>
      <c r="D19" s="1">
        <v>2</v>
      </c>
      <c r="E19" s="1">
        <v>2</v>
      </c>
      <c r="F19" s="1">
        <v>2</v>
      </c>
      <c r="G19" s="80">
        <v>0</v>
      </c>
      <c r="H19" s="13"/>
      <c r="I19" s="13">
        <v>0</v>
      </c>
      <c r="J19" s="13"/>
      <c r="K19" s="13"/>
      <c r="L19" s="13"/>
      <c r="M19" s="13"/>
      <c r="N19" s="13"/>
      <c r="O19" s="13"/>
    </row>
    <row r="20" spans="1:15" ht="13.5" thickBot="1" x14ac:dyDescent="0.25">
      <c r="B20" s="1">
        <v>93</v>
      </c>
      <c r="C20" s="1" t="s">
        <v>80</v>
      </c>
      <c r="D20" s="1">
        <v>1</v>
      </c>
      <c r="E20" s="1">
        <v>2</v>
      </c>
      <c r="F20" s="1">
        <v>1</v>
      </c>
      <c r="G20" s="80">
        <v>0</v>
      </c>
      <c r="H20" s="13"/>
      <c r="I20" s="13">
        <v>0</v>
      </c>
      <c r="J20" s="13"/>
      <c r="K20" s="13"/>
      <c r="L20" s="13"/>
      <c r="M20" s="13"/>
      <c r="N20" s="13"/>
      <c r="O20" s="13"/>
    </row>
    <row r="21" spans="1:15" ht="13.5" thickBot="1" x14ac:dyDescent="0.25">
      <c r="B21" s="1">
        <v>98</v>
      </c>
      <c r="C21" s="1" t="s">
        <v>81</v>
      </c>
      <c r="D21" s="1">
        <v>0</v>
      </c>
      <c r="E21" s="1">
        <v>1</v>
      </c>
      <c r="F21" s="1">
        <v>0</v>
      </c>
      <c r="G21" s="80">
        <v>0</v>
      </c>
      <c r="H21" s="13"/>
      <c r="I21" s="13">
        <v>0</v>
      </c>
      <c r="J21" s="13"/>
      <c r="K21" s="13"/>
      <c r="L21" s="13"/>
      <c r="M21" s="13"/>
      <c r="N21" s="13"/>
      <c r="O21" s="13"/>
    </row>
    <row r="22" spans="1:15" ht="13.5" thickBot="1" x14ac:dyDescent="0.25">
      <c r="B22" s="2" t="s">
        <v>82</v>
      </c>
      <c r="C22" s="2"/>
      <c r="D22" s="2">
        <v>3</v>
      </c>
      <c r="E22" s="2">
        <v>5</v>
      </c>
      <c r="F22" s="2">
        <v>3</v>
      </c>
      <c r="G22" s="81">
        <v>0</v>
      </c>
      <c r="H22" s="13"/>
      <c r="I22" s="281">
        <v>0</v>
      </c>
      <c r="J22" s="13"/>
      <c r="K22" s="13"/>
      <c r="L22" s="13"/>
      <c r="M22" s="13"/>
      <c r="N22" s="13"/>
      <c r="O22" s="13"/>
    </row>
    <row r="23" spans="1:15" ht="13.5" thickBot="1" x14ac:dyDescent="0.25">
      <c r="A23" s="1" t="s">
        <v>83</v>
      </c>
      <c r="B23" s="1">
        <v>101</v>
      </c>
      <c r="C23" s="1" t="s">
        <v>84</v>
      </c>
      <c r="D23" s="1">
        <v>1</v>
      </c>
      <c r="E23" s="1">
        <v>0</v>
      </c>
      <c r="F23" s="1">
        <v>1</v>
      </c>
      <c r="G23" s="80">
        <v>1</v>
      </c>
      <c r="H23" s="13"/>
      <c r="I23" s="13">
        <v>0</v>
      </c>
      <c r="J23" s="13"/>
      <c r="K23" s="13"/>
      <c r="L23" s="13"/>
      <c r="M23" s="13"/>
      <c r="N23" s="13"/>
      <c r="O23" s="13"/>
    </row>
    <row r="24" spans="1:15" ht="13.5" thickBot="1" x14ac:dyDescent="0.25">
      <c r="B24" s="1">
        <v>102</v>
      </c>
      <c r="C24" s="1" t="s">
        <v>85</v>
      </c>
      <c r="D24" s="1">
        <v>4</v>
      </c>
      <c r="E24" s="1">
        <v>4</v>
      </c>
      <c r="F24" s="1">
        <v>3</v>
      </c>
      <c r="G24" s="80">
        <v>8</v>
      </c>
      <c r="H24" s="13"/>
      <c r="I24" s="13">
        <v>0</v>
      </c>
      <c r="J24" s="13"/>
      <c r="K24" s="13"/>
      <c r="L24" s="13"/>
      <c r="M24" s="13"/>
      <c r="N24" s="13"/>
      <c r="O24" s="13"/>
    </row>
    <row r="25" spans="1:15" ht="13.5" thickBot="1" x14ac:dyDescent="0.25">
      <c r="B25" s="1">
        <v>103</v>
      </c>
      <c r="C25" s="1" t="s">
        <v>86</v>
      </c>
      <c r="D25" s="1">
        <v>10</v>
      </c>
      <c r="E25" s="1">
        <v>2</v>
      </c>
      <c r="F25" s="1">
        <v>2</v>
      </c>
      <c r="G25" s="80">
        <v>5</v>
      </c>
      <c r="H25" s="13"/>
      <c r="I25" s="13">
        <v>0</v>
      </c>
      <c r="J25" s="13"/>
      <c r="K25" s="13"/>
      <c r="L25" s="13"/>
      <c r="M25" s="13"/>
      <c r="N25" s="13"/>
      <c r="O25" s="13"/>
    </row>
    <row r="26" spans="1:15" ht="13.5" thickBot="1" x14ac:dyDescent="0.25">
      <c r="B26" s="1">
        <v>104</v>
      </c>
      <c r="C26" s="1" t="s">
        <v>127</v>
      </c>
      <c r="D26" s="1">
        <v>2</v>
      </c>
      <c r="E26" s="1">
        <v>15</v>
      </c>
      <c r="F26" s="1">
        <v>6</v>
      </c>
      <c r="G26" s="80">
        <v>4</v>
      </c>
      <c r="H26" s="13"/>
      <c r="I26" s="13">
        <v>0</v>
      </c>
      <c r="J26" s="13"/>
      <c r="K26" s="13"/>
      <c r="L26" s="13"/>
      <c r="M26" s="13"/>
      <c r="N26" s="13"/>
      <c r="O26" s="13"/>
    </row>
    <row r="27" spans="1:15" ht="13.5" thickBot="1" x14ac:dyDescent="0.25">
      <c r="B27" s="1">
        <v>105</v>
      </c>
      <c r="C27" s="1" t="s">
        <v>87</v>
      </c>
      <c r="D27" s="1">
        <v>1</v>
      </c>
      <c r="E27" s="1">
        <v>1</v>
      </c>
      <c r="F27" s="1">
        <v>1</v>
      </c>
      <c r="G27" s="80">
        <v>2</v>
      </c>
      <c r="H27" s="13"/>
      <c r="I27" s="13">
        <v>0</v>
      </c>
      <c r="J27" s="13"/>
      <c r="K27" s="13"/>
      <c r="L27" s="13"/>
      <c r="M27" s="13"/>
      <c r="N27" s="13"/>
      <c r="O27" s="13"/>
    </row>
    <row r="28" spans="1:15" ht="13.5" thickBot="1" x14ac:dyDescent="0.25">
      <c r="B28" s="1">
        <v>107</v>
      </c>
      <c r="C28" s="1" t="s">
        <v>88</v>
      </c>
      <c r="D28" s="1">
        <v>3</v>
      </c>
      <c r="E28" s="1">
        <v>0</v>
      </c>
      <c r="F28" s="1">
        <v>0</v>
      </c>
      <c r="G28" s="80">
        <v>0</v>
      </c>
      <c r="H28" s="13"/>
      <c r="I28" s="13">
        <v>0</v>
      </c>
      <c r="J28" s="13"/>
      <c r="K28" s="13"/>
      <c r="L28" s="13"/>
      <c r="M28" s="13"/>
      <c r="N28" s="13"/>
      <c r="O28" s="13"/>
    </row>
    <row r="29" spans="1:15" ht="13.5" thickBot="1" x14ac:dyDescent="0.25">
      <c r="B29" s="1">
        <v>108</v>
      </c>
      <c r="C29" s="1" t="s">
        <v>89</v>
      </c>
      <c r="D29" s="1">
        <v>0</v>
      </c>
      <c r="E29" s="1">
        <v>0</v>
      </c>
      <c r="F29" s="1">
        <v>0</v>
      </c>
      <c r="G29" s="80">
        <v>1</v>
      </c>
      <c r="H29" s="13"/>
      <c r="I29" s="13">
        <v>0</v>
      </c>
      <c r="J29" s="13"/>
      <c r="K29" s="13"/>
      <c r="L29" s="13"/>
      <c r="M29" s="13"/>
      <c r="N29" s="13"/>
      <c r="O29" s="13"/>
    </row>
    <row r="30" spans="1:15" ht="13.5" thickBot="1" x14ac:dyDescent="0.25">
      <c r="B30" s="1">
        <v>112</v>
      </c>
      <c r="C30" s="1" t="s">
        <v>128</v>
      </c>
      <c r="D30" s="1">
        <v>23</v>
      </c>
      <c r="E30" s="1">
        <v>21</v>
      </c>
      <c r="F30" s="1">
        <v>14</v>
      </c>
      <c r="G30" s="80">
        <v>27</v>
      </c>
      <c r="H30" s="13"/>
      <c r="I30" s="13">
        <v>38</v>
      </c>
      <c r="J30" s="13"/>
      <c r="K30" s="13"/>
      <c r="L30" s="13"/>
      <c r="M30" s="13"/>
      <c r="N30" s="13"/>
      <c r="O30" s="13"/>
    </row>
    <row r="31" spans="1:15" ht="13.5" thickBot="1" x14ac:dyDescent="0.25">
      <c r="B31" s="1">
        <v>114</v>
      </c>
      <c r="C31" s="1" t="s">
        <v>90</v>
      </c>
      <c r="D31" s="1">
        <v>0</v>
      </c>
      <c r="E31" s="1">
        <v>0</v>
      </c>
      <c r="F31" s="1">
        <v>0</v>
      </c>
      <c r="G31" s="80">
        <v>2</v>
      </c>
      <c r="H31" s="13"/>
      <c r="I31" s="13">
        <v>0</v>
      </c>
      <c r="J31" s="13"/>
      <c r="K31" s="13"/>
      <c r="L31" s="13"/>
      <c r="M31" s="13"/>
      <c r="N31" s="13"/>
      <c r="O31" s="13"/>
    </row>
    <row r="32" spans="1:15" ht="13.5" thickBot="1" x14ac:dyDescent="0.25">
      <c r="B32" s="1">
        <v>115</v>
      </c>
      <c r="C32" s="1" t="s">
        <v>91</v>
      </c>
      <c r="D32" s="1">
        <v>11</v>
      </c>
      <c r="E32" s="1">
        <v>18</v>
      </c>
      <c r="F32" s="1">
        <v>8</v>
      </c>
      <c r="G32" s="80">
        <v>3</v>
      </c>
      <c r="H32" s="13"/>
      <c r="I32" s="13">
        <v>19</v>
      </c>
      <c r="J32" s="13"/>
      <c r="K32" s="13"/>
      <c r="L32" s="13"/>
      <c r="M32" s="13"/>
      <c r="N32" s="13"/>
      <c r="O32" s="13"/>
    </row>
    <row r="33" spans="1:15" ht="13.5" thickBot="1" x14ac:dyDescent="0.25">
      <c r="B33" s="1">
        <v>116</v>
      </c>
      <c r="C33" s="1" t="s">
        <v>92</v>
      </c>
      <c r="D33" s="1">
        <v>0</v>
      </c>
      <c r="E33" s="1">
        <v>0</v>
      </c>
      <c r="F33" s="1">
        <v>3</v>
      </c>
      <c r="G33" s="80">
        <v>3</v>
      </c>
      <c r="H33" s="13"/>
      <c r="I33" s="13">
        <v>0</v>
      </c>
      <c r="J33" s="13"/>
      <c r="K33" s="13"/>
      <c r="L33" s="13"/>
      <c r="M33" s="13"/>
      <c r="N33" s="13"/>
      <c r="O33" s="13"/>
    </row>
    <row r="34" spans="1:15" ht="13.5" thickBot="1" x14ac:dyDescent="0.25">
      <c r="B34" s="1">
        <v>118</v>
      </c>
      <c r="C34" s="1" t="s">
        <v>93</v>
      </c>
      <c r="D34" s="1">
        <v>0</v>
      </c>
      <c r="E34" s="1">
        <v>4</v>
      </c>
      <c r="F34" s="1">
        <v>3</v>
      </c>
      <c r="G34" s="80">
        <v>0</v>
      </c>
      <c r="H34" s="13"/>
      <c r="I34" s="13">
        <v>12</v>
      </c>
      <c r="J34" s="13"/>
      <c r="K34" s="13"/>
      <c r="L34" s="13"/>
      <c r="M34" s="13"/>
      <c r="N34" s="13"/>
      <c r="O34" s="13"/>
    </row>
    <row r="35" spans="1:15" ht="13.5" thickBot="1" x14ac:dyDescent="0.25">
      <c r="B35" s="1">
        <v>119</v>
      </c>
      <c r="C35" s="1" t="s">
        <v>94</v>
      </c>
      <c r="D35" s="1">
        <v>3</v>
      </c>
      <c r="E35" s="1">
        <v>2</v>
      </c>
      <c r="F35" s="1">
        <v>0</v>
      </c>
      <c r="G35" s="80">
        <v>3</v>
      </c>
      <c r="H35" s="13"/>
      <c r="I35" s="13">
        <v>5</v>
      </c>
      <c r="J35" s="13"/>
      <c r="K35" s="13"/>
      <c r="L35" s="13"/>
      <c r="M35" s="13"/>
      <c r="N35" s="13"/>
      <c r="O35" s="13"/>
    </row>
    <row r="36" spans="1:15" ht="13.5" thickBot="1" x14ac:dyDescent="0.25">
      <c r="B36" s="1">
        <v>120</v>
      </c>
      <c r="C36" s="1" t="s">
        <v>95</v>
      </c>
      <c r="D36" s="1">
        <v>0</v>
      </c>
      <c r="E36" s="1">
        <v>1</v>
      </c>
      <c r="F36" s="1">
        <v>0</v>
      </c>
      <c r="G36" s="80">
        <v>0</v>
      </c>
      <c r="H36" s="13"/>
      <c r="I36" s="13">
        <v>0</v>
      </c>
      <c r="J36" s="13"/>
      <c r="K36" s="13"/>
      <c r="L36" s="13"/>
      <c r="M36" s="13"/>
      <c r="N36" s="13"/>
      <c r="O36" s="13"/>
    </row>
    <row r="37" spans="1:15" ht="13.5" thickBot="1" x14ac:dyDescent="0.25">
      <c r="B37" s="1">
        <v>121</v>
      </c>
      <c r="C37" s="1" t="s">
        <v>96</v>
      </c>
      <c r="D37" s="1">
        <v>42</v>
      </c>
      <c r="E37" s="1">
        <v>38</v>
      </c>
      <c r="F37" s="1">
        <v>43</v>
      </c>
      <c r="G37" s="80">
        <v>45</v>
      </c>
      <c r="H37" s="13"/>
      <c r="I37" s="13">
        <v>35</v>
      </c>
      <c r="J37" s="13"/>
      <c r="K37" s="13"/>
      <c r="L37" s="13"/>
      <c r="M37" s="13"/>
      <c r="N37" s="13"/>
      <c r="O37" s="13"/>
    </row>
    <row r="38" spans="1:15" ht="13.5" thickBot="1" x14ac:dyDescent="0.25">
      <c r="B38" s="1">
        <v>132</v>
      </c>
      <c r="C38" s="1" t="s">
        <v>97</v>
      </c>
      <c r="D38" s="1">
        <v>27</v>
      </c>
      <c r="E38" s="1">
        <v>15</v>
      </c>
      <c r="F38" s="1">
        <v>11</v>
      </c>
      <c r="G38" s="80">
        <v>37</v>
      </c>
      <c r="H38" s="13"/>
      <c r="I38" s="13">
        <v>30</v>
      </c>
      <c r="J38" s="13"/>
      <c r="K38" s="13"/>
      <c r="L38" s="13"/>
      <c r="M38" s="13"/>
      <c r="N38" s="13"/>
      <c r="O38" s="13"/>
    </row>
    <row r="39" spans="1:15" ht="13.5" thickBot="1" x14ac:dyDescent="0.25">
      <c r="B39" s="1">
        <v>133</v>
      </c>
      <c r="C39" s="1" t="s">
        <v>98</v>
      </c>
      <c r="D39" s="1">
        <v>8</v>
      </c>
      <c r="E39" s="1">
        <v>9</v>
      </c>
      <c r="F39" s="1">
        <v>18</v>
      </c>
      <c r="G39" s="80">
        <v>3</v>
      </c>
      <c r="H39" s="13"/>
      <c r="I39" s="13">
        <v>8</v>
      </c>
      <c r="J39" s="13"/>
      <c r="K39" s="13"/>
      <c r="L39" s="13"/>
      <c r="M39" s="13"/>
      <c r="N39" s="13"/>
      <c r="O39" s="13"/>
    </row>
    <row r="40" spans="1:15" ht="13.5" thickBot="1" x14ac:dyDescent="0.25">
      <c r="B40" s="1">
        <v>141</v>
      </c>
      <c r="C40" s="1" t="s">
        <v>99</v>
      </c>
      <c r="D40" s="1">
        <v>0</v>
      </c>
      <c r="E40" s="1">
        <v>10</v>
      </c>
      <c r="F40" s="1">
        <v>0</v>
      </c>
      <c r="G40" s="80">
        <v>2</v>
      </c>
      <c r="H40" s="13"/>
      <c r="I40" s="13">
        <v>0</v>
      </c>
      <c r="J40" s="13"/>
      <c r="K40" s="13"/>
      <c r="L40" s="13"/>
      <c r="M40" s="13"/>
      <c r="N40" s="13"/>
      <c r="O40" s="13"/>
    </row>
    <row r="41" spans="1:15" ht="13.5" thickBot="1" x14ac:dyDescent="0.25">
      <c r="B41" s="1">
        <v>143</v>
      </c>
      <c r="C41" s="1" t="s">
        <v>100</v>
      </c>
      <c r="D41" s="1">
        <v>12</v>
      </c>
      <c r="E41" s="1">
        <v>56</v>
      </c>
      <c r="F41" s="1">
        <v>4</v>
      </c>
      <c r="G41" s="80">
        <v>7</v>
      </c>
      <c r="H41" s="13"/>
      <c r="I41" s="13">
        <v>12</v>
      </c>
      <c r="J41" s="13"/>
      <c r="K41" s="13"/>
      <c r="L41" s="13"/>
      <c r="M41" s="13"/>
      <c r="N41" s="13"/>
      <c r="O41" s="13"/>
    </row>
    <row r="42" spans="1:15" ht="13.5" thickBot="1" x14ac:dyDescent="0.25">
      <c r="B42" s="1">
        <v>145</v>
      </c>
      <c r="C42" s="1" t="s">
        <v>101</v>
      </c>
      <c r="D42" s="1">
        <v>7</v>
      </c>
      <c r="E42" s="1">
        <v>12</v>
      </c>
      <c r="F42" s="1">
        <v>6</v>
      </c>
      <c r="G42" s="80">
        <v>11</v>
      </c>
      <c r="H42" s="13"/>
      <c r="I42" s="13">
        <v>12</v>
      </c>
      <c r="J42" s="13"/>
      <c r="K42" s="13"/>
      <c r="L42" s="13"/>
      <c r="M42" s="13"/>
      <c r="N42" s="13"/>
      <c r="O42" s="13"/>
    </row>
    <row r="43" spans="1:15" ht="13.5" thickBot="1" x14ac:dyDescent="0.25">
      <c r="B43" s="1">
        <v>146</v>
      </c>
      <c r="C43" s="1" t="s">
        <v>102</v>
      </c>
      <c r="D43" s="1">
        <v>0</v>
      </c>
      <c r="E43" s="1">
        <v>13</v>
      </c>
      <c r="F43" s="1">
        <v>0</v>
      </c>
      <c r="G43" s="80">
        <v>0</v>
      </c>
      <c r="H43" s="13"/>
      <c r="I43" s="13">
        <v>0</v>
      </c>
      <c r="J43" s="13"/>
      <c r="K43" s="13"/>
      <c r="L43" s="13"/>
      <c r="M43" s="13"/>
      <c r="N43" s="13"/>
      <c r="O43" s="13"/>
    </row>
    <row r="44" spans="1:15" ht="13.5" thickBot="1" x14ac:dyDescent="0.25">
      <c r="B44" s="1">
        <v>157</v>
      </c>
      <c r="C44" s="1" t="s">
        <v>103</v>
      </c>
      <c r="D44" s="1">
        <v>128</v>
      </c>
      <c r="E44" s="1">
        <v>0</v>
      </c>
      <c r="F44" s="1">
        <v>102</v>
      </c>
      <c r="G44" s="80">
        <v>91</v>
      </c>
      <c r="H44" s="13"/>
      <c r="I44" s="13">
        <v>0</v>
      </c>
      <c r="J44" s="13"/>
      <c r="K44" s="13"/>
      <c r="L44" s="13"/>
      <c r="M44" s="13"/>
      <c r="N44" s="13"/>
      <c r="O44" s="13"/>
    </row>
    <row r="45" spans="1:15" ht="13.5" thickBot="1" x14ac:dyDescent="0.25">
      <c r="B45" s="1">
        <v>158</v>
      </c>
      <c r="C45" s="1" t="s">
        <v>104</v>
      </c>
      <c r="D45" s="1">
        <v>0</v>
      </c>
      <c r="E45" s="1">
        <v>0</v>
      </c>
      <c r="F45" s="1">
        <v>0</v>
      </c>
      <c r="G45" s="80">
        <v>0</v>
      </c>
      <c r="H45" s="13"/>
      <c r="I45" s="13">
        <v>0</v>
      </c>
      <c r="J45" s="13"/>
      <c r="K45" s="13"/>
      <c r="L45" s="13"/>
      <c r="M45" s="13"/>
      <c r="N45" s="13"/>
      <c r="O45" s="13"/>
    </row>
    <row r="46" spans="1:15" ht="13.5" thickBot="1" x14ac:dyDescent="0.25">
      <c r="B46" s="1">
        <v>161</v>
      </c>
      <c r="C46" s="1" t="s">
        <v>129</v>
      </c>
      <c r="D46" s="1">
        <v>0</v>
      </c>
      <c r="E46" s="1">
        <v>2</v>
      </c>
      <c r="F46" s="1">
        <v>3</v>
      </c>
      <c r="G46" s="80">
        <v>0</v>
      </c>
      <c r="H46" s="13"/>
      <c r="I46" s="13">
        <v>1</v>
      </c>
      <c r="J46" s="13"/>
      <c r="K46" s="13"/>
      <c r="L46" s="13"/>
      <c r="M46" s="13"/>
      <c r="N46" s="13"/>
      <c r="O46" s="13"/>
    </row>
    <row r="47" spans="1:15" ht="13.5" thickBot="1" x14ac:dyDescent="0.25">
      <c r="B47" s="2" t="s">
        <v>82</v>
      </c>
      <c r="C47" s="2"/>
      <c r="D47" s="2">
        <v>282</v>
      </c>
      <c r="E47" s="2">
        <v>223</v>
      </c>
      <c r="F47" s="2">
        <v>228</v>
      </c>
      <c r="G47" s="81">
        <v>255</v>
      </c>
      <c r="H47" s="13"/>
      <c r="I47" s="281">
        <v>161</v>
      </c>
      <c r="J47" s="13"/>
      <c r="K47" s="13"/>
      <c r="L47" s="13"/>
      <c r="M47" s="13"/>
      <c r="N47" s="13"/>
      <c r="O47" s="13"/>
    </row>
    <row r="48" spans="1:15" ht="13.5" thickBot="1" x14ac:dyDescent="0.25">
      <c r="A48" s="1" t="s">
        <v>105</v>
      </c>
      <c r="B48" s="1">
        <v>501</v>
      </c>
      <c r="C48" s="1" t="s">
        <v>106</v>
      </c>
      <c r="D48" s="1">
        <v>0</v>
      </c>
      <c r="E48" s="1">
        <v>4</v>
      </c>
      <c r="F48" s="82" t="s">
        <v>38</v>
      </c>
      <c r="G48" s="80">
        <v>0</v>
      </c>
      <c r="H48" s="13"/>
      <c r="I48" s="13">
        <v>0</v>
      </c>
      <c r="J48" s="13"/>
      <c r="K48" s="13"/>
      <c r="L48" s="13"/>
      <c r="M48" s="13"/>
      <c r="N48" s="13"/>
      <c r="O48" s="13"/>
    </row>
    <row r="49" spans="1:15" ht="13.5" thickBot="1" x14ac:dyDescent="0.25">
      <c r="B49" s="1">
        <v>502</v>
      </c>
      <c r="C49" s="1" t="s">
        <v>130</v>
      </c>
      <c r="D49" s="1">
        <v>0</v>
      </c>
      <c r="E49" s="1">
        <v>2</v>
      </c>
      <c r="F49" s="82" t="s">
        <v>38</v>
      </c>
      <c r="G49" s="80">
        <v>1</v>
      </c>
      <c r="H49" s="13"/>
      <c r="I49" s="13">
        <v>0</v>
      </c>
      <c r="J49" s="13"/>
      <c r="K49" s="13"/>
      <c r="L49" s="13"/>
      <c r="M49" s="13"/>
      <c r="N49" s="13"/>
      <c r="O49" s="13"/>
    </row>
    <row r="50" spans="1:15" ht="13.5" thickBot="1" x14ac:dyDescent="0.25">
      <c r="B50" s="2" t="s">
        <v>82</v>
      </c>
      <c r="C50" s="2"/>
      <c r="D50" s="2">
        <v>0</v>
      </c>
      <c r="E50" s="2">
        <v>1</v>
      </c>
      <c r="F50" s="83" t="s">
        <v>38</v>
      </c>
      <c r="G50" s="81">
        <v>1</v>
      </c>
      <c r="H50" s="13"/>
      <c r="I50" s="13">
        <v>0</v>
      </c>
      <c r="J50" s="13"/>
      <c r="K50" s="13"/>
      <c r="L50" s="13"/>
      <c r="M50" s="13"/>
      <c r="N50" s="13"/>
      <c r="O50" s="13"/>
    </row>
    <row r="51" spans="1:15" ht="13.5" thickBot="1" x14ac:dyDescent="0.25">
      <c r="A51" s="1" t="s">
        <v>108</v>
      </c>
      <c r="B51" s="1">
        <v>404</v>
      </c>
      <c r="C51" s="1" t="s">
        <v>109</v>
      </c>
      <c r="D51" s="1">
        <v>22</v>
      </c>
      <c r="E51" s="1">
        <v>38</v>
      </c>
      <c r="F51" s="82" t="s">
        <v>38</v>
      </c>
      <c r="G51" s="80">
        <v>21</v>
      </c>
      <c r="H51" s="13"/>
      <c r="I51" s="13">
        <v>0</v>
      </c>
      <c r="J51" s="13"/>
      <c r="K51" s="13"/>
      <c r="L51" s="13"/>
      <c r="M51" s="13"/>
      <c r="N51" s="13"/>
      <c r="O51" s="13"/>
    </row>
    <row r="52" spans="1:15" ht="13.5" thickBot="1" x14ac:dyDescent="0.25">
      <c r="B52" s="1">
        <v>408</v>
      </c>
      <c r="C52" s="1" t="s">
        <v>110</v>
      </c>
      <c r="D52" s="1">
        <v>0</v>
      </c>
      <c r="E52" s="1">
        <v>15</v>
      </c>
      <c r="F52" s="82" t="s">
        <v>38</v>
      </c>
      <c r="G52" s="80">
        <v>0</v>
      </c>
      <c r="H52" s="13"/>
      <c r="I52" s="13">
        <v>0</v>
      </c>
      <c r="J52" s="13"/>
      <c r="K52" s="13"/>
      <c r="L52" s="13"/>
      <c r="M52" s="13"/>
      <c r="N52" s="13"/>
      <c r="O52" s="13"/>
    </row>
    <row r="53" spans="1:15" ht="13.5" thickBot="1" x14ac:dyDescent="0.25">
      <c r="B53" s="1">
        <v>409</v>
      </c>
      <c r="C53" s="1" t="s">
        <v>111</v>
      </c>
      <c r="D53" s="1">
        <v>18</v>
      </c>
      <c r="E53" s="1">
        <v>9</v>
      </c>
      <c r="F53" s="82" t="s">
        <v>38</v>
      </c>
      <c r="G53" s="80">
        <v>9</v>
      </c>
      <c r="H53" s="13"/>
      <c r="I53" s="13">
        <v>0</v>
      </c>
      <c r="J53" s="13"/>
      <c r="K53" s="13"/>
      <c r="L53" s="13"/>
      <c r="M53" s="13"/>
      <c r="N53" s="13"/>
      <c r="O53" s="13"/>
    </row>
    <row r="54" spans="1:15" ht="13.5" thickBot="1" x14ac:dyDescent="0.25">
      <c r="B54" s="1">
        <v>410</v>
      </c>
      <c r="C54" s="1" t="s">
        <v>112</v>
      </c>
      <c r="D54" s="1">
        <v>2</v>
      </c>
      <c r="E54" s="1">
        <v>10</v>
      </c>
      <c r="F54" s="82" t="s">
        <v>38</v>
      </c>
      <c r="G54" s="80">
        <v>0</v>
      </c>
      <c r="H54" s="13"/>
      <c r="I54" s="13">
        <v>19</v>
      </c>
      <c r="J54" s="13"/>
      <c r="K54" s="13"/>
      <c r="L54" s="13"/>
      <c r="M54" s="13"/>
      <c r="N54" s="13"/>
      <c r="O54" s="13"/>
    </row>
    <row r="55" spans="1:15" ht="13.5" thickBot="1" x14ac:dyDescent="0.25">
      <c r="B55" s="1">
        <v>411</v>
      </c>
      <c r="C55" s="1" t="s">
        <v>113</v>
      </c>
      <c r="D55" s="1">
        <v>0</v>
      </c>
      <c r="E55" s="1">
        <v>56</v>
      </c>
      <c r="F55" s="82" t="s">
        <v>38</v>
      </c>
      <c r="G55" s="80">
        <v>3</v>
      </c>
      <c r="H55" s="13"/>
      <c r="I55" s="13">
        <v>14</v>
      </c>
      <c r="J55" s="13"/>
      <c r="K55" s="13"/>
      <c r="L55" s="13"/>
      <c r="M55" s="13"/>
      <c r="N55" s="13"/>
      <c r="O55" s="13"/>
    </row>
    <row r="56" spans="1:15" ht="13.5" thickBot="1" x14ac:dyDescent="0.25">
      <c r="B56" s="84" t="s">
        <v>82</v>
      </c>
      <c r="C56" s="84"/>
      <c r="D56" s="84">
        <v>42</v>
      </c>
      <c r="E56" s="84">
        <v>12</v>
      </c>
      <c r="F56" s="85" t="s">
        <v>38</v>
      </c>
      <c r="G56" s="86">
        <v>33</v>
      </c>
      <c r="H56" s="13"/>
      <c r="I56" s="281">
        <v>23</v>
      </c>
      <c r="J56" s="13"/>
      <c r="K56" s="13"/>
      <c r="L56" s="13"/>
      <c r="M56" s="13"/>
      <c r="N56" s="13"/>
      <c r="O56" s="13"/>
    </row>
    <row r="57" spans="1:15" ht="13.5" thickBot="1" x14ac:dyDescent="0.25">
      <c r="A57" s="1" t="s">
        <v>114</v>
      </c>
      <c r="B57" s="1">
        <v>201</v>
      </c>
      <c r="C57" s="1" t="s">
        <v>115</v>
      </c>
      <c r="D57" s="1">
        <v>2</v>
      </c>
      <c r="E57" s="1">
        <v>13</v>
      </c>
      <c r="F57" s="82" t="s">
        <v>38</v>
      </c>
      <c r="G57" s="80">
        <v>1</v>
      </c>
      <c r="H57" s="13"/>
      <c r="I57" s="13">
        <v>0</v>
      </c>
      <c r="J57" s="13"/>
      <c r="K57" s="13"/>
      <c r="L57" s="13"/>
      <c r="M57" s="13"/>
      <c r="N57" s="13"/>
      <c r="O57" s="13"/>
    </row>
    <row r="58" spans="1:15" ht="13.5" thickBot="1" x14ac:dyDescent="0.25">
      <c r="B58" s="1">
        <v>202</v>
      </c>
      <c r="C58" s="1" t="s">
        <v>116</v>
      </c>
      <c r="D58" s="1">
        <v>5</v>
      </c>
      <c r="E58" s="1">
        <v>0</v>
      </c>
      <c r="F58" s="82" t="s">
        <v>38</v>
      </c>
      <c r="G58" s="80">
        <v>5</v>
      </c>
      <c r="H58" s="13"/>
      <c r="I58" s="13">
        <v>4</v>
      </c>
      <c r="J58" s="13"/>
      <c r="K58" s="13"/>
      <c r="L58" s="13"/>
      <c r="M58" s="13"/>
      <c r="N58" s="13"/>
      <c r="O58" s="13"/>
    </row>
    <row r="59" spans="1:15" ht="13.5" thickBot="1" x14ac:dyDescent="0.25">
      <c r="B59" s="1">
        <v>204</v>
      </c>
      <c r="C59" s="1" t="s">
        <v>117</v>
      </c>
      <c r="D59" s="1">
        <v>0</v>
      </c>
      <c r="E59" s="1">
        <v>0</v>
      </c>
      <c r="F59" s="82" t="s">
        <v>38</v>
      </c>
      <c r="G59" s="80">
        <v>1</v>
      </c>
      <c r="H59" s="13"/>
      <c r="I59" s="13">
        <v>0</v>
      </c>
      <c r="J59" s="13"/>
      <c r="K59" s="13"/>
      <c r="L59" s="13"/>
      <c r="M59" s="13"/>
      <c r="N59" s="13"/>
      <c r="O59" s="13"/>
    </row>
    <row r="60" spans="1:15" ht="13.5" thickBot="1" x14ac:dyDescent="0.25">
      <c r="B60" s="1">
        <v>217</v>
      </c>
      <c r="C60" s="1" t="s">
        <v>103</v>
      </c>
      <c r="D60" s="1">
        <v>2</v>
      </c>
      <c r="E60" s="1">
        <v>2</v>
      </c>
      <c r="F60" s="82" t="s">
        <v>38</v>
      </c>
      <c r="G60" s="80">
        <v>2</v>
      </c>
      <c r="H60" s="13"/>
      <c r="I60" s="13">
        <v>8</v>
      </c>
      <c r="J60" s="13"/>
      <c r="K60" s="13"/>
      <c r="L60" s="13"/>
      <c r="M60" s="13"/>
      <c r="N60" s="13"/>
      <c r="O60" s="13"/>
    </row>
    <row r="61" spans="1:15" x14ac:dyDescent="0.2">
      <c r="B61" s="2" t="s">
        <v>82</v>
      </c>
      <c r="C61" s="2"/>
      <c r="D61" s="147">
        <v>9</v>
      </c>
      <c r="E61" s="147">
        <v>223</v>
      </c>
      <c r="F61" s="98" t="s">
        <v>38</v>
      </c>
      <c r="G61" s="100">
        <v>9</v>
      </c>
      <c r="H61" s="34"/>
      <c r="I61" s="147">
        <v>12</v>
      </c>
      <c r="J61" s="13"/>
      <c r="K61" s="13"/>
      <c r="L61" s="13"/>
      <c r="M61" s="13"/>
      <c r="N61" s="13"/>
      <c r="O61" s="13"/>
    </row>
    <row r="62" spans="1:15" x14ac:dyDescent="0.2">
      <c r="A62" s="6" t="s">
        <v>119</v>
      </c>
      <c r="B62" s="6"/>
      <c r="C62" s="6"/>
      <c r="D62" s="77"/>
      <c r="E62" s="77"/>
      <c r="F62" s="77"/>
      <c r="G62" s="77"/>
      <c r="H62" s="13"/>
      <c r="I62" s="13"/>
      <c r="J62" s="13"/>
      <c r="K62" s="13"/>
      <c r="L62" s="13"/>
      <c r="M62" s="13"/>
      <c r="N62" s="13"/>
      <c r="O62" s="13"/>
    </row>
    <row r="63" spans="1:15" x14ac:dyDescent="0.2">
      <c r="A63" s="77"/>
      <c r="B63" s="77"/>
      <c r="C63" s="77"/>
      <c r="D63" s="77"/>
      <c r="E63" s="77"/>
      <c r="F63" s="77"/>
      <c r="G63" s="77"/>
      <c r="H63" s="13"/>
      <c r="I63" s="13"/>
      <c r="J63" s="13"/>
      <c r="K63" s="13"/>
      <c r="L63" s="13"/>
      <c r="M63" s="13"/>
      <c r="N63" s="13"/>
      <c r="O63" s="13"/>
    </row>
    <row r="64" spans="1:15" x14ac:dyDescent="0.2">
      <c r="G64" s="13"/>
      <c r="H64" s="13"/>
      <c r="I64" s="13"/>
      <c r="J64" s="13"/>
      <c r="K64" s="13"/>
      <c r="L64" s="13"/>
      <c r="M64" s="13"/>
      <c r="N64" s="13"/>
      <c r="O64" s="13"/>
    </row>
    <row r="65" spans="7:15" x14ac:dyDescent="0.2">
      <c r="G65" s="13"/>
      <c r="H65" s="13"/>
      <c r="I65" s="13"/>
      <c r="J65" s="13"/>
      <c r="K65" s="13"/>
      <c r="L65" s="13"/>
      <c r="M65" s="13"/>
      <c r="N65" s="13"/>
      <c r="O65" s="13"/>
    </row>
    <row r="66" spans="7:15" x14ac:dyDescent="0.2">
      <c r="G66" s="13"/>
      <c r="H66" s="13"/>
      <c r="I66" s="13"/>
      <c r="J66" s="13"/>
      <c r="K66" s="13"/>
      <c r="L66" s="13"/>
      <c r="M66" s="13"/>
      <c r="N66" s="13"/>
      <c r="O66" s="13"/>
    </row>
  </sheetData>
  <sheetProtection selectLockedCells="1"/>
  <mergeCells count="9">
    <mergeCell ref="B10:B11"/>
    <mergeCell ref="C10:C11"/>
    <mergeCell ref="G3:H3"/>
    <mergeCell ref="L9:N9"/>
    <mergeCell ref="A8:D8"/>
    <mergeCell ref="F8:I8"/>
    <mergeCell ref="K8:N8"/>
    <mergeCell ref="A9:C9"/>
    <mergeCell ref="D9:I10"/>
  </mergeCells>
  <hyperlinks>
    <hyperlink ref="G3:H3" location="Contenido!A1" display="VOLVER"/>
  </hyperlink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28</vt:i4>
      </vt:variant>
      <vt:variant>
        <vt:lpstr>Rangos con nombre</vt:lpstr>
      </vt:variant>
      <vt:variant>
        <vt:i4>6</vt:i4>
      </vt:variant>
    </vt:vector>
  </HeadingPairs>
  <TitlesOfParts>
    <vt:vector size="34" baseType="lpstr">
      <vt:lpstr>Contenido</vt:lpstr>
      <vt:lpstr>7.1</vt:lpstr>
      <vt:lpstr>7.2</vt:lpstr>
      <vt:lpstr>7.3</vt:lpstr>
      <vt:lpstr>7.4</vt:lpstr>
      <vt:lpstr>7.5</vt:lpstr>
      <vt:lpstr>7.6</vt:lpstr>
      <vt:lpstr>7.7</vt:lpstr>
      <vt:lpstr>7.8</vt:lpstr>
      <vt:lpstr>7.9</vt:lpstr>
      <vt:lpstr>7.10</vt:lpstr>
      <vt:lpstr>7.11</vt:lpstr>
      <vt:lpstr>7.12</vt:lpstr>
      <vt:lpstr>7.13</vt:lpstr>
      <vt:lpstr>7.14</vt:lpstr>
      <vt:lpstr>7.15</vt:lpstr>
      <vt:lpstr>7.16</vt:lpstr>
      <vt:lpstr>7.17</vt:lpstr>
      <vt:lpstr>7.18</vt:lpstr>
      <vt:lpstr>7.19</vt:lpstr>
      <vt:lpstr>7.20</vt:lpstr>
      <vt:lpstr>7.21</vt:lpstr>
      <vt:lpstr>7.22</vt:lpstr>
      <vt:lpstr>7.23</vt:lpstr>
      <vt:lpstr>7.24</vt:lpstr>
      <vt:lpstr>7.25</vt:lpstr>
      <vt:lpstr>7.26</vt:lpstr>
      <vt:lpstr>7.27</vt:lpstr>
      <vt:lpstr>Contenido!_Hlt474319549</vt:lpstr>
      <vt:lpstr>Contenido!_Hlt474319570</vt:lpstr>
      <vt:lpstr>'7.4'!_Hlt474319622</vt:lpstr>
      <vt:lpstr>Contenido!_Hlt474319659</vt:lpstr>
      <vt:lpstr>Contenido!_Hlt474319807</vt:lpstr>
      <vt:lpstr>Contenido!_Hlt474319844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AUXPLANEACION08</cp:lastModifiedBy>
  <cp:lastPrinted>2016-10-21T20:50:24Z</cp:lastPrinted>
  <dcterms:created xsi:type="dcterms:W3CDTF">2016-05-02T13:50:28Z</dcterms:created>
  <dcterms:modified xsi:type="dcterms:W3CDTF">2018-11-30T13:22:47Z</dcterms:modified>
</cp:coreProperties>
</file>