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4\SGR 2024\Proyectos Aprobados\"/>
    </mc:Choice>
  </mc:AlternateContent>
  <bookViews>
    <workbookView xWindow="0" yWindow="0" windowWidth="14565" windowHeight="7785" tabRatio="589"/>
  </bookViews>
  <sheets>
    <sheet name="PROYECTOS SGR " sheetId="1" r:id="rId1"/>
    <sheet name="Hoja2" sheetId="3" r:id="rId2"/>
    <sheet name="Hoja1" sheetId="2" r:id="rId3"/>
  </sheets>
  <definedNames>
    <definedName name="_xlnm._FilterDatabase" localSheetId="0" hidden="1">'PROYECTOS SGR '!$A$3:$IG$167</definedName>
    <definedName name="_Hlk29926105" localSheetId="0">'PROYECTOS SGR '!$G$127</definedName>
    <definedName name="_xlnm.Print_Titles" localSheetId="0">'PROYECTOS SGR '!$3:$3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4" i="1" l="1"/>
  <c r="I157" i="1" l="1"/>
  <c r="I114" i="1" l="1"/>
  <c r="I113" i="1" l="1"/>
  <c r="I163" i="1" l="1"/>
  <c r="M161" i="1" l="1"/>
  <c r="I104" i="1"/>
  <c r="I103" i="1"/>
  <c r="M103" i="1"/>
  <c r="K97" i="1" l="1"/>
  <c r="K94" i="1"/>
  <c r="I81" i="1"/>
  <c r="I125" i="3" l="1"/>
  <c r="I124" i="3"/>
  <c r="P125" i="3"/>
  <c r="I126" i="3"/>
  <c r="I123" i="3"/>
  <c r="I115" i="3"/>
  <c r="I116" i="3"/>
  <c r="I117" i="3"/>
  <c r="I118" i="3"/>
  <c r="I119" i="3"/>
  <c r="I120" i="3"/>
  <c r="I121" i="3"/>
  <c r="I122" i="3"/>
  <c r="I106" i="3"/>
  <c r="I107" i="3"/>
  <c r="I108" i="3"/>
  <c r="I109" i="3"/>
  <c r="I110" i="3"/>
  <c r="I111" i="3"/>
  <c r="I112" i="3"/>
  <c r="I113" i="3"/>
  <c r="I114" i="3"/>
  <c r="I105" i="3"/>
  <c r="V105" i="3" s="1"/>
  <c r="I104" i="3"/>
  <c r="I103" i="3"/>
  <c r="I102" i="3"/>
  <c r="I80" i="3"/>
  <c r="I78" i="3"/>
  <c r="I77" i="3"/>
  <c r="I101" i="3"/>
  <c r="I100" i="3"/>
  <c r="I99" i="3"/>
  <c r="I97" i="3"/>
  <c r="I98" i="3"/>
  <c r="I96" i="3"/>
  <c r="I94" i="3"/>
  <c r="I95" i="3"/>
  <c r="I93" i="3"/>
  <c r="I90" i="3"/>
  <c r="I91" i="3"/>
  <c r="I89" i="3"/>
  <c r="I87" i="3"/>
  <c r="I85" i="3"/>
  <c r="I81" i="3"/>
  <c r="I82" i="3"/>
  <c r="I83" i="3"/>
  <c r="I84" i="3"/>
  <c r="I76" i="3"/>
  <c r="I74"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2" i="3"/>
  <c r="I31" i="3"/>
  <c r="I30" i="3"/>
  <c r="I29" i="3"/>
  <c r="I24" i="3"/>
  <c r="I22" i="3"/>
  <c r="I21" i="3"/>
  <c r="I20" i="3"/>
  <c r="I17" i="3"/>
  <c r="I15" i="3"/>
  <c r="I12" i="3"/>
  <c r="I10" i="3"/>
  <c r="I11" i="3"/>
  <c r="I9" i="3"/>
  <c r="I8" i="3"/>
  <c r="I7" i="3"/>
  <c r="I4" i="3"/>
  <c r="I3" i="3"/>
  <c r="I5"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I34" i="3" s="1"/>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3" i="3"/>
  <c r="Q124" i="3"/>
  <c r="V106" i="3"/>
  <c r="K102" i="3"/>
  <c r="K96" i="3"/>
  <c r="K93" i="3"/>
  <c r="I92" i="3"/>
  <c r="V89" i="3"/>
  <c r="I88" i="3"/>
  <c r="I86" i="3"/>
  <c r="K85" i="3"/>
  <c r="K80" i="3"/>
  <c r="K78" i="3"/>
  <c r="K73" i="3"/>
  <c r="I73" i="3"/>
  <c r="K71" i="3"/>
  <c r="L69" i="3"/>
  <c r="V50" i="3"/>
  <c r="L50" i="3"/>
  <c r="L42" i="3"/>
  <c r="V41" i="3"/>
  <c r="K34" i="3"/>
  <c r="V31" i="3"/>
  <c r="V21" i="3"/>
  <c r="L7" i="3"/>
  <c r="I37" i="2"/>
  <c r="I35" i="2"/>
  <c r="I36" i="2"/>
  <c r="I34" i="2"/>
  <c r="I32" i="2"/>
  <c r="I29" i="2"/>
  <c r="I30" i="2"/>
  <c r="I31" i="2"/>
  <c r="I17" i="2"/>
  <c r="I18" i="2"/>
  <c r="I19" i="2"/>
  <c r="I20" i="2"/>
  <c r="I21" i="2"/>
  <c r="I22" i="2"/>
  <c r="I23" i="2"/>
  <c r="I24" i="2"/>
  <c r="I25" i="2"/>
  <c r="I26" i="2"/>
  <c r="I27" i="2"/>
  <c r="I28" i="2"/>
  <c r="I10" i="2"/>
  <c r="I11" i="2"/>
  <c r="I12" i="2"/>
  <c r="I13" i="2"/>
  <c r="I14" i="2"/>
  <c r="I15" i="2"/>
  <c r="I16" i="2"/>
  <c r="I5" i="2"/>
  <c r="I6" i="2"/>
  <c r="I7" i="2"/>
  <c r="I8" i="2"/>
  <c r="I9" i="2"/>
  <c r="I4" i="2"/>
  <c r="I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 i="2"/>
  <c r="V37" i="2"/>
  <c r="L35" i="2"/>
  <c r="V5" i="2"/>
  <c r="V3" i="2"/>
  <c r="J165" i="1" l="1"/>
  <c r="K165" i="1"/>
  <c r="O165" i="1"/>
  <c r="P165" i="1"/>
  <c r="Q165" i="1"/>
  <c r="R165" i="1"/>
  <c r="I109" i="1"/>
  <c r="I149" i="1" l="1"/>
  <c r="I161" i="1" l="1"/>
  <c r="I160" i="1" l="1"/>
  <c r="I158" i="1" l="1"/>
  <c r="I152" i="1" l="1"/>
  <c r="I156" i="1"/>
  <c r="I154" i="1" l="1"/>
  <c r="I99" i="1" l="1"/>
  <c r="I96" i="1"/>
  <c r="K86" i="1" l="1"/>
  <c r="M81" i="1"/>
  <c r="I82" i="1"/>
  <c r="I155" i="1" l="1"/>
  <c r="I153" i="1"/>
  <c r="I151" i="1"/>
  <c r="I150" i="1"/>
  <c r="I148" i="1"/>
  <c r="I147" i="1"/>
  <c r="I146" i="1"/>
  <c r="I145" i="1"/>
  <c r="I144" i="1"/>
  <c r="I143" i="1"/>
  <c r="I142" i="1"/>
  <c r="I141" i="1"/>
  <c r="I140" i="1"/>
  <c r="I139" i="1"/>
  <c r="I138" i="1"/>
  <c r="I137" i="1"/>
  <c r="I136" i="1"/>
  <c r="I135" i="1"/>
  <c r="I134" i="1"/>
  <c r="I133" i="1"/>
  <c r="I132" i="1"/>
  <c r="I131" i="1"/>
  <c r="W130" i="1"/>
  <c r="I130" i="1"/>
  <c r="I129" i="1"/>
  <c r="W128" i="1"/>
  <c r="I128" i="1"/>
  <c r="I127" i="1"/>
  <c r="R126" i="1"/>
  <c r="I125" i="1"/>
  <c r="I123" i="1"/>
  <c r="I122" i="1"/>
  <c r="I121" i="1"/>
  <c r="I120" i="1"/>
  <c r="I119" i="1"/>
  <c r="I117" i="1"/>
  <c r="I116" i="1"/>
  <c r="I115" i="1"/>
  <c r="I112" i="1"/>
  <c r="I111" i="1"/>
  <c r="I110" i="1"/>
  <c r="I108" i="1"/>
  <c r="I107" i="1"/>
  <c r="W107" i="1" s="1"/>
  <c r="I106" i="1"/>
  <c r="W106" i="1" s="1"/>
  <c r="I105" i="1"/>
  <c r="I102" i="1"/>
  <c r="I101" i="1"/>
  <c r="I100" i="1"/>
  <c r="I98" i="1"/>
  <c r="I97" i="1"/>
  <c r="I95" i="1"/>
  <c r="I94" i="1"/>
  <c r="I93" i="1"/>
  <c r="I92" i="1"/>
  <c r="I91" i="1"/>
  <c r="W90" i="1"/>
  <c r="I90" i="1"/>
  <c r="I89" i="1"/>
  <c r="I88" i="1"/>
  <c r="I87" i="1"/>
  <c r="I86" i="1"/>
  <c r="I85" i="1"/>
  <c r="I84" i="1"/>
  <c r="I83" i="1"/>
  <c r="K79" i="1"/>
  <c r="I79" i="1" s="1"/>
  <c r="I77" i="1"/>
  <c r="I75" i="1"/>
  <c r="K74" i="1"/>
  <c r="I74" i="1" s="1"/>
  <c r="K72" i="1"/>
  <c r="I72" i="1" s="1"/>
  <c r="I71" i="1"/>
  <c r="L70" i="1"/>
  <c r="I70" i="1" s="1"/>
  <c r="I69" i="1"/>
  <c r="I68" i="1"/>
  <c r="I67" i="1"/>
  <c r="I66" i="1"/>
  <c r="I65" i="1"/>
  <c r="I64" i="1"/>
  <c r="I63" i="1"/>
  <c r="I62" i="1"/>
  <c r="I61" i="1"/>
  <c r="I60" i="1"/>
  <c r="I59" i="1"/>
  <c r="I58" i="1"/>
  <c r="I57" i="1"/>
  <c r="I56" i="1"/>
  <c r="I55" i="1"/>
  <c r="I54" i="1"/>
  <c r="I53" i="1"/>
  <c r="I52" i="1"/>
  <c r="W51" i="1"/>
  <c r="L51" i="1"/>
  <c r="L165" i="1" s="1"/>
  <c r="I50" i="1"/>
  <c r="I49" i="1"/>
  <c r="I48" i="1"/>
  <c r="I47" i="1"/>
  <c r="I46" i="1"/>
  <c r="I45" i="1"/>
  <c r="I44" i="1"/>
  <c r="L43" i="1"/>
  <c r="I43" i="1" s="1"/>
  <c r="W42" i="1"/>
  <c r="I42" i="1"/>
  <c r="I41" i="1"/>
  <c r="I40" i="1"/>
  <c r="I39" i="1"/>
  <c r="I38" i="1"/>
  <c r="I37" i="1"/>
  <c r="K35" i="1"/>
  <c r="I33" i="1"/>
  <c r="W32" i="1"/>
  <c r="I32" i="1"/>
  <c r="I31" i="1"/>
  <c r="I30" i="1"/>
  <c r="I25" i="1"/>
  <c r="I23" i="1"/>
  <c r="W22" i="1"/>
  <c r="I22" i="1"/>
  <c r="I21" i="1"/>
  <c r="I18" i="1"/>
  <c r="I16" i="1"/>
  <c r="I13" i="1"/>
  <c r="I12" i="1"/>
  <c r="I11" i="1"/>
  <c r="I10" i="1"/>
  <c r="I9" i="1"/>
  <c r="L8" i="1"/>
  <c r="I6" i="1"/>
  <c r="I5" i="1"/>
  <c r="I4" i="1"/>
  <c r="W165" i="1" l="1"/>
  <c r="I51" i="1"/>
  <c r="I8" i="1"/>
  <c r="I35" i="1"/>
  <c r="I126" i="1"/>
  <c r="I165" i="1" l="1"/>
</calcChain>
</file>

<file path=xl/sharedStrings.xml><?xml version="1.0" encoding="utf-8"?>
<sst xmlns="http://schemas.openxmlformats.org/spreadsheetml/2006/main" count="2634" uniqueCount="723">
  <si>
    <t>NOMBRE DEL PROYECTO</t>
  </si>
  <si>
    <t>OBJETIVO DEL PROYECTO</t>
  </si>
  <si>
    <t>POBLACION BENEFICIADA</t>
  </si>
  <si>
    <t>SECTOR</t>
  </si>
  <si>
    <t>ENTIDAD BENEFICIARIA (dueña recursos)</t>
  </si>
  <si>
    <t>NUMERO BPIN DE PROYECTO</t>
  </si>
  <si>
    <t>NÚMERO DEL ACTO ADMINISTRATIVO DE APROBACIÓN O DESAPROBACIÓN DEL PROYECTO OCAD</t>
  </si>
  <si>
    <t>FECHA DE EXPEDICIÓN</t>
  </si>
  <si>
    <t xml:space="preserve"> VALOR PROYECTO</t>
  </si>
  <si>
    <t>FUENTES DE FINANCIACIÓN (Pesos $)</t>
  </si>
  <si>
    <t>BENEFICIARIO</t>
  </si>
  <si>
    <t>EJECUTOR</t>
  </si>
  <si>
    <t>ACTO ADMINISTRATIVO DE INCORPORACIÓN AL PRESUPUESTO</t>
  </si>
  <si>
    <t xml:space="preserve">OBSERVACIÓN </t>
  </si>
  <si>
    <t>Asignaciones Directas</t>
  </si>
  <si>
    <t xml:space="preserve">FDR </t>
  </si>
  <si>
    <t>FCR</t>
  </si>
  <si>
    <t>CTeI</t>
  </si>
  <si>
    <t>PAZ</t>
  </si>
  <si>
    <t>FDR - Rendimientos Financieros</t>
  </si>
  <si>
    <t>Oras Fuentes</t>
  </si>
  <si>
    <t xml:space="preserve"> FECHA</t>
  </si>
  <si>
    <t xml:space="preserve"> NÚMERO </t>
  </si>
  <si>
    <t>VALOR (Pesos $)</t>
  </si>
  <si>
    <t>Adquisición de vehículos de desplazamiento rápido y elementos de protección para las instituciones bomberiles del Departamento</t>
  </si>
  <si>
    <t>Dotar 14 instituciones Bomberiles, con 14 vehículos de desplazamiento rápido (camionetas), 457 kit de dotación y 27 de línea de Fuego</t>
  </si>
  <si>
    <t>Toda la población del Departamento del Quindío 555.836</t>
  </si>
  <si>
    <t>Ambiente y desarrollo sostenible</t>
  </si>
  <si>
    <t>Departamento del Quindío</t>
  </si>
  <si>
    <t>2013000040019</t>
  </si>
  <si>
    <t xml:space="preserve">24/09/20013  </t>
  </si>
  <si>
    <t>Mejoramiento, pavimentación vía Carniceros -La Quiebra, Municipios de Córdoba y Pijao y Construcción de obras de disipación y contención en el Sector la Mina</t>
  </si>
  <si>
    <t>Pavimentación de 1,46 kilómetros de la vía carnicero la quiebra en Córdoba.</t>
  </si>
  <si>
    <t>15.833 personas ubicadas en el corredor vial Carniceros - La Quiebra y la intersección de la vía Rio Verde - Pijao con la vía Buenavista - La Mina.</t>
  </si>
  <si>
    <t>Transporte</t>
  </si>
  <si>
    <t>2013000040036</t>
  </si>
  <si>
    <t>Departamento del Quindío - Pijao</t>
  </si>
  <si>
    <t>Mejoramiento y reordenamiento físico funcional del servicio de urgencias de la ESE hospital Departamental Universitario San Juan de Dios. Todo el Departamento, Quindío, Occidente</t>
  </si>
  <si>
    <t>1.200 millones para dotación de equipo biomédico y 4.500 millones para intervenir 1780 mts2 del área de urgencias del Hospital San Juan de Dios y ampliación a 50 cubículos de observación</t>
  </si>
  <si>
    <t>Toda la población del Departamento del Quindío 555.836, incluyendo el norte del Valle y el sur de Risaralda</t>
  </si>
  <si>
    <t>2013000040037</t>
  </si>
  <si>
    <t xml:space="preserve">Mejoramiento de la red vial urbana del Departamento del Quindio </t>
  </si>
  <si>
    <t>Pavimentación y mejoramiento de 75.872 m2 de vías urbanas en los municipios del Departamento del Quindío</t>
  </si>
  <si>
    <t xml:space="preserve">Toda la población del Departamento del Quindío </t>
  </si>
  <si>
    <t>2013000040052</t>
  </si>
  <si>
    <t>Municipios: Armenia, Calarcá, Circasia, Filandia, Salento, Genova, La Tebaida, Pijao, Cordoba, y Buenavista Departamento Quindio</t>
  </si>
  <si>
    <t>Promotora de Vivienda y Desarrollo del Quindio</t>
  </si>
  <si>
    <t>Reposición y optimización de redes de acueducto y alcantarillado, construcción de pavimentos en los municipios de Circasia, Filandia, La tebaida, Montenegro y Quimbaya.</t>
  </si>
  <si>
    <t>Reposición y optimización de 5.000 metros de redes de acueducto, alcantarillado y pavimentos</t>
  </si>
  <si>
    <t>Población de los municipios de Circasia, Filandia, Quimbaya, Montenegro y la Tebaida 134.376 personas.</t>
  </si>
  <si>
    <t>Vivienda, ciudad y territorio</t>
  </si>
  <si>
    <t>2013000040051</t>
  </si>
  <si>
    <t>Municipios: Circasia, Filandia, La Tebaida, Montenegro y Quimbaya Departamento Quindío</t>
  </si>
  <si>
    <t>Empresa Sanitaria del Quindio (ESAQUIN)</t>
  </si>
  <si>
    <t>Aplicación e implementación de las buenas prácticas  agrícolas, en sector productivos del Departamento del Quindío</t>
  </si>
  <si>
    <t>Certificar 500 predios en el Departamento del Quindío, en la utilización de Buenas prácticas agrícolas, para los cultivos plátano, cítricos y aguacate</t>
  </si>
  <si>
    <t>2.359 personas de la zona rural del Departamento del Quindío</t>
  </si>
  <si>
    <t>Agricultura y desarrollo rural</t>
  </si>
  <si>
    <t>2013000040043</t>
  </si>
  <si>
    <t>Implementación del plan de acción para mantenimiento preventivo y atención de emergencias en la red vial secundaria, terciaria y urbana del departamento del Quindío.</t>
  </si>
  <si>
    <t>Mantenimiento preventivo de 495,31 de km de vías secundarias, terciarias y urbanas</t>
  </si>
  <si>
    <t xml:space="preserve">Todo el Departamento del Quindío </t>
  </si>
  <si>
    <t>2013000040049</t>
  </si>
  <si>
    <t>Mejoramiento, reparcheo de la red vial secundaria y vías urbanas de los municipios del departamento del Quindío.</t>
  </si>
  <si>
    <t>Mejoramiento y reparcheo de 343,7 km de la red vial secundaria y urbana en el Departamento del Quindío</t>
  </si>
  <si>
    <t>2013000040039</t>
  </si>
  <si>
    <t>Ampliación del servicio público de gas domiciliario por redes para los municipios de Córdoba, Buenavista, Génova y Pijao en el Departamento del Quindío</t>
  </si>
  <si>
    <t>Ampliación del Servicio público de Gas Domiciliario por Redes para los Municipios de Córdoba, Buenavista, Génova y Pijao en el Departamento del Quindío</t>
  </si>
  <si>
    <t>3.489 personas, ubicadas en el casco urbano de los municipios de Génova, Pijao, Córdoba y Buenavista</t>
  </si>
  <si>
    <t>Minas y energía</t>
  </si>
  <si>
    <t>2013000040048</t>
  </si>
  <si>
    <t>Municipios: Córdoba, Buenavista, Génova y Pijao Departamento Quindío</t>
  </si>
  <si>
    <t>Construcción colectores interceptores, para avanzar en la descontaminación de fuentes hídricas tributarias en la en la cuenca del rio la vieja Departamento del Quindío</t>
  </si>
  <si>
    <t>Construir 8.281 metros de colectores interceptores para la descontaminación de las fuentes hídricas del rio la vieja</t>
  </si>
  <si>
    <t xml:space="preserve">Todo el Departamento del Quindío y el Norte del Valle </t>
  </si>
  <si>
    <t>2013000040044</t>
  </si>
  <si>
    <t>Construcción y mejoramiento de Salones Sociales Comunales en lo Municipios de Armenia, Calarcá y Quimbaya, Quindio, Occidente</t>
  </si>
  <si>
    <t>Construir 8 salones comunales y mejorar 5  salones sociales en el departamento del quindio.</t>
  </si>
  <si>
    <t>382.413 Correspondientes a los Municipios de Armenia, Quimbaya y Calarca</t>
  </si>
  <si>
    <t>Cultura</t>
  </si>
  <si>
    <t>2013000040050</t>
  </si>
  <si>
    <t>Municipios Armenia, Calarcá y Quimbaya Departamento Quindío</t>
  </si>
  <si>
    <t>Construcción y dotación del Centro de Atención al Drogadicto en el departamento del Quindío</t>
  </si>
  <si>
    <t>Componente construcción Centro Atención a la Drogadicción 17 habitaciones  (34 camas), 3 consultorios, 2 oficinas, 5 talleres de terapia ocupacional, cancha múltiple, jardín, estación de enfermería, cuarto de paciente agitado y áreas de servicio.</t>
  </si>
  <si>
    <t>Toda la población del Departamento del Quindío 555.836, incluyendo el Norte del Valle y el sur de Risaralda</t>
  </si>
  <si>
    <t>2013000040045</t>
  </si>
  <si>
    <t>Todo el Departamento del Quindio</t>
  </si>
  <si>
    <t>Desarrollo de espacios ambientales para la PAZ como manejo de otras estrategias de conservación de la estructura ecológica principal en el departamento del Quindío, occidente</t>
  </si>
  <si>
    <t xml:space="preserve">Intervenir las microcuencas, mejoramiento e intervención del espacio público.
60.13 Hectáreas de microcuencas a intervenir
7.584 Mts. de senderos a intervenir
11 Espacios públicos intervenidos
</t>
  </si>
  <si>
    <t>2013000040047</t>
  </si>
  <si>
    <t>Corporación autonoma Regional del Quindio (CRQ)</t>
  </si>
  <si>
    <t>Fortalecimiento de la Calidad educativa en las instituciones educativas, mediante la incorporación de TICS, en el Departamento del Quindío, Occidente</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</si>
  <si>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</si>
  <si>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Educación</t>
  </si>
  <si>
    <t>2013000040046</t>
  </si>
  <si>
    <t>Dotación de la unidad de cuidados intensivos, quirófanos y central de esterilización de la E.S.E. Hospital Departamental Universitario San Juan de Dios</t>
  </si>
  <si>
    <t>Mejorar la capacidad de respuesta de la E.S.E Hospital Departamental Universitario del Quindío San Juan de Dios, mediante la modernización de la infraestructura física y equipamiento biomédico; para la disminución de la Morbimortalidad e incapacidades</t>
  </si>
  <si>
    <t>2013000040042</t>
  </si>
  <si>
    <t>Municipio Armenia Departamento Quindío</t>
  </si>
  <si>
    <t>Reposición y optimización redes de acueducto, alcantarillado y pavimentos en el departamento del Quindío</t>
  </si>
  <si>
    <t xml:space="preserve">Mejorar las condiciones de las redes de acueducto, alcantarillado y pavimentos, mediante la optimización en tubería del alcantarillado, acueducto y colocación de pavimentos rígidos con el fin de dar bienestar a la comunidad.
3036 mts de reposición de alcantarillado
1369 mts de reposición de acueducto
2787 mts de pavimentos
</t>
  </si>
  <si>
    <t>Municipios de Buenavista, Circasia, Filandia,  Genova, la Tebaida, Montenegro,  Pijao y Quimbaya</t>
  </si>
  <si>
    <t>2014000040002</t>
  </si>
  <si>
    <t>Municipios: Buenavista, Circasia, Filandia Génova, La Tebaida Montenegro, Pijao y Quimbaya Departamento Quindío</t>
  </si>
  <si>
    <t>Rehabilitación de la malla vial urbana del Departamento del Quindío</t>
  </si>
  <si>
    <t xml:space="preserve">Rehabilitar las condiciones dela malla vial urbana de los municipios del departamento del Quindío.
37.547 mts2 de vías rehabilitadas en pavimento rígido
</t>
  </si>
  <si>
    <t xml:space="preserve">11 Municipios del Departamento </t>
  </si>
  <si>
    <t>2014000040011</t>
  </si>
  <si>
    <t>Municipios: Calarca, Circasia, Filandia, Salento, Genova, La Tebaida, Pijao, Cordoba, Buenavista, Montenegro, y Quimbaya Departamento del Quindío</t>
  </si>
  <si>
    <t>Adecuación de la casa de la cultura de Calarcá y centro Cultural del municipio de Quimbaya Quindío</t>
  </si>
  <si>
    <t xml:space="preserve">Fortalecer la institucionalidad cultural en el Departamento, mediante la adecuación y dotación de la casa de la cultura de Calarcá y el Centro Cultural del Municipio de Quimbaya Quindío, para propiciar el desarrollo humano y cultural de la población.
Área Adecuada casa cultura Calarcá: 850 mt2
Área adecuada y mejorada centro cultural Quimbaya: 1.802 m2
</t>
  </si>
  <si>
    <t xml:space="preserve">Calarca y Quimbaya </t>
  </si>
  <si>
    <t>2014000040006</t>
  </si>
  <si>
    <t>Municipios de Calarca y Quimbaya Departamento Quindío</t>
  </si>
  <si>
    <t>Apoyo y fortalecimiento para el desarrollo, formación y posicionamiento en alto rendimiento del deporte en el departamento del Quindío</t>
  </si>
  <si>
    <t xml:space="preserve">Mejorar y apoyar el desarrollo formativo y competitivo del deporte en el Departamento del Quindío
1. Crear un sistema de información deportiva.
2. Apoyar 1800 deportistas pertenecientes a las escuelas de formación.
3. 14000 Niños y niñas apoyados con el deporte escolar.
4. 4045 deportistas de ligas apoyados
</t>
  </si>
  <si>
    <t xml:space="preserve">Todo el departamento </t>
  </si>
  <si>
    <t>Deporte y recreación</t>
  </si>
  <si>
    <t>2014000040004</t>
  </si>
  <si>
    <t>INDEPORTES</t>
  </si>
  <si>
    <t>Dotación a la Policía Nacional para la prevención y reacción en seguridad del Departamento del Quindío.</t>
  </si>
  <si>
    <t>2015000040003</t>
  </si>
  <si>
    <t xml:space="preserve">Departamento del  Quindío </t>
  </si>
  <si>
    <t xml:space="preserve">Desaprobado </t>
  </si>
  <si>
    <t>Mejoramiento y reparcheo de la red vial secundaria y terciaria en el departamento del Quindío</t>
  </si>
  <si>
    <t>Realizar el mejoramiento, reparcheo de 8220 mts2 de vías secundarias y terciarias en el Departamento del Quindío</t>
  </si>
  <si>
    <t>2014000040007</t>
  </si>
  <si>
    <t>Implementación de un programa de innovación social para el fomento  de una cultura ciudadana y emprendedora en la comunidad educativa y productiva del departamento del Quindío, Occidente</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</si>
  <si>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</si>
  <si>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</si>
  <si>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2013000100199</t>
  </si>
  <si>
    <t xml:space="preserve">Contratado en ejecución </t>
  </si>
  <si>
    <t>Aplicación de procesos innovadores en la cadena de suministro para la industria de la guadua en Quindío.</t>
  </si>
  <si>
    <t>Aplicar procesos innovadores en la cadena de suministro de Guadua para la industria, que incremente la competitividad del sector en el Departamento del Quindío</t>
  </si>
  <si>
    <t>En el departamento del Quindío se tiene estimado que existe una población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</si>
  <si>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2013000100226</t>
  </si>
  <si>
    <t>Municipios Quimbaya y Montenegro Departamento Quindío</t>
  </si>
  <si>
    <t>Desarrollo sostenible del Sector curtiembre a través de la I+D+I, Quindío, Occidente</t>
  </si>
  <si>
    <t>Desarrollar capacidades técnico científicas y de innovación para el Desarrollo Sostenible del sector de curtiembres de la María en el Departamento del Quindío. Descontaminación ambiental y el desarrollo de modelo socio empresarial</t>
  </si>
  <si>
    <t xml:space="preserve">Asociación de curtidores la maria </t>
  </si>
  <si>
    <t>2013000100263</t>
  </si>
  <si>
    <t>Municipio Calarcá Departamento Quindío</t>
  </si>
  <si>
    <t>Desarrollo de capacidades de I+D+I para incrementar la competitividad en empresas y emprendiemientos del Departamento del Quindio, Occidente</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</si>
  <si>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</si>
  <si>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Todo el departamento del Quindio 555.836</t>
  </si>
  <si>
    <t>2013000100258</t>
  </si>
  <si>
    <t>Mejoramiento de los sistemas productivos para la conservación y recuperación de los recursos naturales en áreas protegidas casa distrito de conservación de suelos barbas-bremen en el Departamento del Quindío, Occidente</t>
  </si>
  <si>
    <t>Realizar la plantación de 150 Hectáreas de reconversión de sistema productivo
Mejora el uso y apropiación tecnológica que permita el desarrollo de actividades productivas ambientalmente sostenibles en áreas protegidas caso Distro de Conservación de suelo Barbas bremen</t>
  </si>
  <si>
    <t xml:space="preserve">Municipios de Circasia y Filandia </t>
  </si>
  <si>
    <t>2013000100254</t>
  </si>
  <si>
    <t>Municipios de Circasia y Filandia Departamento Quindío</t>
  </si>
  <si>
    <t>Mejoramiento de la infraestructura pública para el desarrollo turístico occidente, Quindío, todo el departamento</t>
  </si>
  <si>
    <t xml:space="preserve">Mejorar la red vial municipal está conformada por 1.640,73 Km. de vías que equivalen al 77.91 % del total de la malla vial del departamento; de ella 98.79 Km. (el 6.02%) esta pavimentada en buen estado; 141.13 Km. (el 8.60%) esta pavimentada </t>
  </si>
  <si>
    <t xml:space="preserve">Todo el departamento del Quindio </t>
  </si>
  <si>
    <t>2012000040026</t>
  </si>
  <si>
    <t>Municipios Quimbaya, Salento y Circasia Departamento Quindío</t>
  </si>
  <si>
    <t xml:space="preserve">12/12/2012   
05/04/2013     </t>
  </si>
  <si>
    <t>Construcción obras de recuperación, contención y manejo de aguas en la vía Rio Verde-Barragán cód. 40QN05 departamento del Quindío</t>
  </si>
  <si>
    <t xml:space="preserve">Rehabilitación, construcción muro contención de la vía rio Verde-Barragán Génova
en el Departamento del Quindío
</t>
  </si>
  <si>
    <t>543532 habitantes</t>
  </si>
  <si>
    <t>2012000040027</t>
  </si>
  <si>
    <t>Mantenimiento y rehabilitación de los restaurantes escolares de las instituciones educativas departamento del Quindío</t>
  </si>
  <si>
    <t>Mantenimiento y rehabilitación de 191 restaurantes escolares en el departamento del Quindío</t>
  </si>
  <si>
    <t>46228 Estudiantes de las instituciones educatias del Departamento del Quindio</t>
  </si>
  <si>
    <t>2012000040030</t>
  </si>
  <si>
    <t>Municipios de Calarcá, Circasia, Filandia, Salento, Génova, La Tebaida, Pijao, Córdoba, Buenavista y Montenegro Departamento Quindio</t>
  </si>
  <si>
    <t>Renovación de redes de acueducto y alcantarillado en el departamento del Quindío</t>
  </si>
  <si>
    <t xml:space="preserve">Optimización redes de acueducto y alcantarillado que contribuyan a la optimización y modernización de las redes en el Departamento.
</t>
  </si>
  <si>
    <t>Casco urbano de los Municipios de Génova y la Tebaida</t>
  </si>
  <si>
    <t>2012000040031</t>
  </si>
  <si>
    <t>Construcción módulos restantes del Eco-Parque Mirador Colina Iluminada occidente, Quindío, Filandia</t>
  </si>
  <si>
    <t xml:space="preserve">Mejoramiento de la competitividad turística del Departamento </t>
  </si>
  <si>
    <t>2012000040032</t>
  </si>
  <si>
    <t>Municipio Filandia Departamento Quindio</t>
  </si>
  <si>
    <t>Adecuación de infraestructura física  sedes sociales e institucionales (CBA, casa de artesano y antigua cárcel municipal) del municipio de Filandia Departamento del Quindío</t>
  </si>
  <si>
    <t xml:space="preserve">Restaurar y adecuar la Infraestructura física Institucional del CBA (Centro de Bienestar del adulto Mayor), Casa del Artesano y Antigua cárcel del municipio de Filandia
</t>
  </si>
  <si>
    <t>13310 Personas, Habitantes del Municipio de Filandia</t>
  </si>
  <si>
    <t>Inclusión social y reconciliación</t>
  </si>
  <si>
    <t>Filandia</t>
  </si>
  <si>
    <t>2013003630002</t>
  </si>
  <si>
    <t xml:space="preserve"> Municipio de Filandia </t>
  </si>
  <si>
    <t>Construcción cancha sintética de microfútbol  en el polideportivo panorama del municipio de Filandia</t>
  </si>
  <si>
    <t>Construir cancha sintética de microfútbol en el polideportivo panorama, ubicado en el municipio de Filandia, con el fin de dotar a la comunidad de unas instalaciones deportivas dignas para la práctica del deporte.</t>
  </si>
  <si>
    <t>2013003630015</t>
  </si>
  <si>
    <t>Rehabilitación  y construcción de la  red vial  vehicular  y peatonal en el  sector urbano  Municipio de Montenegro Departamento del Quindío</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</si>
  <si>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</si>
  <si>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</si>
  <si>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</si>
  <si>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2013003630004</t>
  </si>
  <si>
    <t>Municipio Montenegro Departamento Quindío</t>
  </si>
  <si>
    <t>090</t>
  </si>
  <si>
    <t>Rehabilitación vías urbanas del municipio de Salento, Quindío, Occidente</t>
  </si>
  <si>
    <t>Mejorar las condiciones de movilidad en el  área urbana del municipio de Salento a través de la habilitación de nuevas vías con pavimento. Intervenir 1374 Mts2</t>
  </si>
  <si>
    <t>7129 Personas, Habitantes del Municipio de Salento</t>
  </si>
  <si>
    <t>Salento</t>
  </si>
  <si>
    <t>2013003630012</t>
  </si>
  <si>
    <t>Municipio Salento Departamento Quindío</t>
  </si>
  <si>
    <t>Construcción de la cancha sintética e iluminación del estadio municipal de Circasia</t>
  </si>
  <si>
    <t xml:space="preserve">Realizar mejoramiento integral del estadio municipal de Circasia Quindío
</t>
  </si>
  <si>
    <t>29393 Personas, Habitantes del Muncipio de Circasia</t>
  </si>
  <si>
    <t>Circasia</t>
  </si>
  <si>
    <t>2013003630005</t>
  </si>
  <si>
    <t>Remodelación urbana de la  plaza central del Municipio de Córdoba</t>
  </si>
  <si>
    <t>Remodelación y modernización urbana de la plaza principal del municipio de córdoba en el departamento del Quindío</t>
  </si>
  <si>
    <t>5328 personas, Habitantes del casco urbano del Municipio de Cordoba</t>
  </si>
  <si>
    <t>2013003630010</t>
  </si>
  <si>
    <t>Municipio Córdoba Departamento Quindío</t>
  </si>
  <si>
    <t xml:space="preserve"> Municipio de Córdoba </t>
  </si>
  <si>
    <t>Fortalecimiento y conservación del patrimonio arquitectónico e histórico de la casa de la cultura Horacio Gómez Aristizabal del Municipio de Córdoba en el Quindío</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</si>
  <si>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</si>
  <si>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</si>
  <si>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2013003630007</t>
  </si>
  <si>
    <t xml:space="preserve">Rehabilitación de la red vial urbana del municipio de Pijao </t>
  </si>
  <si>
    <t xml:space="preserve">Mejorar las condiciones de la red vial urbana del municipio de Pijao Quindío, mediante la pavimentación de 1383 mts2 de vías
</t>
  </si>
  <si>
    <t xml:space="preserve">3785 Personas, Habitantes del Municipio de Pijao </t>
  </si>
  <si>
    <t>Pijao</t>
  </si>
  <si>
    <t>2013003630013</t>
  </si>
  <si>
    <t>Municipio Pijao Departamento Quindío</t>
  </si>
  <si>
    <t>Adecuación de la red vial urbana del municipio de Buenavista Q</t>
  </si>
  <si>
    <t>Facilitar la movilidad para la población de la zona urbana del Municipio, mediante el mejorando 140 mts de vías</t>
  </si>
  <si>
    <t>3086 personas, Habitantes del área urbana y rural del Municipio de Buenavista</t>
  </si>
  <si>
    <t>Buenavista</t>
  </si>
  <si>
    <t>2013003630008</t>
  </si>
  <si>
    <t>Municipio Buenavista Departamento Quindío</t>
  </si>
  <si>
    <t xml:space="preserve"> Municipio de Buenavista </t>
  </si>
  <si>
    <t>Mejoramiento de la intersección  y adecuación de  la señalización  del municipio de Buenavista.</t>
  </si>
  <si>
    <t xml:space="preserve">Brindar mejores condiciones de transitabilidad  e información vial del Municipio, mediante la intervención de 925 mts2 de vías.
</t>
  </si>
  <si>
    <t>2013003630014</t>
  </si>
  <si>
    <t xml:space="preserve">Mejoramiento de la red vial urbana sobre la calle 13 entre carrera 5ta y  la vía panamericana en el municipio de La Tebaida </t>
  </si>
  <si>
    <t xml:space="preserve">Mejorar  la vía urbana sobre la calle 13 entre la carrera 5 y la vía panamericana del Municipio de la Tebaida.
</t>
  </si>
  <si>
    <t xml:space="preserve">2500 Personas, Habitantes del casco Urbano del Municipio de la Tebaida </t>
  </si>
  <si>
    <t>La Tebaida</t>
  </si>
  <si>
    <t>2013003630011</t>
  </si>
  <si>
    <t>Municipio La Tebaida Departamento Quindío</t>
  </si>
  <si>
    <t>099</t>
  </si>
  <si>
    <t>Reposición y optimización de redes de acueducto, alcantarillado  y villa Laura del municipio de Quimbaya</t>
  </si>
  <si>
    <t xml:space="preserve">Implementación programa de reposición de 521 mts de redes de acueducto, alcantarillado 1045 mts de y  1677 mts de pavimentos en el Municipio de Quimbaya
</t>
  </si>
  <si>
    <t xml:space="preserve">750 personas, Habitantes del casco urbano y los barrios Villa Laura y Cincuentenario del Municipio de Quimbaya </t>
  </si>
  <si>
    <t>Quimbaya</t>
  </si>
  <si>
    <t>2013003630003</t>
  </si>
  <si>
    <t>Municipio Quimbaya Departamento Quindío</t>
  </si>
  <si>
    <t>Rehabilitación de la red vial urbana del municipio de Quimbaya, Quindío</t>
  </si>
  <si>
    <t xml:space="preserve">Mejorar las condiciones de la red vial urbana del municipio de Quimbaya Quindío, mediante la pavimentación de 3034 mts2 de vías.
</t>
  </si>
  <si>
    <t>24625 Personas, Habitantes de la zona urbana del Municipio de Quimbaya</t>
  </si>
  <si>
    <t>2013003630017</t>
  </si>
  <si>
    <t>Construcción del estadio municipal de futbol en el municipio de Calarcá</t>
  </si>
  <si>
    <t>Construir el estadio municipal, en un terreno de propiedad de la Gobernación del Quindío, ubicado en el municipio de Calarcá; con el fin de dotar a la comunidad de unas instalaciones deportivas dignas para la práctica del deporte</t>
  </si>
  <si>
    <t>73000 personas, Habitantes del Casco Urbano del Municipio de Calarca</t>
  </si>
  <si>
    <t>Calarcá</t>
  </si>
  <si>
    <t>2013003630016</t>
  </si>
  <si>
    <t>Construcción vivienda nueva urbanización los tejares en el municipio de Génova</t>
  </si>
  <si>
    <t>Mejorar las condiciones habitacionales a 25 familias de las más vulnerables del municipio de Génova, mediante la construcción de la Urbanización los Tejares</t>
  </si>
  <si>
    <t>25 Familias del Municipio de Génova</t>
  </si>
  <si>
    <t>Genova</t>
  </si>
  <si>
    <t>2013003630018</t>
  </si>
  <si>
    <t>Municipio Génova Departamento Quindío</t>
  </si>
  <si>
    <t>007</t>
  </si>
  <si>
    <t xml:space="preserve">Construcción de muro de contención prefabricado, para la protección de taludes en zona de patios de la urbanización villa-Alejandría  - villa teresa – villa luz y san diego 1 etapa, ubicados en el casco urbano del municipio de Córdoba.   </t>
  </si>
  <si>
    <t>Construcción de muro de contención prefabricado, para la protección de taludes en zona de patios de la urbanización villa Alejandría- Villa teresa - Villa Luz y San Diego 1 etapa ubicado en el casco urbano del municipio de Córdoba</t>
  </si>
  <si>
    <t xml:space="preserve">85 Familais del Municipio de Cordoba </t>
  </si>
  <si>
    <t>2013003630009</t>
  </si>
  <si>
    <t>Mejoramiento de las vías urbanas del municipio de Montenegro, Quindío</t>
  </si>
  <si>
    <t>Rehabilitación de 3,3 kms de vías urbanas en el Municipio de Montenegro</t>
  </si>
  <si>
    <t>2012003630004</t>
  </si>
  <si>
    <t>032</t>
  </si>
  <si>
    <t>Ampliación y adecuación de la alcaldía de Córdoba, Quindío</t>
  </si>
  <si>
    <t>Ampliar y adecuar la sede administrativa de la Alcaldía de Córdoba 252 mts2</t>
  </si>
  <si>
    <t>Defensa</t>
  </si>
  <si>
    <t>2012003630002</t>
  </si>
  <si>
    <t>Adecuación vial al Cabaña Buenavista, Quindío</t>
  </si>
  <si>
    <t>Rehabilitación de 4,4 kms de la vía  la Cabaña en el Municipio de Buenavista</t>
  </si>
  <si>
    <t>3086 personas, Habitantes del area urbana y rural del Municipio de Buenavista</t>
  </si>
  <si>
    <t>2012003630001</t>
  </si>
  <si>
    <t>Mejoramiento de las vías urbanas del municipio de Filandia, Departamento del Quindío</t>
  </si>
  <si>
    <t xml:space="preserve">Rehabilitación de 1924 mts2 de vías urbanas en el Municipio de Filandia  </t>
  </si>
  <si>
    <t>2012003630005</t>
  </si>
  <si>
    <t>Construcción de andenes y rampas de acceso para discapacitados en el Municipio de Córdoba, Quindío</t>
  </si>
  <si>
    <t>Construcción de 590 mts2 de andenes y rampas en el Municipio de Córdoba</t>
  </si>
  <si>
    <t>Córdoba</t>
  </si>
  <si>
    <t>2012003630003</t>
  </si>
  <si>
    <t>Recuperación vía Pijao- Puente Tabla, en el municipio de Pijao, Departamento del Quindío</t>
  </si>
  <si>
    <t xml:space="preserve">Rehabilitación de 1 km de la vía Pijao- Puente Tabla  </t>
  </si>
  <si>
    <t>2013003630001</t>
  </si>
  <si>
    <t>020</t>
  </si>
  <si>
    <t>Formulación del proyecto de revisión general y ajuste del esquema de ordenamiento territorial de Circasia, Quindío, occidente</t>
  </si>
  <si>
    <t>Realizar la actualización normativa y técnica del esquema de ordenamiento territorial</t>
  </si>
  <si>
    <t xml:space="preserve">29886 Personas, habitantes del Municipio de Circasia </t>
  </si>
  <si>
    <t>Municipio Circasia Departamento Quindio</t>
  </si>
  <si>
    <t xml:space="preserve">Municipio de Circasia </t>
  </si>
  <si>
    <t xml:space="preserve">Rehabilitación de la red vial urbana del Municipio de Montenegro, Quindío, Occidente </t>
  </si>
  <si>
    <t>Rehabilitar de la red vial vehicular y peatonal en el sector urbano del Municipio de Montenegro</t>
  </si>
  <si>
    <t>2015003630007</t>
  </si>
  <si>
    <t>108</t>
  </si>
  <si>
    <t>Mejoramiento de vías terciarias mediante el uso de Placa Huella en el departamento de Quindío (proyecto tipo)</t>
  </si>
  <si>
    <t>Mejorar la intercomunicación terrestre de una parte de la población rural del departamento del Quindío</t>
  </si>
  <si>
    <t>15456 Personas, habirtantes del departamento del Quindío</t>
  </si>
  <si>
    <t>Municipios de Buenavista, Calarcá, Circasia, Córdoba, Filandia, Génova, La Tebaida, Montenegro, Pijao, Quimbaya y Salento Departamento Quindio</t>
  </si>
  <si>
    <t>Construcción Puente vehicular sobre el Rio Santo Domingo, municipio de Calarcá departamento del Quindío".</t>
  </si>
  <si>
    <t>Implementación del programa integral de bilingüismo "Quindío Bilingüe y Competitivo" en el departamento del Quindío</t>
  </si>
  <si>
    <t>Mejorar el nivel de inglés de los niños, niñas y jóvenes que asisten a las instituciones educativas oficiales del departamento del Quindío.</t>
  </si>
  <si>
    <t>36756  estudiantes de la Instituciones Educativas oficiales del departamento del Quindío</t>
  </si>
  <si>
    <t>Construcción y dotación de Infraestructura deportiva en el departamento del Quindío</t>
  </si>
  <si>
    <t>Mejorar los niveles de actividad física y recreación entre la población del departamento del Quindío.</t>
  </si>
  <si>
    <t>36000 Personas, habitantes del departamento del Quindío</t>
  </si>
  <si>
    <t xml:space="preserve">Municipios de Buenavista, Córdoba, Filandia y La Tebaida Departamento del Quindío </t>
  </si>
  <si>
    <t>Mejoramiento de vías rurales, vías para la paz, en los departamentos cafeteros de cauca, caldas, Quindío, Risaralda, valle del cauca.</t>
  </si>
  <si>
    <t xml:space="preserve">Mejorar la movilidad en las vías rurales interviniendo puntos críticos, optimizando el acceso y salida de bienes y servicios, acercando a las
comunidades a los mercados, la oferta institucional y los servicios sociales del estado
</t>
  </si>
  <si>
    <t>7272  personas</t>
  </si>
  <si>
    <t>Génova y Pijao</t>
  </si>
  <si>
    <t>INSTITUTO NACIONAL DE VIAS</t>
  </si>
  <si>
    <t>Construcción y dotación de centros “CARPAZ- CIS” en el Departamento del Quindio *</t>
  </si>
  <si>
    <t>Aumentar los niveles de satisfacción de la población rural referente al acceso a bienes, trámites y servicios público/privados en el Departamento del Quindío.</t>
  </si>
  <si>
    <t>15268 Personas, habitantes del Departamento del Quindío</t>
  </si>
  <si>
    <t>Tecnologías de la información y las comunicaciones</t>
  </si>
  <si>
    <t>Municipios de Filandia, Quimbaya y Salento Departamento Quindío</t>
  </si>
  <si>
    <t>08/11/2018
14/11/2018</t>
  </si>
  <si>
    <t>Remodelación, modernización y equipamiento de áreas resultantes del reforzamiento estructural y del estudio de reordenamiento físico funcional de la E.S.E. Hospital Departamental Universitario del Quindío San Juan de Dios. Quindío</t>
  </si>
  <si>
    <t>Aumentar la capacidad Instalada de la ESE Hospital Departamental Universitario del Quindío San Juan de Dios.</t>
  </si>
  <si>
    <t>795768  personas, habitantes del Departamento del Quindío</t>
  </si>
  <si>
    <t xml:space="preserve"> 9/04/2018        
           </t>
  </si>
  <si>
    <t xml:space="preserve">Recursos propios del Departamento del Quindío </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</si>
  <si>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</si>
  <si>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</si>
  <si>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20.259  personas</t>
  </si>
  <si>
    <t>Universidad del Quindío (Entidad ejecutora)</t>
  </si>
  <si>
    <t>Estudiantes y personas que utilizan los escenarios deportivos y el campus de la  Universidad del Quindío</t>
  </si>
  <si>
    <t xml:space="preserve">
La Universidad del Quindío expidió el certificado de disponibilidad presupuestal No. 844 del 14 de julio de 2020, por valor de $1.052.599.682
</t>
  </si>
  <si>
    <t>La Universidad del Quindío expidió el certificado de disponibilidad presupuestal No. 867 del 09 de abril de 2021, por valor de $550.000.000</t>
  </si>
  <si>
    <t>La Universidad del Quindío expidió el certificado de disponibilidad presupuestal No. 1943 del 24 de noviembre de 2021, por valor de $209.442.390.36</t>
  </si>
  <si>
    <t xml:space="preserve">4/12/2018
</t>
  </si>
  <si>
    <t xml:space="preserve">829
</t>
  </si>
  <si>
    <t>Construcción de pavimento en concreto asfaltico para el desarrollo regional y la conectividad en los municipios de Montenegro, Filandia y Quimbaya en el departamento del Quindío</t>
  </si>
  <si>
    <t>Mejorar la movilidad de la población que transita en la red vial rural en el Departamento del Quindío entre las veredas Naranjal y Morelia en el Municipio de Quimbaya, y las veredas Pavas y el Paraíso en el Municipio de Filandia</t>
  </si>
  <si>
    <t xml:space="preserve">89.939 personas </t>
  </si>
  <si>
    <t>11/12/2018
19/12/2018</t>
  </si>
  <si>
    <t>Filandia, Quimbaya, Montenegro</t>
  </si>
  <si>
    <t>.007</t>
  </si>
  <si>
    <t xml:space="preserve">Decreto No.050 </t>
  </si>
  <si>
    <t xml:space="preserve">
Decreto 00327 
</t>
  </si>
  <si>
    <t xml:space="preserve">Implementación de acciones de adaptación etapa I del Plan de Gestión Integral de Cambio Climático (PIGCC) en el Departamento del Quindío </t>
  </si>
  <si>
    <t>Implementar acciones de uso sostenible en el marco del PIGCC del Quindío</t>
  </si>
  <si>
    <t>10.025 personas</t>
  </si>
  <si>
    <t xml:space="preserve">Construcción de obras de mitigación sobre el río lejos del Municipio de Pijao del Departamento del Quindío </t>
  </si>
  <si>
    <t>Mitigar el riesgo de inundación en la zona urbana del Municipio de Pijao</t>
  </si>
  <si>
    <t>3.864 personas</t>
  </si>
  <si>
    <t>Construcción de Obras de Estabilización y Conformación de la Banca Vía La Española, Rio Verde, Barragán Código 40QN04-1 Quindío</t>
  </si>
  <si>
    <t>Realizar obras de estabilización de la banca de la vía la Española, Rio Verde, Barragán</t>
  </si>
  <si>
    <t>44.282 personas</t>
  </si>
  <si>
    <t>Generación de instrumentos de valoración de la amenaza sísmica para el desarrollo de procesos de reducción del riesgo en el departamento del Quindío</t>
  </si>
  <si>
    <t>Facilitar la disponibilidad de instrumentos orientados a determinar la respuesta sísmica de los suelos en el departamento del Quindío.</t>
  </si>
  <si>
    <t xml:space="preserve">506254 personas </t>
  </si>
  <si>
    <t>Mejoramiento de la vía Circasia-Montenegro con código 29BQN03, en los municipios de Circasia y Montenegro, departamento del Quindío.</t>
  </si>
  <si>
    <t>Mejorar la movilidad de la población que transita la vía que comunica a los municipios de Circasia y Montenegro.</t>
  </si>
  <si>
    <t xml:space="preserve">72.771  personas </t>
  </si>
  <si>
    <t xml:space="preserve">Fortalecimiento de un centro de innovación y productividad agrario adecuando una infraestructura tecnológica para sofisticar el negocio cafetero del Quindío.  </t>
  </si>
  <si>
    <t xml:space="preserve">Incrementar la participación de los pequeños productores en redes de negocio global de café
</t>
  </si>
  <si>
    <t>800 personas</t>
  </si>
  <si>
    <t>Construcción de obras de estabilización y rehabilitación de la vía río verde - Pijao (cód 40QN03), estabilización de la vía Córdoba  - Carniceros (cód 40Q09), Municipios de Pijao, Buenavista y Córdoba en el Departamento del Quindío</t>
  </si>
  <si>
    <t>Rehabilitar la movilidad de la vía secundaria interviniendo puntos críticos y mejorando el acceso a la cabecera municipal.</t>
  </si>
  <si>
    <t>21497 personas</t>
  </si>
  <si>
    <t xml:space="preserve">Mejoramiento de la vía que intercomunica Pijao con la vía que conduce a los Municipios de Caicedonia en el Norte del Valle, Génova, Buenavista y Calarcá del Departamento del Quindío </t>
  </si>
  <si>
    <t xml:space="preserve">Mejorar la movilidad de la población que transita entre Pijao y los municipios de Caicedoniaen el norte del Valle, Génova, Buenavista y Calarcá del Departamento del Quindío. </t>
  </si>
  <si>
    <t>54550 personas</t>
  </si>
  <si>
    <t>Caicedonia (Valle del Cauca), Pijao, Génova, Buenavista, Calarcá (Barcelona)</t>
  </si>
  <si>
    <t>Municipio de Pijao</t>
  </si>
  <si>
    <t>Rehabilitación y mejoramiento de la vía Filandia - La India código 29QN02-1, municipio de Filandia, Departamento del Quindio</t>
  </si>
  <si>
    <t>Mejoramiento de la intercomunicación terrestre de la población que se desplaza entre el Depto del Quindio, con Ulloa valle del cauca y la arabia corregimiento de pereira, Risaralda, mediante la via que de filandia va al corregimiento de la india.</t>
  </si>
  <si>
    <t xml:space="preserve">24276 personas </t>
  </si>
  <si>
    <t>Filandia (Quindío) Pereira (Risaralda) Ulloa (valle del Cauca)</t>
  </si>
  <si>
    <t>Proyecto desaprobado mediante el Decreto No. 00109 del 04 de febrero de 2022</t>
  </si>
  <si>
    <t>Modernización de la infraestructura física de la Facultad de Ciencias Agroindustriales etapa 2 -  de la Universidad del Quindío</t>
  </si>
  <si>
    <t>Generar condiciones adecuadas para la formación en educación superior en el departamento del Quindío</t>
  </si>
  <si>
    <t>15327 personas</t>
  </si>
  <si>
    <t xml:space="preserve">Armenia </t>
  </si>
  <si>
    <t>La Universidad del Quindío expidió el certificado de disponibilidad presupuestal No. 1.339 del 03 de junio de 2022, por valor de $1.400.000.000</t>
  </si>
  <si>
    <t xml:space="preserve">Implementación de un programa de educación superior para la profesionalización de los artistas como proceso de fortalecimiento del sector artístico en el Departamento del Quindío </t>
  </si>
  <si>
    <t>Fortalecer los procesos formativos artísticos del departamento del Quindío</t>
  </si>
  <si>
    <t>16335 personas</t>
  </si>
  <si>
    <t xml:space="preserve">
Construcción obras de rehabilitación de la banca en puntos críticos de la vía que intercomunica a Génova con la vía que conduce al municipio de Caicedonia en el norte del valle y los municipios cordilleranos del departamento del Quindio.
</t>
  </si>
  <si>
    <t xml:space="preserve">Mejorar  la movilidad terrestre en la vía que intercomunica a Génova con la vía que conduce al muniicpio de Caicedonia 
</t>
  </si>
  <si>
    <t>66374 personas</t>
  </si>
  <si>
    <t xml:space="preserve">Transporte </t>
  </si>
  <si>
    <t>Valle del Cauca (Caicedonia)
Departamento del Quindío (Calarcá, Córdoba, Buenavista, Pijao, Génova)</t>
  </si>
  <si>
    <t>Estudios y diseños técnicos para la construcción de unidad pediátrica de la ESE Hospital  Departamental Universitario del Quindío San Juan de Dios Quindío</t>
  </si>
  <si>
    <t>Realizar los estudios y diseños técnicos para la construcción de una infraestructura específica para la atención de pacientes pediátricos en la ESE Hospital Departamental Universitario del Quindío San Juan de Dios</t>
  </si>
  <si>
    <t xml:space="preserve">237.875 personas </t>
  </si>
  <si>
    <t xml:space="preserve">ESE Hospital Departamental Universitario del Quindío San Juan de Dios </t>
  </si>
  <si>
    <t xml:space="preserve">Recursos propios de la ESE Hospital Departamental Universitario del Quindío San Juan de Dios </t>
  </si>
  <si>
    <t>Desarrollo experimental para la competitividad del sector cafetero del departamento del Quindio.</t>
  </si>
  <si>
    <t>Mejorar la calidad sensorial de café, ajustando a las particularidades de la caficultura del departamento del Quindio.</t>
  </si>
  <si>
    <t>900 personas</t>
  </si>
  <si>
    <t>Ciencia Técnología e Innovación</t>
  </si>
  <si>
    <t>Departamento del Quindío ( Calarcá, Circasia, Córdoba, Filandia, Génova, La Tebaida, Montenegro, Pijao, Quimbaya, Salento)</t>
  </si>
  <si>
    <t>Fortalecimiento de capacidades instaladas de Ciencia y Tecnología del Laboratorio Departamental de Salud Pública para atender problemáticas asociadas con agentes biológicos de alto riesgo para la salud humana en el Departamento del Quindío</t>
  </si>
  <si>
    <t xml:space="preserve">Mejorar las capacidades en CTeI para atender problemáticas asociadas con agentes biológicos de alto riesgo para la salud humana.
</t>
  </si>
  <si>
    <t>555.401 personas</t>
  </si>
  <si>
    <t>Departamento Quindío</t>
  </si>
  <si>
    <t>Acuerdo de requisitos con que se aprobó: No. 58 del 02 de abril de 2020</t>
  </si>
  <si>
    <t>Fortalecimiento de capacidades instaladas de Ciencia y Tecnología del Laboratorio Clínico del CIBM de la Universidad del Quindío para atender problemáticas asociadas con agentes biológicos de alto riesgo para la salud humana Departamento del Quindío.</t>
  </si>
  <si>
    <t>Mejorar las capacidades en CTeI para atender problemáticas asociadas con agentes biológicos de alto riesgo para la salud humana en el Departamento del Quindío</t>
  </si>
  <si>
    <t xml:space="preserve">Universidad del Quindío </t>
  </si>
  <si>
    <t>Fortalecimiento de la prestación de servicios de salud y las acciones de Salud Pública durante la pandemia SARS COV-2 (COVID19) en Quindío.</t>
  </si>
  <si>
    <t>Disminuir el riesgo de morbilidad y mortalidad en la población por la propagación acelerada del CORONAVIRUS - COVID 19, en la entidad territorial.</t>
  </si>
  <si>
    <t xml:space="preserve">Acuerdo de requisitos con que se aprobó: No. 58 del 02 de abril de 2020
Acuerdo Junta Directiva Empresa Social del Estado Hospital Departamental Universitario del Quindío San Juan de Dios </t>
  </si>
  <si>
    <t>Fortalecimiento de la prestación de servicios de salud y las acciones de Salud Pública durante la pandemia SARS COV-2 (COVID19) en Calarcá Quindío.</t>
  </si>
  <si>
    <t>Disminuir el riesgo de morbilidad y mortalidad en la población por la propagación acelerada del coronavirus en Calarcá - municipios cordilleranos del Quindío</t>
  </si>
  <si>
    <t xml:space="preserve">9.633 personas </t>
  </si>
  <si>
    <t>Decreto Legislativo 513 del 2 abril de 2020
Acuerdo 58 del 2 abril de 2020
Decreto Departamento del Quindío</t>
  </si>
  <si>
    <t>Fortalecimiento de la prestación de servicios de salud y las acciones de Salud Pública durante la pandemia SARS COV-2 (COVID19) en Circasia.</t>
  </si>
  <si>
    <t>Disminuir el riesgo de morbilidad y mortalidad en la población por la propagación acelerada del coronavirus en Circasia Quindío</t>
  </si>
  <si>
    <t>3.487 personas</t>
  </si>
  <si>
    <t>Desarrollo de estudios y diseños técnicos detallados para la construcción del nuevo E.S.E Hospital Sagrado Corazón de Jesús en el Municipio de Quimbaya</t>
  </si>
  <si>
    <t>Mejorar la capacidad para la prestación del servicio básico de salud en el hospital Sagrado Corazón de Jesús en el municipio de Quimbaya</t>
  </si>
  <si>
    <t xml:space="preserve">32868 personas </t>
  </si>
  <si>
    <t>Quimbaya, Montenegro y  Filandia</t>
  </si>
  <si>
    <t xml:space="preserve">Fortalecimiento de la prestación de servicios de salud y las acciones de salud pública durante la pandemia SARS COV-2 (COVID 19) en Armenia Quindío </t>
  </si>
  <si>
    <t>Disminuir el riesgo de morbilidad y mortalidad en la población por la propagación acelerada del CORONAVIRUS - COVID 19, en la entidad territorial</t>
  </si>
  <si>
    <t>36572 personas</t>
  </si>
  <si>
    <t xml:space="preserve">Departamento del Quindío </t>
  </si>
  <si>
    <t xml:space="preserve">Decreto Legislativo 513 del 2 abril de 2020
Acuerdo 58 del 2 abril de 2020
Decreto Departamento del Quindío
</t>
  </si>
  <si>
    <t>Dotación de infraestructura tecnológica para el fortalecimiento y alternancia de la educación superior pública en el departamento del Quindío</t>
  </si>
  <si>
    <t xml:space="preserve">Fortalecer el entorno digital para la implementación del modelo de alternancia académica en la Universidad del Quindío </t>
  </si>
  <si>
    <t>14292 personas</t>
  </si>
  <si>
    <t>Universidad del Quindío</t>
  </si>
  <si>
    <t>La Universidad del Quindío expidió el certificado de disponibilidad presupuestal No. 353 del 22 de enero de 2021, por valor de $178.224.000</t>
  </si>
  <si>
    <t>Desarrollo de instrumentos y herramientas para la planeación y gestión del ordenamiento territorial en diez (10) municipios del Departamento del Quindío</t>
  </si>
  <si>
    <t xml:space="preserve">Generar el conocimiento del nivel de amenaza y riesgo por movmientos de remoción en masa, inundaciones, avenidas torrenciales en el Departamento del Quindío </t>
  </si>
  <si>
    <t>540.751  personas</t>
  </si>
  <si>
    <t>Quimbaya, Calarcá, Montenegro, La Tebaida, Génova, Filandia, Córdoba, Circasia, Buenavista, Armenia</t>
  </si>
  <si>
    <t>Fortalecimiento de la calidad educativa mediante el mejoramiento de ambientes interactivos para la gestión del aprendizaje del siglo XXI en los municipios no certificados del departamento del Quindío</t>
  </si>
  <si>
    <t xml:space="preserve">Fortalecer el entorno digital en las instituciones educativas oficiales de los municipios no certificados del Departamento del Quindío </t>
  </si>
  <si>
    <t>13.356 estudiantes y docentes</t>
  </si>
  <si>
    <t>13167 Estudiantes, 189 docentes  de 21 sedes de instituciones educativas</t>
  </si>
  <si>
    <t xml:space="preserve">Fundación Universidad del Valle </t>
  </si>
  <si>
    <t xml:space="preserve">Estudios y diseños para la construcción de la infraestructura deportiva y recreativa en el Departamento del Quindío </t>
  </si>
  <si>
    <t xml:space="preserve">Aumentar la infraestructura para el desarrollo de actividades deportivas y recreativas en el Departamento del Quindío.
</t>
  </si>
  <si>
    <t>Formación de capital humano de alto nivel Corte 2
Universidad del Quindío Nacional</t>
  </si>
  <si>
    <t>Incrementar las capacidades del talento humano en investigación de calidad e impacto</t>
  </si>
  <si>
    <t xml:space="preserve">305.354 personas </t>
  </si>
  <si>
    <t>Departamento del Quindío
Departamento de Meta
Departamento de Tolima 
Departamento de Nariño</t>
  </si>
  <si>
    <t xml:space="preserve">Incremento de la cobertura en energía eléctrica en las zonas no interconectadas del Departamento del Quindío </t>
  </si>
  <si>
    <t>Aumentar la cobertura del servicio de energía eléctrica en las zonas no interconectadas de los municipios de Génova, Pijao, Córdoba, Calarcá y Salento en el Departamento del Quindío</t>
  </si>
  <si>
    <t xml:space="preserve">215 personas </t>
  </si>
  <si>
    <t>Génova, Pijao, Córdoba, Calarcá, Salento</t>
  </si>
  <si>
    <t xml:space="preserve">Empresa de Energía del Quindío - EDEQ  S.A E.S.P </t>
  </si>
  <si>
    <t xml:space="preserve">Autorización No. 1131 </t>
  </si>
  <si>
    <t xml:space="preserve">Estudios y diseños técnicos, legales y ambientales para la descontaminación de los afluentes hidricos en la cuenca del río la vieja en el Departamento del Quindío </t>
  </si>
  <si>
    <t xml:space="preserve">Disminuir el nivel de contaminación por vertimientos de aguas residuales no tratadas en los afluentes hídricos de la cuenca del río la vieja en el Departamento del Quindío </t>
  </si>
  <si>
    <t xml:space="preserve">562.117 personas </t>
  </si>
  <si>
    <t xml:space="preserve">Empresas Públicas de Armenia E.S.P. </t>
  </si>
  <si>
    <t>Acuerdo No.18</t>
  </si>
  <si>
    <t xml:space="preserve">Fortalecimiento del ecosistema de emprendimiento mediante el acompañamiento técnico y servicio de apoyo financiero para emprendedores en el Departamento del Quindío </t>
  </si>
  <si>
    <t>Fortalecer los espacios para el acompañamiento y seguimiento integral de los procesos de emprendimiento e innovación empresarial en el
departamento del Quindío</t>
  </si>
  <si>
    <t>13.088 personas</t>
  </si>
  <si>
    <t>Trabajo</t>
  </si>
  <si>
    <t xml:space="preserve">Mejoramiento de la vía pijao-guacas-génova (etapa II) código 40QN09 municipios de Pijao y Génova en el Departamento del Quindío  </t>
  </si>
  <si>
    <t>Mejorar la intercomunicación terrestre entre los municipios de Pijao y Génova pasando por guacas, en el departamento de Quindío</t>
  </si>
  <si>
    <t xml:space="preserve">12.718 personas </t>
  </si>
  <si>
    <t>Empresa para el Desarrollo Territorial, PROYECTA</t>
  </si>
  <si>
    <t xml:space="preserve">Resolución No. 154 </t>
  </si>
  <si>
    <t>Resolución No.129</t>
  </si>
  <si>
    <t xml:space="preserve">Mejoramiento de las vías terciarias mediante el uso de placa huella en los municipios del departamento del Quindío </t>
  </si>
  <si>
    <t>Mejorar la intercomunicación terrestre de la población en la zona rural del Departamento del Quindío</t>
  </si>
  <si>
    <t xml:space="preserve">Resolución No.011 </t>
  </si>
  <si>
    <t>Formación de alto nivel para el agro y la agroindustria en el departamento del Quindío</t>
  </si>
  <si>
    <t>Incrementar la formación de capital humano de alto nivel en el agro y la agroindustria para una Colombia productiva, sostenible y equitativa
en el Departamento del Quindío</t>
  </si>
  <si>
    <t xml:space="preserve">5 personas </t>
  </si>
  <si>
    <t>Nacional</t>
  </si>
  <si>
    <t>Resolución No. 8857</t>
  </si>
  <si>
    <t>CDP  Universidad del Quindío</t>
  </si>
  <si>
    <t xml:space="preserve">Construcción de obras de rehabilitación de la banca en puntos criticos de la vía que intercomunica a Barragán y Génova en el Departamento del Quindío </t>
  </si>
  <si>
    <t>Mejorar la movilidad terrestre en la vía que intercomunica a Génova con la vía que conduce al municipio de Caicedonia.</t>
  </si>
  <si>
    <t xml:space="preserve">21.979 personas </t>
  </si>
  <si>
    <t xml:space="preserve">Génova, Pijao, Buenavista y Córdoba </t>
  </si>
  <si>
    <t>Resolución No. 039</t>
  </si>
  <si>
    <t>Fortalecimiento de capacidades que promuevan el turismo cultural y científico liderado por mujeres caficultoras en el departamento del Quindío</t>
  </si>
  <si>
    <t xml:space="preserve">Fortalecer las capacidades para promover el turismo cultural y científico liderado por mujeres caficultoras en el departamento del Quindío.
</t>
  </si>
  <si>
    <t xml:space="preserve">191 personas </t>
  </si>
  <si>
    <t>Resolución No.9098</t>
  </si>
  <si>
    <t>Mejoramiento y rehabilitación de la vía Filandia - La India (código 29QN02-1) en el departamento del Quindío</t>
  </si>
  <si>
    <t xml:space="preserve">12.570 personas </t>
  </si>
  <si>
    <t xml:space="preserve">Filandia </t>
  </si>
  <si>
    <t>Resolución No. 052</t>
  </si>
  <si>
    <t>Mejoramiento de capacidades de CTEI en las cadenas agroindustriales de plátano lácteos cafés especiales frutales de clima frío cítricos y cuero mediante prospectiva tecnológica tecnologías convergentes y modelos de innovación en el Quindío</t>
  </si>
  <si>
    <t xml:space="preserve">Aumentar el nivel de desempeño en ciencia, tecnología e innovación de las cadenas Agroindustriales de plátano, lácteos, cafés especiales,cítricos, frutales de clima frío y cuero, en el Departamento del Quindío. </t>
  </si>
  <si>
    <t xml:space="preserve">3.900 personas </t>
  </si>
  <si>
    <t xml:space="preserve">Armenia, Calarcá, Salento, Filandia, Motenegro, Quimbaya, Buenavista, Pijao, Córdoba </t>
  </si>
  <si>
    <t>Corporación Universitaria Empresarial Alexander Von Humboldt</t>
  </si>
  <si>
    <t xml:space="preserve">Acuerdo del Consejo Superior Universitario No.008 </t>
  </si>
  <si>
    <t>Aumentar la implementación de nuevas tecnologías y CTeI en unidades productivas de acuicultura en el Departamento del Quindío.</t>
  </si>
  <si>
    <t xml:space="preserve">376 personas </t>
  </si>
  <si>
    <t xml:space="preserve">Estudios y diseños para la construcción del edificio de investigaciones y colecciones de Ciencias Naturales de la Universidad del Quindío </t>
  </si>
  <si>
    <t>Generar condiciones adecuadas para el desarrollo de procesos de investigación y para la preservación y manejo de colecciones biológicas en la Universidad del Quindío.</t>
  </si>
  <si>
    <t>18.514 personas</t>
  </si>
  <si>
    <t xml:space="preserve">Resolución No. 9737 </t>
  </si>
  <si>
    <t xml:space="preserve">Construcción del coliseo multideporte para el desarrollo deportivo en el Departamento del Quindío </t>
  </si>
  <si>
    <t>Incrementar el nivel de practica deportiva en el Departamento del Quindío.</t>
  </si>
  <si>
    <t xml:space="preserve">569.569 personas </t>
  </si>
  <si>
    <t xml:space="preserve"> </t>
  </si>
  <si>
    <r>
      <rPr>
        <b/>
        <sz val="18"/>
        <rFont val="Calibri"/>
        <family val="2"/>
        <scheme val="minor"/>
      </rPr>
      <t xml:space="preserve">
*OBSERVACIONES: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Municipal de Circasia 
</t>
    </r>
  </si>
  <si>
    <t>PROYECTOS CERRADOS</t>
  </si>
  <si>
    <t>PROYECTOS OCAD QUINDIO 2012</t>
  </si>
  <si>
    <t xml:space="preserve">PROYECTOS DESAPROBADOS </t>
  </si>
  <si>
    <t>PROYECTOS OCAD PAZ</t>
  </si>
  <si>
    <t xml:space="preserve">PROYECTOS EJECUTADOS - DEPARTAMENTO DEL QUINDÍO </t>
  </si>
  <si>
    <t xml:space="preserve">PROYECTOS EJECUTADOS - OTRAS ENTIDADES </t>
  </si>
  <si>
    <t xml:space="preserve">Construcción del complejo acuático para el desarrollo deportivo en el Departamento del Quindío </t>
  </si>
  <si>
    <t>Mejoramiento de la intercomunicación terrestre de la población que se desplaza entre el Depto del Quindío, con Ulloa valle del cauca y la arabia corregimiento de Pereira, Risaralda, mediante la vía que de Filandia va al corregimiento de la india.</t>
  </si>
  <si>
    <t xml:space="preserve">577.543 personas </t>
  </si>
  <si>
    <t xml:space="preserve">Terminado </t>
  </si>
  <si>
    <t xml:space="preserve">Acuerdo No.004 </t>
  </si>
  <si>
    <t xml:space="preserve">Acuerdo No.005 </t>
  </si>
  <si>
    <t xml:space="preserve">Acuerdo No.12 </t>
  </si>
  <si>
    <t>Acuerdo No.015</t>
  </si>
  <si>
    <t xml:space="preserve">Desaprobado
Acuerdo No. 038 </t>
  </si>
  <si>
    <t>Acuerdo No.008</t>
  </si>
  <si>
    <t xml:space="preserve">Acuerdo No.11 </t>
  </si>
  <si>
    <t xml:space="preserve">Acuerdo No.15 </t>
  </si>
  <si>
    <t>Acuerdo No.25</t>
  </si>
  <si>
    <t>Acuerdo No.27</t>
  </si>
  <si>
    <t xml:space="preserve">Acuerdo No.05 </t>
  </si>
  <si>
    <t xml:space="preserve">Acuerdo No.06 </t>
  </si>
  <si>
    <t>Acuerdo No.01</t>
  </si>
  <si>
    <t xml:space="preserve">Acuerdo No.013 </t>
  </si>
  <si>
    <t xml:space="preserve">Acuerdo No.38 </t>
  </si>
  <si>
    <t>Acuerdo No.39</t>
  </si>
  <si>
    <t>Acuerdo No.40</t>
  </si>
  <si>
    <t>Acuerdo No.03</t>
  </si>
  <si>
    <t>Acuerdo No.41</t>
  </si>
  <si>
    <t xml:space="preserve">Desaprobado Acuerdo No. 48 y  Acuerdo No.49 </t>
  </si>
  <si>
    <t xml:space="preserve">Acuerdo No.45 </t>
  </si>
  <si>
    <t xml:space="preserve">Acuerdo No.63 </t>
  </si>
  <si>
    <t xml:space="preserve">Decreto No.00278
</t>
  </si>
  <si>
    <t>Decreto No.00724</t>
  </si>
  <si>
    <t>Decreto No.00426</t>
  </si>
  <si>
    <t xml:space="preserve">Acuerdo No.47 </t>
  </si>
  <si>
    <t>Acuerdo No.74</t>
  </si>
  <si>
    <t>Decreto No.00278</t>
  </si>
  <si>
    <t>Decreto No.00685</t>
  </si>
  <si>
    <t>Decreto No.00653</t>
  </si>
  <si>
    <t>Acuerdo No.50
Acuerdo No.51 (Acuerdo aclaratorio)</t>
  </si>
  <si>
    <t xml:space="preserve">
Decreto No.00327 </t>
  </si>
  <si>
    <t>Acuerdo No.50</t>
  </si>
  <si>
    <t xml:space="preserve">Acuerdo No.52 
Acuerdo No.54
</t>
  </si>
  <si>
    <t xml:space="preserve">Acuerdo No. 52
Acuerdo No.53
</t>
  </si>
  <si>
    <t>3/01/2019
18/01/2019</t>
  </si>
  <si>
    <t>3/01/2019
07/02/2019</t>
  </si>
  <si>
    <t>Decreto No. 624 
Decreto No. 689  (Aclaratorio)</t>
  </si>
  <si>
    <t>25/08/2022
15/09/2022</t>
  </si>
  <si>
    <t>Decreto No.330</t>
  </si>
  <si>
    <t>Decreto No.0728</t>
  </si>
  <si>
    <t xml:space="preserve">
Acuerdo No.56
</t>
  </si>
  <si>
    <t xml:space="preserve">
17/05/2019
</t>
  </si>
  <si>
    <t>Acuerdo No.58</t>
  </si>
  <si>
    <t>Acuerdo No.78</t>
  </si>
  <si>
    <t>Acuerdo No.10</t>
  </si>
  <si>
    <t>Acuerdo No.59</t>
  </si>
  <si>
    <t>Decreto No.00079</t>
  </si>
  <si>
    <t>Acuerdo No.60</t>
  </si>
  <si>
    <t>Acuerdo No.61</t>
  </si>
  <si>
    <t xml:space="preserve">Acuerdo No.82 </t>
  </si>
  <si>
    <t>Decreto No.00109</t>
  </si>
  <si>
    <t>Decreto No.440</t>
  </si>
  <si>
    <t>Acuerdo No.63</t>
  </si>
  <si>
    <t>Acuerdo No.80</t>
  </si>
  <si>
    <t xml:space="preserve">Decreto No.00426 </t>
  </si>
  <si>
    <t xml:space="preserve">Acuerdo No.087  </t>
  </si>
  <si>
    <t xml:space="preserve">Acuerdo No.93 </t>
  </si>
  <si>
    <t>Acuerdo No.69</t>
  </si>
  <si>
    <t>Decreto No.412</t>
  </si>
  <si>
    <t>Decreto No.631</t>
  </si>
  <si>
    <t>Decreto No.00147</t>
  </si>
  <si>
    <t xml:space="preserve">Acuerdo No.04 </t>
  </si>
  <si>
    <t>Decreto No.00337</t>
  </si>
  <si>
    <t>Decreto No.00388</t>
  </si>
  <si>
    <t>Decreto No.0525</t>
  </si>
  <si>
    <t>Decreto No.0535</t>
  </si>
  <si>
    <t>Decreto No.0577</t>
  </si>
  <si>
    <t>Decreto No.00518</t>
  </si>
  <si>
    <t>Acuerdo No.13</t>
  </si>
  <si>
    <t>Decreto No. 110</t>
  </si>
  <si>
    <t>Decreto No.237</t>
  </si>
  <si>
    <t xml:space="preserve">Decreto No.250 </t>
  </si>
  <si>
    <t>Acuerdo No.17</t>
  </si>
  <si>
    <t>Acuerdo No.20</t>
  </si>
  <si>
    <t>Decreto No.496</t>
  </si>
  <si>
    <t>Decreto No.096</t>
  </si>
  <si>
    <t xml:space="preserve">Decreto No.257 </t>
  </si>
  <si>
    <r>
      <t>Decreto No.275</t>
    </r>
    <r>
      <rPr>
        <sz val="18"/>
        <rFont val="Calibri"/>
        <family val="2"/>
        <scheme val="minor"/>
      </rPr>
      <t xml:space="preserve"> (Modifica el Decreto 257 del 09 de marzo de 2023)</t>
    </r>
  </si>
  <si>
    <t>30/09/2013
 07/11/2014</t>
  </si>
  <si>
    <t>10/10/2014  
05/03/2015</t>
  </si>
  <si>
    <t>10/10/2014 
28/10/2015
15/12/2015</t>
  </si>
  <si>
    <t>05/10/2013   
07/11/2014</t>
  </si>
  <si>
    <t>090
091</t>
  </si>
  <si>
    <t>05/10/2013  
15/12/2015</t>
  </si>
  <si>
    <t>90
110</t>
  </si>
  <si>
    <t>05/10/2013        
07/11/2014</t>
  </si>
  <si>
    <t>05/10/2013       
 07/11/2014</t>
  </si>
  <si>
    <t>11/06/2013       
  07/11/2014</t>
  </si>
  <si>
    <t>032
091</t>
  </si>
  <si>
    <t>28/12/2018
13/02/2019</t>
  </si>
  <si>
    <t>906
097</t>
  </si>
  <si>
    <t>Acuerdo No.001 
Acuerdo No.002</t>
  </si>
  <si>
    <t>02/11/2012   
15/02/2013</t>
  </si>
  <si>
    <t>02/11/2012  
 15/02/2013</t>
  </si>
  <si>
    <t xml:space="preserve">Acuerdo No.011  
 Desaprobado
Acuerdo No.4  </t>
  </si>
  <si>
    <t>30/09/2015
10/05/2017</t>
  </si>
  <si>
    <t>Acuerdo No.35
Acuerdo No.38
Acuerdo No.39</t>
  </si>
  <si>
    <t>29/12/2016
28/06/2017
14/08/2017</t>
  </si>
  <si>
    <t xml:space="preserve">
Acuerdo No.12 
 Desaprobado </t>
  </si>
  <si>
    <t xml:space="preserve"> 095               
014
042</t>
  </si>
  <si>
    <t xml:space="preserve">  075
 026</t>
  </si>
  <si>
    <t xml:space="preserve"> 075 
 089  
109</t>
  </si>
  <si>
    <t xml:space="preserve"> 088  
 091</t>
  </si>
  <si>
    <t>Sin contratar</t>
  </si>
  <si>
    <t xml:space="preserve">Mejoramiento de la calidad educativa a través de ambientes de aprendizaje y estrategias didácticas para la educación del siglo XXI en el departamento del Quindío
</t>
  </si>
  <si>
    <t>Fortalecer el entorno digital escolar en las sedes educativas oficiales de los municipios no certificados del departamento del Quindío</t>
  </si>
  <si>
    <t>13.569 personas</t>
  </si>
  <si>
    <t xml:space="preserve">Buenavista, Calarcá, Circasia, Filandia, La Tebaida, Montenegro, Quimbaya </t>
  </si>
  <si>
    <t>Decreto No.319</t>
  </si>
  <si>
    <t>Salud y Protección Social</t>
  </si>
  <si>
    <t>2015003630003</t>
  </si>
  <si>
    <t xml:space="preserve">Departamento del  Quindío - Secretaría del Interior </t>
  </si>
  <si>
    <t>Departamento del  Quindío - Secretaría de Aguas e Infraestructura</t>
  </si>
  <si>
    <t xml:space="preserve">Departamento del  Quindío - Secretaría de Agricultura, Desarrollo Rural y Medio Ambiente  </t>
  </si>
  <si>
    <t xml:space="preserve">Departamento del  Quindío - Secretaría de Aguas e Infraestructura </t>
  </si>
  <si>
    <t xml:space="preserve">Departamento del  Quindío - Secretaría de Educación </t>
  </si>
  <si>
    <t>Departamento del  Quindío - Secretaría de Salud (Interventoría)</t>
  </si>
  <si>
    <t xml:space="preserve">Departamento del  Quindío - Secretaría de Educación  </t>
  </si>
  <si>
    <t xml:space="preserve">Departamento del  Quindío - Secretaría de Agricultura, Desarrollo Rural y Medio Ambiente </t>
  </si>
  <si>
    <t xml:space="preserve">Departamento del  Quindío - Secretaría de Turismo, Industria y Comecio  </t>
  </si>
  <si>
    <t xml:space="preserve">Departamento del Quindío (Interventoria) - Secretaría de Aguas e Infraestructura </t>
  </si>
  <si>
    <t>Municipio de Filandia  (Entidad ejecutora)</t>
  </si>
  <si>
    <t>Departamento del Quindío (Interventoria) - Secretaría de Aguas e Infraestructura</t>
  </si>
  <si>
    <t xml:space="preserve">Departamento del Quindío - Secretaría de Agricultura, Desarrollo Rural y Medio Ambiente </t>
  </si>
  <si>
    <t>Departamento del Quindío - Secretaría de Aguas e Infraestructura</t>
  </si>
  <si>
    <t xml:space="preserve">Departamento del Quindío - Secretaría de Cultura </t>
  </si>
  <si>
    <t xml:space="preserve">Derpartamento del Quindio - Secretaría de Agricultura, Desarrollo Rural y Medio Ambiente </t>
  </si>
  <si>
    <t xml:space="preserve">Departamento Quindío - Secretaría de las Tecnologías de la Información y las Comunicaciones </t>
  </si>
  <si>
    <t xml:space="preserve">Departamento Quindío - Secretaría de Salud </t>
  </si>
  <si>
    <t xml:space="preserve">Departamento del Quindío - Secretaría de Aguas e Infraestructura </t>
  </si>
  <si>
    <t xml:space="preserve">Departamento del Quindío - Secretaría de Planeación </t>
  </si>
  <si>
    <t xml:space="preserve">Departamento del Quindío - Secretaría de Turismo, Industria y Comecio </t>
  </si>
  <si>
    <t>Cerrado</t>
  </si>
  <si>
    <t>Terminado</t>
  </si>
  <si>
    <t>Desaprobado</t>
  </si>
  <si>
    <t>Contratado en ejecución</t>
  </si>
  <si>
    <t>Para Cierre</t>
  </si>
  <si>
    <t>Resolución No. 901  del  12 de mayo  de 2017</t>
  </si>
  <si>
    <t>Resolución No. 001030  del  07 de junio  de 2017</t>
  </si>
  <si>
    <t>Resolución No. 09682  del  25 de noviembre de 2019</t>
  </si>
  <si>
    <t>Resolución No.832 del 10 de noviembre de 2020</t>
  </si>
  <si>
    <t>Resolución No. 00398  del  15 de febrero de 2018</t>
  </si>
  <si>
    <t>Resolución No. 3427  del  29  de junio de 2021</t>
  </si>
  <si>
    <t>Resolución No. 002123  del  09 de noviembre de 2017</t>
  </si>
  <si>
    <t>Resolución No.0476 del 21 de junio de 2021</t>
  </si>
  <si>
    <t>Resolución No. 000907  del  15 de mayo  de 2017</t>
  </si>
  <si>
    <t>Resolución No. 003652  del  28 de diciembre  de 2018</t>
  </si>
  <si>
    <t>Resolución No.1736 del 15 de junio de 2018</t>
  </si>
  <si>
    <t>Resolución No. 3627  del  14 de agosto  de 2020</t>
  </si>
  <si>
    <t>Resolución No. 11967 del 31 de octubre de 2022</t>
  </si>
  <si>
    <t>Resolución No.226 del 11 de marzo de 2021</t>
  </si>
  <si>
    <t>Resolución No.107 del 03 de mayo de 2019</t>
  </si>
  <si>
    <t>Resolución No.002339 del  12  de diciembre  de 2017</t>
  </si>
  <si>
    <t>Resolución No. S.A.60.07.04-05551  del  24  de septiembre  de 2021</t>
  </si>
  <si>
    <t>Resolución No. S.A.60.07.04-07473 del  16  de diciembre  de 2021</t>
  </si>
  <si>
    <t>Resolución No. 8400  del  11  de octubre  de 2019</t>
  </si>
  <si>
    <t>Resolución No. 000434 del 27 de febrero de 2017</t>
  </si>
  <si>
    <t>Resolución No.29  del 11 de abril de 2016</t>
  </si>
  <si>
    <t>Resolución No.21  del 23 de marzo de 2017</t>
  </si>
  <si>
    <t>Resolución No.065 del 09 de septiembre de 2016</t>
  </si>
  <si>
    <t>Resolución No.S.A.60.04-00819 del 23 de febrero de 2021</t>
  </si>
  <si>
    <t>Resolución No.S.A.60.04-02079 del 27 de abril de 2021</t>
  </si>
  <si>
    <t>Resolución No.3227 del 05 de mayo de 2022</t>
  </si>
  <si>
    <t>Resolución No.10395 del 19 de diciembre de 2022</t>
  </si>
  <si>
    <t>Resolución No.1059 del 05 de octubre de 2021</t>
  </si>
  <si>
    <t>Resolución No.S.A.60.07.04-01533 del 28 de febrero de 2022</t>
  </si>
  <si>
    <t>Resolución No.S.A.60.07.04-01535 del 28 de febrero de 2022</t>
  </si>
  <si>
    <t>Resolución No.10372 del 15 de iciembre de 2022</t>
  </si>
  <si>
    <t>Acto de Cierre de proyecto No.27 del 07 de julio de 2022</t>
  </si>
  <si>
    <t xml:space="preserve">ACTO ADMINISTRATIVO DE CIERRE </t>
  </si>
  <si>
    <t xml:space="preserve">Modernización del laboratorio de salud pública Departamental Quindío </t>
  </si>
  <si>
    <t>Decreto No. 332</t>
  </si>
  <si>
    <t>Mejorar la capacidad instalada del laboratorio de salud publica en la realización de las actividades de inspección, vigilancia y control IVC</t>
  </si>
  <si>
    <t>Resolución No. 041</t>
  </si>
  <si>
    <t>Resolución No. 035</t>
  </si>
  <si>
    <t>Resolución No. 036</t>
  </si>
  <si>
    <t xml:space="preserve">*Decreto 275 ( Modifica el Decreto 257 del 09 de marzo de 2023 en el artículo primero  PRIORIZAR, APROBAR Y DESIGNAR en lo correspondiente a la designación de la instancia pública encargada de la contratación de la interventoría). </t>
  </si>
  <si>
    <t>Decreto No.073</t>
  </si>
  <si>
    <t>Decreto No. 406</t>
  </si>
  <si>
    <t>Acto de incorporación de recursos No.010</t>
  </si>
  <si>
    <t>Decreto No.00380</t>
  </si>
  <si>
    <t xml:space="preserve">ESTADO DEL PROYECTO 
(15 de junio de 2023)
Gesproy-SGR </t>
  </si>
  <si>
    <t>Fortalecimiento de la acuicultura a través de la implementación de nuevas tecnologías para el control sistematizado y maximizando la productividad con enfoque de bioeconomía y sostenibilidad en el departamento del Quindío</t>
  </si>
  <si>
    <t xml:space="preserve">Pendiente Acto Administrativo de incorporación de recursos por parte de la Universidad del Quindío </t>
  </si>
  <si>
    <t>Resolución No. 050</t>
  </si>
  <si>
    <t>Decreto No. 524</t>
  </si>
  <si>
    <t>"Acta de Cierre proyecto BPIN 2019000040053". 20230430009889 del 29 de junio de 2023</t>
  </si>
  <si>
    <t>Desarrollo de instrumentos y herramientas para la planeación y gestión del ordenamiento territorial del Municipio de Pijao</t>
  </si>
  <si>
    <t>Decreto No. 620</t>
  </si>
  <si>
    <t>Fortalecer la gestion del ordenamiento territorial en el municipio de Pijao</t>
  </si>
  <si>
    <t>Departamento del Quindio - Secretaria de Planeación</t>
  </si>
  <si>
    <t>ROBERTO JAIRO JAMAMILLO</t>
  </si>
  <si>
    <t>CARLOS EDUARDO OSORIO</t>
  </si>
  <si>
    <t>ROBERTO JAIRO JARAMILLO</t>
  </si>
  <si>
    <t>SANDRA PAOLA HURTADO
CARLOS EDUARDO OSORIO</t>
  </si>
  <si>
    <t>SANDRA PAOLA HURTAD
CARLOS EDUARDO OSORIO</t>
  </si>
  <si>
    <t>SANDRA PAOLA HURTAD
CARLOS EDUARDO OSORIO
ROBERTO JAIRO JAMAMILLO</t>
  </si>
  <si>
    <t>Decreto No. 782</t>
  </si>
  <si>
    <r>
      <t>Decreto No.275</t>
    </r>
    <r>
      <rPr>
        <sz val="8"/>
        <rFont val="Calibri"/>
        <family val="2"/>
        <scheme val="minor"/>
      </rPr>
      <t xml:space="preserve"> (Modifica el Decreto 257 del 09 de marzo de 2023)</t>
    </r>
  </si>
  <si>
    <t>Asignaciones para la inversion Regional 60%</t>
  </si>
  <si>
    <t>Asignaciones para la inversion Regional 40%</t>
  </si>
  <si>
    <t>Fortalecimiento del paisaje cultural cafetero a traves de la implementacion de un modelo de economia campesina para la produccion sostenible de café y el reconocimiento de la tradicion cafetera en el departamento del Quindio</t>
  </si>
  <si>
    <t>Decreto No. 989</t>
  </si>
  <si>
    <t>Proyecta</t>
  </si>
  <si>
    <t>Decreto No.916</t>
  </si>
  <si>
    <t>Decreto No.000918</t>
  </si>
  <si>
    <t>Fortalecer la economía familiar cafetera dentro del paisaje cultural cafetero en el departamento del Quindío</t>
  </si>
  <si>
    <t>Estudios Diseños para la construccion y/o el mejoramiento de la red vial regional del Departamento del Quindio</t>
  </si>
  <si>
    <t>Decreto No. 679</t>
  </si>
  <si>
    <t>8059 de 27 noviembre 2023</t>
  </si>
  <si>
    <t>Realizar los estudios de preinversión a nivel de factibilidad para mejorar la intercomunicación terrestre de una parte de la población urbana 
y rural del departamento del Quindío</t>
  </si>
  <si>
    <t>LISTADO PROYECTOS SISTEMA GENERAL DE REGALIAS VIGENCIA 2012 A JUNIO 19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</si>
</sst>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00_);_(* \(#,##0.00\);_(* &quot;-&quot;??_);_(@_)"/>
    <numFmt numFmtId="165" formatCode="_-* #,##0_-;\-* #,##0_-;_-* &quot;-&quot;??_-;_-@_-"/>
    <numFmt numFmtId="166" formatCode="d/mm/yyyy;@"/>
    <numFmt numFmtId="167" formatCode="_(&quot;$&quot;\ * #,##0.00_);_(&quot;$&quot;\ * \(#,##0.00\);_(&quot;$&quot;\ * &quot;-&quot;??_);_(@_)"/>
    <numFmt numFmtId="168" formatCode="#,##0.000"/>
    <numFmt numFmtId="169" formatCode="_-* #,##0.00_-;\-* #,##0.00_-;_-* &quot;-&quot;_-;_-@_-"/>
  </numFmts>
  <fonts count="24" x14ac:knownFonts="1">
    <font>
      <sz val="11"/>
      <color theme="1"/>
      <name val="Calibri"/>
      <family val="2"/>
      <scheme val="minor"/>
    </font>
    <font>
      <sz val="11"/>
      <color theme="1"/>
      <name val="Calibri"/>
      <family val="2"/>
      <scheme val="minor"/>
    </font>
    <font>
      <sz val="11"/>
      <name val="Calibri"/>
      <family val="2"/>
    </font>
    <font>
      <b/>
      <sz val="18"/>
      <name val="Calibri"/>
      <family val="2"/>
      <scheme val="minor"/>
    </font>
    <font>
      <sz val="11"/>
      <color rgb="FF000000"/>
      <name val="Calibri"/>
      <family val="2"/>
    </font>
    <font>
      <sz val="18"/>
      <name val="Calibri"/>
      <family val="2"/>
      <scheme val="minor"/>
    </font>
    <font>
      <sz val="18"/>
      <name val="Segoe UI"/>
      <family val="2"/>
    </font>
    <font>
      <sz val="11"/>
      <name val="Calibri"/>
      <family val="2"/>
      <scheme val="minor"/>
    </font>
    <font>
      <sz val="18"/>
      <name val="Arial"/>
      <family val="2"/>
    </font>
    <font>
      <sz val="18"/>
      <name val="Tahoma"/>
      <family val="2"/>
    </font>
    <font>
      <sz val="18"/>
      <name val="Calibri"/>
      <family val="2"/>
    </font>
    <font>
      <sz val="20"/>
      <name val="Calibri"/>
      <family val="2"/>
      <scheme val="minor"/>
    </font>
    <font>
      <sz val="20"/>
      <name val="Segoe UI"/>
      <family val="2"/>
    </font>
    <font>
      <b/>
      <sz val="16"/>
      <name val="Calibri"/>
      <family val="2"/>
      <scheme val="minor"/>
    </font>
    <font>
      <sz val="8"/>
      <name val="Arial"/>
      <family val="2"/>
    </font>
    <font>
      <sz val="18"/>
      <color rgb="FFFF0000"/>
      <name val="Calibri"/>
      <family val="2"/>
      <scheme val="minor"/>
    </font>
    <font>
      <sz val="8"/>
      <name val="Calibri"/>
      <family val="2"/>
      <scheme val="minor"/>
    </font>
    <font>
      <b/>
      <sz val="8"/>
      <name val="Calibri"/>
      <family val="2"/>
      <scheme val="minor"/>
    </font>
    <font>
      <sz val="8"/>
      <color rgb="FFFF0000"/>
      <name val="Calibri"/>
      <family val="2"/>
      <scheme val="minor"/>
    </font>
    <font>
      <b/>
      <sz val="9"/>
      <name val="Calibri"/>
      <family val="2"/>
      <scheme val="minor"/>
    </font>
    <font>
      <sz val="8"/>
      <name val="Segoe UI"/>
      <family val="2"/>
    </font>
    <font>
      <sz val="8"/>
      <name val="Tahoma"/>
      <family val="2"/>
    </font>
    <font>
      <sz val="8"/>
      <name val="Calibri"/>
      <family val="2"/>
    </font>
    <font>
      <b/>
      <sz val="18"/>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39997558519241921"/>
        <bgColor indexed="64"/>
      </patternFill>
    </fill>
  </fills>
  <borders count="11">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2" fillId="0" borderId="0"/>
    <xf numFmtId="43" fontId="4" fillId="0" borderId="0">
      <protection locked="0"/>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cellStyleXfs>
  <cellXfs count="828">
    <xf numFmtId="0" fontId="0" fillId="0" borderId="0" xfId="0"/>
    <xf numFmtId="0" fontId="5" fillId="0" borderId="0" xfId="4" applyFont="1" applyAlignment="1">
      <alignment horizontal="center" vertical="center" wrapText="1"/>
    </xf>
    <xf numFmtId="4" fontId="5" fillId="0" borderId="4" xfId="4" applyNumberFormat="1" applyFont="1" applyBorder="1" applyAlignment="1">
      <alignment horizontal="justify" vertical="center" wrapText="1"/>
    </xf>
    <xf numFmtId="0" fontId="5" fillId="0" borderId="0" xfId="4" applyFont="1" applyAlignment="1">
      <alignment wrapText="1"/>
    </xf>
    <xf numFmtId="0" fontId="5" fillId="0" borderId="0" xfId="4" applyFont="1"/>
    <xf numFmtId="0" fontId="9" fillId="0" borderId="0" xfId="4" applyFont="1" applyAlignment="1">
      <alignment wrapText="1"/>
    </xf>
    <xf numFmtId="0" fontId="10" fillId="0" borderId="0" xfId="4" applyFont="1"/>
    <xf numFmtId="0" fontId="5" fillId="0" borderId="0" xfId="4" applyFont="1" applyAlignment="1">
      <alignment vertical="center" wrapText="1"/>
    </xf>
    <xf numFmtId="4" fontId="3" fillId="0" borderId="4" xfId="4" applyNumberFormat="1" applyFont="1" applyBorder="1" applyAlignment="1">
      <alignment horizontal="right" vertical="center" wrapText="1"/>
    </xf>
    <xf numFmtId="0" fontId="14" fillId="0" borderId="4" xfId="0" applyFont="1" applyBorder="1" applyAlignment="1">
      <alignment horizontal="justify" vertical="center" wrapText="1"/>
    </xf>
    <xf numFmtId="0" fontId="5" fillId="0" borderId="4" xfId="4" applyFont="1" applyBorder="1" applyAlignment="1">
      <alignment horizontal="center" wrapText="1"/>
    </xf>
    <xf numFmtId="168" fontId="3" fillId="0" borderId="4" xfId="4" applyNumberFormat="1" applyFont="1" applyBorder="1" applyAlignment="1">
      <alignment horizontal="justify" vertical="center" wrapText="1"/>
    </xf>
    <xf numFmtId="168" fontId="3" fillId="0" borderId="4" xfId="4" applyNumberFormat="1" applyFont="1" applyBorder="1" applyAlignment="1">
      <alignment horizontal="center" vertical="center" wrapText="1"/>
    </xf>
    <xf numFmtId="0" fontId="14" fillId="0" borderId="0" xfId="0" applyFont="1" applyAlignment="1">
      <alignment horizontal="justify" vertical="center" wrapText="1"/>
    </xf>
    <xf numFmtId="0" fontId="5" fillId="0" borderId="0" xfId="4" applyFont="1" applyAlignment="1">
      <alignment horizontal="center" wrapText="1"/>
    </xf>
    <xf numFmtId="4" fontId="5" fillId="0" borderId="0" xfId="4" applyNumberFormat="1" applyFont="1" applyAlignment="1">
      <alignment horizontal="right" wrapText="1"/>
    </xf>
    <xf numFmtId="4" fontId="5" fillId="3" borderId="4" xfId="4" applyNumberFormat="1" applyFont="1" applyFill="1" applyBorder="1" applyAlignment="1">
      <alignment horizontal="justify" vertical="center" wrapText="1"/>
    </xf>
    <xf numFmtId="9" fontId="3" fillId="3" borderId="4" xfId="6" applyFont="1" applyFill="1" applyBorder="1" applyAlignment="1">
      <alignment horizontal="center" vertical="center" wrapText="1"/>
    </xf>
    <xf numFmtId="4" fontId="6" fillId="3" borderId="4" xfId="0" applyNumberFormat="1" applyFont="1" applyFill="1" applyBorder="1" applyAlignment="1">
      <alignment horizontal="right" vertical="center"/>
    </xf>
    <xf numFmtId="14" fontId="8" fillId="3" borderId="0" xfId="3" applyNumberFormat="1" applyFont="1" applyFill="1" applyBorder="1" applyAlignment="1">
      <alignment horizontal="center" vertical="center" wrapText="1"/>
    </xf>
    <xf numFmtId="0" fontId="5" fillId="3" borderId="4" xfId="4" applyFont="1" applyFill="1" applyBorder="1" applyAlignment="1">
      <alignment horizontal="center" vertical="center" wrapText="1"/>
    </xf>
    <xf numFmtId="4" fontId="5" fillId="3" borderId="4" xfId="4" applyNumberFormat="1" applyFont="1" applyFill="1" applyBorder="1" applyAlignment="1">
      <alignment horizontal="right" vertical="center" wrapText="1"/>
    </xf>
    <xf numFmtId="4" fontId="3" fillId="0" borderId="4" xfId="4" applyNumberFormat="1" applyFont="1" applyBorder="1" applyAlignment="1">
      <alignment horizontal="justify" vertical="center" wrapText="1"/>
    </xf>
    <xf numFmtId="4" fontId="3" fillId="0" borderId="0" xfId="4" applyNumberFormat="1" applyFont="1" applyAlignment="1">
      <alignment horizontal="justify" vertical="center" wrapText="1"/>
    </xf>
    <xf numFmtId="4" fontId="5" fillId="3" borderId="3" xfId="5" applyNumberFormat="1" applyFont="1" applyFill="1" applyBorder="1" applyAlignment="1">
      <alignment horizontal="right"/>
      <protection locked="0"/>
    </xf>
    <xf numFmtId="165" fontId="5" fillId="3" borderId="3" xfId="5" applyNumberFormat="1" applyFont="1" applyFill="1" applyBorder="1" applyAlignment="1" applyProtection="1">
      <alignment horizontal="justify" vertical="center" wrapText="1"/>
    </xf>
    <xf numFmtId="166" fontId="5" fillId="3" borderId="7" xfId="5" applyNumberFormat="1" applyFont="1" applyFill="1" applyBorder="1" applyAlignment="1" applyProtection="1">
      <alignment horizontal="center" vertical="center" wrapText="1"/>
    </xf>
    <xf numFmtId="0" fontId="5" fillId="3" borderId="8" xfId="5" applyNumberFormat="1" applyFont="1" applyFill="1" applyBorder="1" applyAlignment="1" applyProtection="1">
      <alignment horizontal="center" vertical="center" wrapText="1"/>
    </xf>
    <xf numFmtId="4" fontId="6" fillId="3" borderId="7" xfId="1" applyNumberFormat="1" applyFont="1" applyFill="1" applyBorder="1" applyAlignment="1">
      <alignment horizontal="right" vertical="center" wrapText="1"/>
    </xf>
    <xf numFmtId="4" fontId="6" fillId="3" borderId="7" xfId="1" applyNumberFormat="1" applyFont="1" applyFill="1" applyBorder="1" applyAlignment="1">
      <alignment horizontal="justify" vertical="center" wrapText="1"/>
    </xf>
    <xf numFmtId="49" fontId="3" fillId="3" borderId="4" xfId="6" applyNumberFormat="1" applyFont="1" applyFill="1" applyBorder="1" applyAlignment="1" applyProtection="1">
      <alignment horizontal="center" vertical="center" wrapText="1"/>
    </xf>
    <xf numFmtId="14" fontId="5" fillId="3" borderId="4" xfId="5" applyNumberFormat="1" applyFont="1" applyFill="1" applyBorder="1" applyAlignment="1" applyProtection="1">
      <alignment horizontal="center" vertical="center" wrapText="1"/>
    </xf>
    <xf numFmtId="4" fontId="5" fillId="3" borderId="4" xfId="1" applyNumberFormat="1" applyFont="1" applyFill="1" applyBorder="1" applyAlignment="1">
      <alignment horizontal="right" vertical="center" wrapText="1"/>
    </xf>
    <xf numFmtId="4" fontId="5" fillId="3" borderId="4" xfId="5" applyNumberFormat="1" applyFont="1" applyFill="1" applyBorder="1" applyAlignment="1">
      <alignment horizontal="right"/>
      <protection locked="0"/>
    </xf>
    <xf numFmtId="4" fontId="5" fillId="3" borderId="4" xfId="5" applyNumberFormat="1" applyFont="1" applyFill="1" applyBorder="1" applyAlignment="1" applyProtection="1">
      <alignment horizontal="right" vertical="center" wrapText="1"/>
    </xf>
    <xf numFmtId="166" fontId="5" fillId="3" borderId="4" xfId="5" applyNumberFormat="1" applyFont="1" applyFill="1" applyBorder="1" applyAlignment="1" applyProtection="1">
      <alignment horizontal="center" vertical="center" wrapText="1"/>
    </xf>
    <xf numFmtId="0" fontId="5" fillId="3" borderId="4" xfId="5" applyNumberFormat="1" applyFont="1" applyFill="1" applyBorder="1" applyAlignment="1" applyProtection="1">
      <alignment horizontal="center" vertical="center" wrapText="1"/>
    </xf>
    <xf numFmtId="4" fontId="6" fillId="3" borderId="4" xfId="1" applyNumberFormat="1" applyFont="1" applyFill="1" applyBorder="1" applyAlignment="1">
      <alignment horizontal="right" vertical="center"/>
    </xf>
    <xf numFmtId="4" fontId="6" fillId="3" borderId="4" xfId="1" applyNumberFormat="1" applyFont="1" applyFill="1" applyBorder="1" applyAlignment="1">
      <alignment horizontal="justify" vertical="center" wrapText="1"/>
    </xf>
    <xf numFmtId="4" fontId="6" fillId="3" borderId="4" xfId="1" applyNumberFormat="1" applyFont="1" applyFill="1" applyBorder="1" applyAlignment="1">
      <alignment horizontal="right" vertical="center" wrapText="1"/>
    </xf>
    <xf numFmtId="165" fontId="5" fillId="3" borderId="4" xfId="4" applyNumberFormat="1" applyFont="1" applyFill="1" applyBorder="1" applyAlignment="1">
      <alignment horizontal="justify" vertical="center" wrapText="1"/>
    </xf>
    <xf numFmtId="4" fontId="5" fillId="3" borderId="4" xfId="1" applyNumberFormat="1" applyFont="1" applyFill="1" applyBorder="1" applyAlignment="1" applyProtection="1">
      <alignment horizontal="right" vertical="center" wrapText="1"/>
    </xf>
    <xf numFmtId="4" fontId="5" fillId="3" borderId="4" xfId="1" applyNumberFormat="1" applyFont="1" applyFill="1" applyBorder="1" applyAlignment="1" applyProtection="1">
      <alignment horizontal="justify" vertical="center" wrapText="1"/>
    </xf>
    <xf numFmtId="166" fontId="5" fillId="3" borderId="3" xfId="5" applyNumberFormat="1" applyFont="1" applyFill="1" applyBorder="1" applyAlignment="1" applyProtection="1">
      <alignment horizontal="center" vertical="center" wrapText="1"/>
    </xf>
    <xf numFmtId="0" fontId="5" fillId="3" borderId="9" xfId="5" applyNumberFormat="1" applyFont="1" applyFill="1" applyBorder="1" applyAlignment="1" applyProtection="1">
      <alignment horizontal="center" vertical="center" wrapText="1"/>
    </xf>
    <xf numFmtId="4" fontId="5" fillId="3" borderId="3" xfId="1" applyNumberFormat="1" applyFont="1" applyFill="1" applyBorder="1" applyAlignment="1" applyProtection="1">
      <alignment horizontal="right" vertical="center" wrapText="1"/>
    </xf>
    <xf numFmtId="4" fontId="5" fillId="3" borderId="4" xfId="5" applyNumberFormat="1" applyFont="1" applyFill="1" applyBorder="1" applyAlignment="1" applyProtection="1">
      <alignment horizontal="justify" vertical="center" wrapText="1"/>
    </xf>
    <xf numFmtId="0" fontId="5" fillId="3" borderId="3" xfId="5" applyNumberFormat="1" applyFont="1" applyFill="1" applyBorder="1" applyAlignment="1" applyProtection="1">
      <alignment horizontal="center" vertical="center" wrapText="1"/>
    </xf>
    <xf numFmtId="4" fontId="6" fillId="3" borderId="7" xfId="0" applyNumberFormat="1" applyFont="1" applyFill="1" applyBorder="1" applyAlignment="1">
      <alignment horizontal="right" vertical="center"/>
    </xf>
    <xf numFmtId="49" fontId="3" fillId="3" borderId="4" xfId="6" applyNumberFormat="1" applyFont="1" applyFill="1" applyBorder="1" applyAlignment="1">
      <alignment horizontal="center" vertical="center" wrapText="1"/>
    </xf>
    <xf numFmtId="14" fontId="5" fillId="3" borderId="4" xfId="4" applyNumberFormat="1" applyFont="1" applyFill="1" applyBorder="1" applyAlignment="1">
      <alignment horizontal="center" vertical="center" wrapText="1"/>
    </xf>
    <xf numFmtId="4" fontId="5" fillId="3" borderId="4" xfId="5" applyNumberFormat="1" applyFont="1" applyFill="1" applyBorder="1" applyAlignment="1">
      <alignment horizontal="right" vertical="center"/>
      <protection locked="0"/>
    </xf>
    <xf numFmtId="0" fontId="5" fillId="3" borderId="0" xfId="4" applyFont="1" applyFill="1" applyAlignment="1">
      <alignment horizontal="justify" vertical="center" wrapText="1"/>
    </xf>
    <xf numFmtId="4" fontId="5" fillId="3" borderId="4" xfId="7" applyNumberFormat="1" applyFont="1" applyFill="1" applyBorder="1" applyAlignment="1">
      <alignment horizontal="right" vertical="center" wrapText="1"/>
    </xf>
    <xf numFmtId="166" fontId="5" fillId="3" borderId="4" xfId="4" applyNumberFormat="1" applyFont="1" applyFill="1" applyBorder="1" applyAlignment="1">
      <alignment horizontal="center" vertical="center" wrapText="1"/>
    </xf>
    <xf numFmtId="4" fontId="5" fillId="3" borderId="4" xfId="1" applyNumberFormat="1" applyFont="1" applyFill="1" applyBorder="1" applyAlignment="1">
      <alignment horizontal="justify" vertical="center" wrapText="1"/>
    </xf>
    <xf numFmtId="1" fontId="5" fillId="3" borderId="4" xfId="4" applyNumberFormat="1" applyFont="1" applyFill="1" applyBorder="1" applyAlignment="1">
      <alignment horizontal="center" vertical="center" wrapText="1"/>
    </xf>
    <xf numFmtId="0" fontId="3" fillId="3" borderId="4" xfId="4" applyFont="1" applyFill="1" applyBorder="1" applyAlignment="1">
      <alignment horizontal="center" vertical="center" wrapText="1"/>
    </xf>
    <xf numFmtId="4" fontId="11" fillId="3" borderId="4" xfId="4" applyNumberFormat="1" applyFont="1" applyFill="1" applyBorder="1" applyAlignment="1">
      <alignment horizontal="right" vertical="center" wrapText="1"/>
    </xf>
    <xf numFmtId="4" fontId="12" fillId="3" borderId="10" xfId="0" applyNumberFormat="1" applyFont="1" applyFill="1" applyBorder="1" applyAlignment="1">
      <alignment horizontal="right" vertical="center"/>
    </xf>
    <xf numFmtId="0" fontId="5" fillId="3" borderId="4" xfId="0" applyFont="1" applyFill="1" applyBorder="1" applyAlignment="1">
      <alignment horizontal="justify" vertical="center" wrapText="1"/>
    </xf>
    <xf numFmtId="14" fontId="5" fillId="3" borderId="4" xfId="2" applyNumberFormat="1" applyFont="1" applyFill="1" applyBorder="1" applyAlignment="1">
      <alignment horizontal="center" vertical="center" wrapText="1"/>
    </xf>
    <xf numFmtId="4" fontId="3" fillId="3" borderId="4" xfId="4" applyNumberFormat="1" applyFont="1" applyFill="1" applyBorder="1" applyAlignment="1">
      <alignment horizontal="right" vertical="center" wrapText="1"/>
    </xf>
    <xf numFmtId="168" fontId="5" fillId="3" borderId="4" xfId="4" applyNumberFormat="1" applyFont="1" applyFill="1" applyBorder="1" applyAlignment="1">
      <alignment horizontal="justify" vertical="center" wrapText="1"/>
    </xf>
    <xf numFmtId="4" fontId="5" fillId="4" borderId="4" xfId="4" applyNumberFormat="1" applyFont="1" applyFill="1" applyBorder="1" applyAlignment="1">
      <alignment horizontal="justify" vertical="center" wrapText="1"/>
    </xf>
    <xf numFmtId="49" fontId="3" fillId="4" borderId="4" xfId="6" applyNumberFormat="1" applyFont="1" applyFill="1" applyBorder="1" applyAlignment="1" applyProtection="1">
      <alignment horizontal="center" vertical="center" wrapText="1"/>
    </xf>
    <xf numFmtId="14" fontId="5" fillId="4" borderId="4" xfId="5" applyNumberFormat="1" applyFont="1" applyFill="1" applyBorder="1" applyAlignment="1" applyProtection="1">
      <alignment horizontal="center" vertical="center" wrapText="1"/>
    </xf>
    <xf numFmtId="4" fontId="5" fillId="4" borderId="4" xfId="5" applyNumberFormat="1" applyFont="1" applyFill="1" applyBorder="1" applyAlignment="1" applyProtection="1">
      <alignment horizontal="right" vertical="center" wrapText="1"/>
    </xf>
    <xf numFmtId="165" fontId="5" fillId="4" borderId="4" xfId="4" applyNumberFormat="1" applyFont="1" applyFill="1" applyBorder="1" applyAlignment="1">
      <alignment horizontal="justify" vertical="center" wrapText="1"/>
    </xf>
    <xf numFmtId="166" fontId="5" fillId="4" borderId="4" xfId="5" applyNumberFormat="1" applyFont="1" applyFill="1" applyBorder="1" applyAlignment="1" applyProtection="1">
      <alignment horizontal="center" vertical="center" wrapText="1"/>
    </xf>
    <xf numFmtId="0" fontId="5" fillId="4" borderId="4" xfId="5" applyNumberFormat="1" applyFont="1" applyFill="1" applyBorder="1" applyAlignment="1" applyProtection="1">
      <alignment horizontal="center" vertical="center" wrapText="1"/>
    </xf>
    <xf numFmtId="4" fontId="5" fillId="4" borderId="6" xfId="1" applyNumberFormat="1" applyFont="1" applyFill="1" applyBorder="1" applyAlignment="1" applyProtection="1">
      <alignment horizontal="right" vertical="center" wrapText="1"/>
    </xf>
    <xf numFmtId="4" fontId="5" fillId="4" borderId="4" xfId="4" applyNumberFormat="1" applyFont="1" applyFill="1" applyBorder="1" applyAlignment="1">
      <alignment horizontal="right" vertical="center" wrapText="1"/>
    </xf>
    <xf numFmtId="0" fontId="5" fillId="4" borderId="3" xfId="5" applyNumberFormat="1" applyFont="1" applyFill="1" applyBorder="1" applyAlignment="1" applyProtection="1">
      <alignment horizontal="center" vertical="center" wrapText="1"/>
    </xf>
    <xf numFmtId="4" fontId="5" fillId="4" borderId="3" xfId="1" applyNumberFormat="1" applyFont="1" applyFill="1" applyBorder="1" applyAlignment="1" applyProtection="1">
      <alignment horizontal="right" vertical="center" wrapText="1"/>
    </xf>
    <xf numFmtId="4" fontId="5" fillId="4" borderId="7" xfId="1" applyNumberFormat="1" applyFont="1" applyFill="1" applyBorder="1" applyAlignment="1" applyProtection="1">
      <alignment horizontal="right" vertical="center" wrapText="1"/>
    </xf>
    <xf numFmtId="0" fontId="5" fillId="4" borderId="6" xfId="5" applyNumberFormat="1" applyFont="1" applyFill="1" applyBorder="1" applyAlignment="1" applyProtection="1">
      <alignment horizontal="center" vertical="center" wrapText="1"/>
    </xf>
    <xf numFmtId="4" fontId="5" fillId="4" borderId="4" xfId="5" applyNumberFormat="1" applyFont="1" applyFill="1" applyBorder="1" applyAlignment="1" applyProtection="1">
      <alignment horizontal="justify" vertical="center" wrapText="1"/>
    </xf>
    <xf numFmtId="49" fontId="3" fillId="4" borderId="4" xfId="6" applyNumberFormat="1" applyFont="1" applyFill="1" applyBorder="1" applyAlignment="1">
      <alignment horizontal="center" vertical="center" wrapText="1"/>
    </xf>
    <xf numFmtId="4" fontId="5" fillId="4" borderId="4" xfId="7" applyNumberFormat="1" applyFont="1" applyFill="1" applyBorder="1" applyAlignment="1">
      <alignment horizontal="right" vertical="center" wrapText="1"/>
    </xf>
    <xf numFmtId="4" fontId="5" fillId="4" borderId="4" xfId="7" applyNumberFormat="1" applyFont="1" applyFill="1" applyBorder="1" applyAlignment="1">
      <alignment horizontal="justify" vertical="center" wrapText="1"/>
    </xf>
    <xf numFmtId="0" fontId="5" fillId="4" borderId="4" xfId="4" applyFont="1" applyFill="1" applyBorder="1" applyAlignment="1">
      <alignment horizontal="center" vertical="center" wrapText="1"/>
    </xf>
    <xf numFmtId="49" fontId="3" fillId="5" borderId="4" xfId="6" applyNumberFormat="1" applyFont="1" applyFill="1" applyBorder="1" applyAlignment="1">
      <alignment horizontal="center" vertical="center" wrapText="1"/>
    </xf>
    <xf numFmtId="14" fontId="5" fillId="5" borderId="4" xfId="5" applyNumberFormat="1" applyFont="1" applyFill="1" applyBorder="1" applyAlignment="1" applyProtection="1">
      <alignment horizontal="center" vertical="center" wrapText="1"/>
    </xf>
    <xf numFmtId="166" fontId="5" fillId="5" borderId="4" xfId="5" applyNumberFormat="1" applyFont="1" applyFill="1" applyBorder="1" applyAlignment="1" applyProtection="1">
      <alignment horizontal="center" vertical="center" wrapText="1"/>
    </xf>
    <xf numFmtId="0" fontId="5" fillId="5" borderId="4" xfId="4" applyFont="1" applyFill="1" applyBorder="1" applyAlignment="1">
      <alignment horizontal="center" vertical="center" wrapText="1"/>
    </xf>
    <xf numFmtId="4" fontId="6" fillId="5" borderId="4" xfId="0" applyNumberFormat="1" applyFont="1" applyFill="1" applyBorder="1" applyAlignment="1">
      <alignment horizontal="right" vertical="center"/>
    </xf>
    <xf numFmtId="14" fontId="5" fillId="4" borderId="4" xfId="4" applyNumberFormat="1" applyFont="1" applyFill="1" applyBorder="1" applyAlignment="1">
      <alignment horizontal="center" vertical="center" wrapText="1"/>
    </xf>
    <xf numFmtId="4" fontId="5" fillId="4" borderId="4" xfId="5" applyNumberFormat="1" applyFont="1" applyFill="1" applyBorder="1" applyAlignment="1">
      <alignment horizontal="right" vertical="center"/>
      <protection locked="0"/>
    </xf>
    <xf numFmtId="9" fontId="3" fillId="4" borderId="4" xfId="6" applyFont="1" applyFill="1" applyBorder="1" applyAlignment="1">
      <alignment horizontal="center" vertical="center" wrapText="1"/>
    </xf>
    <xf numFmtId="9" fontId="3" fillId="4" borderId="4" xfId="6" applyFont="1" applyFill="1" applyBorder="1" applyAlignment="1" applyProtection="1">
      <alignment horizontal="center" vertical="center" wrapText="1"/>
    </xf>
    <xf numFmtId="9" fontId="5" fillId="4" borderId="4" xfId="8" applyFont="1" applyFill="1" applyBorder="1" applyAlignment="1">
      <alignment horizontal="justify" vertical="center" wrapText="1"/>
    </xf>
    <xf numFmtId="1" fontId="5" fillId="4" borderId="4" xfId="5" applyNumberFormat="1" applyFont="1" applyFill="1" applyBorder="1" applyAlignment="1" applyProtection="1">
      <alignment horizontal="center" vertical="center" wrapText="1"/>
    </xf>
    <xf numFmtId="9" fontId="3" fillId="4" borderId="4" xfId="8" applyFont="1" applyFill="1" applyBorder="1" applyAlignment="1" applyProtection="1">
      <alignment horizontal="center" vertical="center" wrapText="1"/>
    </xf>
    <xf numFmtId="4" fontId="5" fillId="4" borderId="4" xfId="1" applyNumberFormat="1" applyFont="1" applyFill="1" applyBorder="1" applyAlignment="1" applyProtection="1">
      <alignment horizontal="right" vertical="center" wrapText="1"/>
    </xf>
    <xf numFmtId="4" fontId="5" fillId="4" borderId="4" xfId="1" applyNumberFormat="1" applyFont="1" applyFill="1" applyBorder="1" applyAlignment="1" applyProtection="1">
      <alignment horizontal="justify" vertical="center" wrapText="1"/>
    </xf>
    <xf numFmtId="4" fontId="5" fillId="4" borderId="4" xfId="4" applyNumberFormat="1" applyFont="1" applyFill="1" applyBorder="1" applyAlignment="1">
      <alignment horizontal="right"/>
    </xf>
    <xf numFmtId="4" fontId="5" fillId="4" borderId="4" xfId="4" applyNumberFormat="1" applyFont="1" applyFill="1" applyBorder="1" applyAlignment="1">
      <alignment horizontal="right" vertical="center"/>
    </xf>
    <xf numFmtId="4" fontId="10" fillId="4" borderId="4" xfId="4" applyNumberFormat="1" applyFont="1" applyFill="1" applyBorder="1" applyAlignment="1">
      <alignment horizontal="right"/>
    </xf>
    <xf numFmtId="4" fontId="10" fillId="4" borderId="4" xfId="4" applyNumberFormat="1" applyFont="1" applyFill="1" applyBorder="1" applyAlignment="1">
      <alignment horizontal="right" vertical="center"/>
    </xf>
    <xf numFmtId="4" fontId="9" fillId="4" borderId="4" xfId="4" applyNumberFormat="1" applyFont="1" applyFill="1" applyBorder="1" applyAlignment="1">
      <alignment horizontal="right" vertical="center" wrapText="1"/>
    </xf>
    <xf numFmtId="0" fontId="9" fillId="4" borderId="4" xfId="4" applyFont="1" applyFill="1" applyBorder="1" applyAlignment="1">
      <alignment horizontal="center" vertical="center" wrapText="1"/>
    </xf>
    <xf numFmtId="4" fontId="9" fillId="4" borderId="4" xfId="4" applyNumberFormat="1" applyFont="1" applyFill="1" applyBorder="1" applyAlignment="1">
      <alignment horizontal="justify" vertical="center" wrapText="1"/>
    </xf>
    <xf numFmtId="0" fontId="9" fillId="4" borderId="4" xfId="4" applyFont="1" applyFill="1" applyBorder="1" applyAlignment="1">
      <alignment horizontal="justify" vertical="center" wrapText="1"/>
    </xf>
    <xf numFmtId="0" fontId="5" fillId="6" borderId="4" xfId="0" applyFont="1" applyFill="1" applyBorder="1" applyAlignment="1">
      <alignment horizontal="justify" vertical="center" wrapText="1"/>
    </xf>
    <xf numFmtId="0" fontId="5" fillId="6" borderId="4" xfId="4" applyFont="1" applyFill="1" applyBorder="1" applyAlignment="1">
      <alignment horizontal="justify" vertical="center" wrapText="1"/>
    </xf>
    <xf numFmtId="0" fontId="3" fillId="6" borderId="4" xfId="4" applyFont="1" applyFill="1" applyBorder="1" applyAlignment="1">
      <alignment horizontal="center" vertical="center" wrapText="1"/>
    </xf>
    <xf numFmtId="14" fontId="5" fillId="6" borderId="4" xfId="4" applyNumberFormat="1" applyFont="1" applyFill="1" applyBorder="1" applyAlignment="1">
      <alignment horizontal="center" vertical="center" wrapText="1"/>
    </xf>
    <xf numFmtId="4" fontId="5" fillId="6" borderId="4" xfId="4" applyNumberFormat="1" applyFont="1" applyFill="1" applyBorder="1" applyAlignment="1">
      <alignment horizontal="right" vertical="center" wrapText="1"/>
    </xf>
    <xf numFmtId="4" fontId="11" fillId="6" borderId="4" xfId="4" applyNumberFormat="1" applyFont="1" applyFill="1" applyBorder="1" applyAlignment="1">
      <alignment horizontal="right" vertical="center" wrapText="1"/>
    </xf>
    <xf numFmtId="4" fontId="5" fillId="6" borderId="4" xfId="4" applyNumberFormat="1" applyFont="1" applyFill="1" applyBorder="1" applyAlignment="1">
      <alignment horizontal="justify" vertical="center" wrapText="1"/>
    </xf>
    <xf numFmtId="166" fontId="5" fillId="6" borderId="4" xfId="4" applyNumberFormat="1" applyFont="1" applyFill="1" applyBorder="1" applyAlignment="1">
      <alignment horizontal="center" vertical="center" wrapText="1"/>
    </xf>
    <xf numFmtId="0" fontId="3" fillId="5" borderId="3" xfId="4" applyFont="1" applyFill="1" applyBorder="1" applyAlignment="1">
      <alignment horizontal="center" vertical="center" wrapText="1"/>
    </xf>
    <xf numFmtId="14" fontId="5" fillId="5" borderId="3" xfId="4" applyNumberFormat="1" applyFont="1" applyFill="1" applyBorder="1" applyAlignment="1">
      <alignment horizontal="center" vertical="center" wrapText="1"/>
    </xf>
    <xf numFmtId="166" fontId="5" fillId="5" borderId="3" xfId="4" applyNumberFormat="1" applyFont="1" applyFill="1" applyBorder="1" applyAlignment="1">
      <alignment horizontal="center" vertical="center" wrapText="1"/>
    </xf>
    <xf numFmtId="0" fontId="3" fillId="5" borderId="4" xfId="4" applyFont="1" applyFill="1" applyBorder="1" applyAlignment="1">
      <alignment horizontal="center" vertical="center" wrapText="1"/>
    </xf>
    <xf numFmtId="14" fontId="5" fillId="5" borderId="4" xfId="4" applyNumberFormat="1" applyFont="1" applyFill="1" applyBorder="1" applyAlignment="1">
      <alignment horizontal="center" vertical="center" wrapText="1"/>
    </xf>
    <xf numFmtId="4" fontId="5" fillId="5" borderId="4" xfId="4" applyNumberFormat="1" applyFont="1" applyFill="1" applyBorder="1" applyAlignment="1">
      <alignment horizontal="justify" vertical="center" wrapText="1"/>
    </xf>
    <xf numFmtId="1" fontId="5" fillId="5" borderId="4" xfId="4" applyNumberFormat="1" applyFont="1" applyFill="1" applyBorder="1" applyAlignment="1">
      <alignment horizontal="center" vertical="center" wrapText="1"/>
    </xf>
    <xf numFmtId="4" fontId="11" fillId="5" borderId="4" xfId="4" applyNumberFormat="1" applyFont="1" applyFill="1" applyBorder="1" applyAlignment="1">
      <alignment horizontal="right" vertical="center" wrapText="1"/>
    </xf>
    <xf numFmtId="4" fontId="12" fillId="5" borderId="10" xfId="0" applyNumberFormat="1" applyFont="1" applyFill="1" applyBorder="1" applyAlignment="1">
      <alignment horizontal="right" vertical="center"/>
    </xf>
    <xf numFmtId="4" fontId="5" fillId="5" borderId="4" xfId="4" applyNumberFormat="1" applyFont="1" applyFill="1" applyBorder="1" applyAlignment="1">
      <alignment horizontal="right" vertical="center" wrapText="1"/>
    </xf>
    <xf numFmtId="166" fontId="5" fillId="5" borderId="4" xfId="4" applyNumberFormat="1" applyFont="1" applyFill="1" applyBorder="1" applyAlignment="1">
      <alignment horizontal="center" vertical="center" wrapText="1"/>
    </xf>
    <xf numFmtId="4" fontId="5" fillId="5" borderId="4" xfId="1" applyNumberFormat="1" applyFont="1" applyFill="1" applyBorder="1" applyAlignment="1">
      <alignment horizontal="right" vertical="center" wrapText="1"/>
    </xf>
    <xf numFmtId="4" fontId="5" fillId="5" borderId="4" xfId="1" applyNumberFormat="1" applyFont="1" applyFill="1" applyBorder="1" applyAlignment="1">
      <alignment horizontal="justify" vertical="center" wrapText="1"/>
    </xf>
    <xf numFmtId="0" fontId="3" fillId="5" borderId="6" xfId="4" applyFont="1" applyFill="1" applyBorder="1" applyAlignment="1">
      <alignment horizontal="center" vertical="center" wrapText="1"/>
    </xf>
    <xf numFmtId="14" fontId="5" fillId="5" borderId="6" xfId="4" applyNumberFormat="1" applyFont="1" applyFill="1" applyBorder="1" applyAlignment="1">
      <alignment horizontal="center" vertical="center" wrapText="1"/>
    </xf>
    <xf numFmtId="3" fontId="5" fillId="5" borderId="4" xfId="4" applyNumberFormat="1" applyFont="1" applyFill="1" applyBorder="1" applyAlignment="1">
      <alignment horizontal="center" vertical="center" wrapText="1"/>
    </xf>
    <xf numFmtId="0" fontId="5" fillId="7" borderId="0" xfId="4" applyFont="1" applyFill="1" applyAlignment="1">
      <alignment horizontal="justify" vertical="center" wrapText="1"/>
    </xf>
    <xf numFmtId="4" fontId="5" fillId="7" borderId="4" xfId="4" applyNumberFormat="1" applyFont="1" applyFill="1" applyBorder="1" applyAlignment="1">
      <alignment horizontal="justify" vertical="center" wrapText="1"/>
    </xf>
    <xf numFmtId="49" fontId="3" fillId="7" borderId="4" xfId="6" applyNumberFormat="1" applyFont="1" applyFill="1" applyBorder="1" applyAlignment="1">
      <alignment horizontal="center" vertical="center" wrapText="1"/>
    </xf>
    <xf numFmtId="14" fontId="5" fillId="7" borderId="4" xfId="4" applyNumberFormat="1" applyFont="1" applyFill="1" applyBorder="1" applyAlignment="1">
      <alignment horizontal="center" vertical="center" wrapText="1"/>
    </xf>
    <xf numFmtId="4" fontId="5" fillId="7" borderId="4" xfId="1" applyNumberFormat="1" applyFont="1" applyFill="1" applyBorder="1" applyAlignment="1">
      <alignment horizontal="right" vertical="center" wrapText="1"/>
    </xf>
    <xf numFmtId="4" fontId="5" fillId="7" borderId="4" xfId="4" applyNumberFormat="1" applyFont="1" applyFill="1" applyBorder="1" applyAlignment="1">
      <alignment horizontal="right" vertical="center" wrapText="1"/>
    </xf>
    <xf numFmtId="4" fontId="5" fillId="7" borderId="4" xfId="5" applyNumberFormat="1" applyFont="1" applyFill="1" applyBorder="1" applyAlignment="1" applyProtection="1">
      <alignment horizontal="right" vertical="center" wrapText="1"/>
    </xf>
    <xf numFmtId="4" fontId="6" fillId="7" borderId="0" xfId="0" applyNumberFormat="1" applyFont="1" applyFill="1" applyAlignment="1">
      <alignment horizontal="right" vertical="center"/>
    </xf>
    <xf numFmtId="165" fontId="5" fillId="7" borderId="4" xfId="4" applyNumberFormat="1" applyFont="1" applyFill="1" applyBorder="1" applyAlignment="1">
      <alignment horizontal="justify" vertical="center" wrapText="1"/>
    </xf>
    <xf numFmtId="166" fontId="5" fillId="7" borderId="4" xfId="5" applyNumberFormat="1" applyFont="1" applyFill="1" applyBorder="1" applyAlignment="1" applyProtection="1">
      <alignment horizontal="center" vertical="center" wrapText="1"/>
    </xf>
    <xf numFmtId="0" fontId="6" fillId="7" borderId="0" xfId="0" applyFont="1" applyFill="1" applyAlignment="1">
      <alignment horizontal="center" vertical="center" wrapText="1"/>
    </xf>
    <xf numFmtId="14" fontId="5" fillId="7" borderId="3" xfId="4" applyNumberFormat="1" applyFont="1" applyFill="1" applyBorder="1" applyAlignment="1">
      <alignment horizontal="center" wrapText="1"/>
    </xf>
    <xf numFmtId="166" fontId="5" fillId="7" borderId="4" xfId="4" applyNumberFormat="1" applyFont="1" applyFill="1" applyBorder="1" applyAlignment="1">
      <alignment horizontal="center" vertical="center" wrapText="1"/>
    </xf>
    <xf numFmtId="0" fontId="5" fillId="7" borderId="4" xfId="4" applyFont="1" applyFill="1" applyBorder="1" applyAlignment="1">
      <alignment horizontal="center" vertical="center" wrapText="1"/>
    </xf>
    <xf numFmtId="14" fontId="5" fillId="7" borderId="6" xfId="4" applyNumberFormat="1" applyFont="1" applyFill="1" applyBorder="1" applyAlignment="1">
      <alignment horizontal="center" vertical="top" wrapText="1"/>
    </xf>
    <xf numFmtId="0" fontId="13" fillId="7" borderId="4" xfId="4" applyFont="1" applyFill="1" applyBorder="1" applyAlignment="1">
      <alignment horizontal="center" vertical="center" wrapText="1"/>
    </xf>
    <xf numFmtId="166" fontId="5" fillId="7" borderId="3" xfId="4" applyNumberFormat="1" applyFont="1" applyFill="1" applyBorder="1" applyAlignment="1">
      <alignment horizontal="center" vertical="center" wrapText="1"/>
    </xf>
    <xf numFmtId="0" fontId="13" fillId="7" borderId="3" xfId="4" applyFont="1" applyFill="1" applyBorder="1" applyAlignment="1">
      <alignment horizontal="center" vertical="center" wrapText="1"/>
    </xf>
    <xf numFmtId="14" fontId="5" fillId="7" borderId="7" xfId="4" applyNumberFormat="1" applyFont="1" applyFill="1" applyBorder="1" applyAlignment="1">
      <alignment horizontal="center" vertical="center" wrapText="1"/>
    </xf>
    <xf numFmtId="4" fontId="11" fillId="7" borderId="7" xfId="4" applyNumberFormat="1" applyFont="1" applyFill="1" applyBorder="1" applyAlignment="1">
      <alignment horizontal="right" vertical="center" wrapText="1"/>
    </xf>
    <xf numFmtId="4" fontId="5" fillId="7" borderId="7" xfId="4" applyNumberFormat="1" applyFont="1" applyFill="1" applyBorder="1" applyAlignment="1">
      <alignment horizontal="right" vertical="center" wrapText="1"/>
    </xf>
    <xf numFmtId="4" fontId="11" fillId="7" borderId="4" xfId="4" applyNumberFormat="1" applyFont="1" applyFill="1" applyBorder="1" applyAlignment="1">
      <alignment horizontal="right" vertical="center" wrapText="1"/>
    </xf>
    <xf numFmtId="14" fontId="5" fillId="7" borderId="3" xfId="4" applyNumberFormat="1" applyFont="1" applyFill="1" applyBorder="1" applyAlignment="1">
      <alignment horizontal="center" vertical="center" wrapText="1"/>
    </xf>
    <xf numFmtId="0" fontId="3" fillId="7" borderId="4" xfId="4" applyFont="1" applyFill="1" applyBorder="1" applyAlignment="1">
      <alignment horizontal="center" vertical="center" wrapText="1"/>
    </xf>
    <xf numFmtId="166" fontId="5" fillId="7" borderId="6" xfId="4" applyNumberFormat="1" applyFont="1" applyFill="1" applyBorder="1" applyAlignment="1">
      <alignment horizontal="center" vertical="center" wrapText="1"/>
    </xf>
    <xf numFmtId="0" fontId="3" fillId="7" borderId="6" xfId="4" applyFont="1" applyFill="1" applyBorder="1" applyAlignment="1">
      <alignment horizontal="center" vertical="center" wrapText="1"/>
    </xf>
    <xf numFmtId="14" fontId="5" fillId="7" borderId="6" xfId="4" applyNumberFormat="1" applyFont="1" applyFill="1" applyBorder="1" applyAlignment="1">
      <alignment horizontal="center" vertical="center" wrapText="1"/>
    </xf>
    <xf numFmtId="0" fontId="5" fillId="7" borderId="4" xfId="0" applyFont="1" applyFill="1" applyBorder="1" applyAlignment="1">
      <alignment horizontal="justify" vertical="center" wrapText="1" readingOrder="1"/>
    </xf>
    <xf numFmtId="1" fontId="5" fillId="7" borderId="4" xfId="4" applyNumberFormat="1" applyFont="1" applyFill="1" applyBorder="1" applyAlignment="1">
      <alignment horizontal="center" vertical="center" wrapText="1"/>
    </xf>
    <xf numFmtId="3" fontId="5" fillId="7" borderId="4" xfId="4" applyNumberFormat="1" applyFont="1" applyFill="1" applyBorder="1" applyAlignment="1">
      <alignment horizontal="center" vertical="center" wrapText="1"/>
    </xf>
    <xf numFmtId="0" fontId="5" fillId="7" borderId="4" xfId="0" applyFont="1" applyFill="1" applyBorder="1" applyAlignment="1">
      <alignment horizontal="justify" vertical="center" wrapText="1"/>
    </xf>
    <xf numFmtId="14" fontId="5" fillId="7" borderId="4" xfId="2" applyNumberFormat="1" applyFont="1" applyFill="1" applyBorder="1" applyAlignment="1">
      <alignment horizontal="center" vertical="center" wrapText="1"/>
    </xf>
    <xf numFmtId="168" fontId="5" fillId="7" borderId="4" xfId="4" applyNumberFormat="1" applyFont="1" applyFill="1" applyBorder="1" applyAlignment="1">
      <alignment horizontal="justify" vertical="center" wrapText="1"/>
    </xf>
    <xf numFmtId="0" fontId="5" fillId="8" borderId="4" xfId="4" applyFont="1" applyFill="1" applyBorder="1" applyAlignment="1">
      <alignment horizontal="center" vertical="center" wrapText="1"/>
    </xf>
    <xf numFmtId="0" fontId="13" fillId="8" borderId="3" xfId="4" applyFont="1" applyFill="1" applyBorder="1" applyAlignment="1">
      <alignment horizontal="center" vertical="center" wrapText="1"/>
    </xf>
    <xf numFmtId="14" fontId="5" fillId="8" borderId="3" xfId="4" applyNumberFormat="1" applyFont="1" applyFill="1" applyBorder="1" applyAlignment="1">
      <alignment horizontal="center" vertical="center" wrapText="1"/>
    </xf>
    <xf numFmtId="4" fontId="11" fillId="8" borderId="3" xfId="4" applyNumberFormat="1" applyFont="1" applyFill="1" applyBorder="1" applyAlignment="1">
      <alignment horizontal="right" vertical="center" wrapText="1"/>
    </xf>
    <xf numFmtId="4" fontId="5" fillId="8" borderId="3" xfId="1" applyNumberFormat="1" applyFont="1" applyFill="1" applyBorder="1" applyAlignment="1">
      <alignment horizontal="right" vertical="center" wrapText="1"/>
    </xf>
    <xf numFmtId="0" fontId="3" fillId="8" borderId="4" xfId="4" applyFont="1" applyFill="1" applyBorder="1" applyAlignment="1">
      <alignment horizontal="center" vertical="center" wrapText="1"/>
    </xf>
    <xf numFmtId="14" fontId="5" fillId="8" borderId="4" xfId="4" applyNumberFormat="1" applyFont="1" applyFill="1" applyBorder="1" applyAlignment="1">
      <alignment horizontal="center" vertical="center" wrapText="1"/>
    </xf>
    <xf numFmtId="4" fontId="11" fillId="8" borderId="4" xfId="4" applyNumberFormat="1" applyFont="1" applyFill="1" applyBorder="1" applyAlignment="1">
      <alignment horizontal="right" vertical="center" wrapText="1"/>
    </xf>
    <xf numFmtId="4" fontId="5" fillId="8" borderId="4" xfId="4" applyNumberFormat="1" applyFont="1" applyFill="1" applyBorder="1" applyAlignment="1">
      <alignment horizontal="right" vertical="center" wrapText="1"/>
    </xf>
    <xf numFmtId="0" fontId="3" fillId="8" borderId="6" xfId="4" applyFont="1" applyFill="1" applyBorder="1" applyAlignment="1">
      <alignment horizontal="center" vertical="center" wrapText="1"/>
    </xf>
    <xf numFmtId="14" fontId="5" fillId="8" borderId="6" xfId="4" applyNumberFormat="1" applyFont="1" applyFill="1" applyBorder="1" applyAlignment="1">
      <alignment horizontal="center" vertical="center" wrapText="1"/>
    </xf>
    <xf numFmtId="4" fontId="5" fillId="8" borderId="4" xfId="1" applyNumberFormat="1" applyFont="1" applyFill="1" applyBorder="1" applyAlignment="1">
      <alignment horizontal="justify" vertical="center" wrapText="1"/>
    </xf>
    <xf numFmtId="166" fontId="5" fillId="8" borderId="4" xfId="4" applyNumberFormat="1" applyFont="1" applyFill="1" applyBorder="1" applyAlignment="1">
      <alignment horizontal="center" vertical="center" wrapText="1"/>
    </xf>
    <xf numFmtId="4" fontId="5" fillId="8" borderId="4" xfId="4" applyNumberFormat="1" applyFont="1" applyFill="1" applyBorder="1" applyAlignment="1">
      <alignment horizontal="justify" vertical="center" wrapText="1"/>
    </xf>
    <xf numFmtId="1" fontId="5" fillId="8" borderId="4" xfId="4" applyNumberFormat="1" applyFont="1" applyFill="1" applyBorder="1" applyAlignment="1">
      <alignment horizontal="center" vertical="center" wrapText="1"/>
    </xf>
    <xf numFmtId="166" fontId="5" fillId="8" borderId="4" xfId="4" applyNumberFormat="1" applyFont="1" applyFill="1" applyBorder="1" applyAlignment="1">
      <alignment horizontal="justify" vertical="center" wrapText="1"/>
    </xf>
    <xf numFmtId="0" fontId="5" fillId="8" borderId="4" xfId="0" applyFont="1" applyFill="1" applyBorder="1" applyAlignment="1">
      <alignment horizontal="justify" vertical="center" wrapText="1"/>
    </xf>
    <xf numFmtId="14" fontId="5" fillId="8" borderId="4" xfId="2" applyNumberFormat="1" applyFont="1" applyFill="1" applyBorder="1" applyAlignment="1">
      <alignment horizontal="center" vertical="center" wrapText="1"/>
    </xf>
    <xf numFmtId="4" fontId="3" fillId="8" borderId="4" xfId="4" applyNumberFormat="1" applyFont="1" applyFill="1" applyBorder="1" applyAlignment="1">
      <alignment horizontal="right" vertical="center" wrapText="1"/>
    </xf>
    <xf numFmtId="168" fontId="5" fillId="8" borderId="4" xfId="4" applyNumberFormat="1" applyFont="1" applyFill="1" applyBorder="1" applyAlignment="1">
      <alignment horizontal="justify" vertical="center" wrapText="1"/>
    </xf>
    <xf numFmtId="49" fontId="5" fillId="8" borderId="4" xfId="4" quotePrefix="1" applyNumberFormat="1" applyFont="1" applyFill="1" applyBorder="1" applyAlignment="1">
      <alignment horizontal="center" vertical="center" wrapText="1"/>
    </xf>
    <xf numFmtId="49" fontId="5" fillId="8" borderId="4" xfId="4" applyNumberFormat="1" applyFont="1" applyFill="1" applyBorder="1" applyAlignment="1">
      <alignment horizontal="center" vertical="center" wrapText="1"/>
    </xf>
    <xf numFmtId="4" fontId="5" fillId="8" borderId="4" xfId="4" applyNumberFormat="1" applyFont="1" applyFill="1" applyBorder="1" applyAlignment="1">
      <alignment horizontal="right" wrapText="1"/>
    </xf>
    <xf numFmtId="0" fontId="3" fillId="4" borderId="4" xfId="4" applyFont="1" applyFill="1" applyBorder="1" applyAlignment="1">
      <alignment horizontal="justify" vertical="center" wrapText="1"/>
    </xf>
    <xf numFmtId="0" fontId="3" fillId="5" borderId="4" xfId="4" applyFont="1" applyFill="1" applyBorder="1" applyAlignment="1">
      <alignment horizontal="justify" vertical="center" wrapText="1"/>
    </xf>
    <xf numFmtId="0" fontId="3" fillId="6" borderId="4" xfId="4" applyFont="1" applyFill="1" applyBorder="1" applyAlignment="1">
      <alignment horizontal="justify" vertical="center" wrapText="1"/>
    </xf>
    <xf numFmtId="0" fontId="3" fillId="7" borderId="4" xfId="4" applyFont="1" applyFill="1" applyBorder="1" applyAlignment="1">
      <alignment horizontal="justify" vertical="center" wrapText="1"/>
    </xf>
    <xf numFmtId="0" fontId="3" fillId="8" borderId="4" xfId="4" applyFont="1" applyFill="1" applyBorder="1" applyAlignment="1">
      <alignment horizontal="justify" vertical="center" wrapText="1"/>
    </xf>
    <xf numFmtId="0" fontId="5" fillId="8" borderId="4" xfId="4" applyFont="1" applyFill="1" applyBorder="1" applyAlignment="1">
      <alignment horizontal="justify" vertical="center" wrapText="1"/>
    </xf>
    <xf numFmtId="0" fontId="3" fillId="0" borderId="0" xfId="4" applyFont="1" applyAlignment="1">
      <alignment horizontal="justify" vertical="center" wrapText="1"/>
    </xf>
    <xf numFmtId="0" fontId="7" fillId="0" borderId="0" xfId="0" applyFont="1" applyAlignment="1">
      <alignment horizontal="justify" vertical="center" wrapText="1"/>
    </xf>
    <xf numFmtId="0" fontId="3" fillId="0" borderId="0" xfId="4" applyFont="1" applyAlignment="1">
      <alignment horizontal="center" wrapText="1"/>
    </xf>
    <xf numFmtId="0" fontId="3" fillId="0" borderId="0" xfId="4" applyFont="1" applyAlignment="1">
      <alignment horizontal="center" vertical="center" wrapText="1"/>
    </xf>
    <xf numFmtId="4" fontId="3" fillId="2" borderId="4" xfId="5" applyNumberFormat="1" applyFont="1" applyFill="1" applyBorder="1" applyAlignment="1">
      <alignment horizontal="center" vertical="center" wrapText="1"/>
      <protection locked="0"/>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0" borderId="0" xfId="4" applyFont="1" applyAlignment="1" applyProtection="1">
      <alignment horizontal="center" vertical="center" wrapText="1"/>
      <protection locked="0"/>
    </xf>
    <xf numFmtId="4" fontId="5" fillId="0" borderId="0" xfId="4" applyNumberFormat="1" applyFont="1" applyAlignment="1">
      <alignment horizontal="justify" vertical="center" wrapText="1"/>
    </xf>
    <xf numFmtId="0" fontId="5" fillId="5" borderId="3"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5" fillId="7" borderId="6" xfId="4" applyFont="1" applyFill="1" applyBorder="1" applyAlignment="1">
      <alignment horizontal="center" vertical="center" wrapText="1"/>
    </xf>
    <xf numFmtId="0" fontId="5" fillId="8" borderId="3" xfId="4" applyFont="1" applyFill="1" applyBorder="1" applyAlignment="1">
      <alignment horizontal="center" vertical="center" wrapText="1"/>
    </xf>
    <xf numFmtId="0" fontId="5" fillId="8" borderId="6" xfId="4" applyFont="1" applyFill="1" applyBorder="1" applyAlignment="1">
      <alignment horizontal="center" vertical="center" wrapText="1"/>
    </xf>
    <xf numFmtId="4" fontId="9" fillId="4" borderId="3" xfId="4" applyNumberFormat="1" applyFont="1" applyFill="1" applyBorder="1" applyAlignment="1">
      <alignment horizontal="justify" vertical="center" wrapText="1"/>
    </xf>
    <xf numFmtId="4" fontId="11" fillId="5" borderId="4" xfId="4" applyNumberFormat="1" applyFont="1" applyFill="1" applyBorder="1" applyAlignment="1">
      <alignment horizontal="justify" vertical="center" wrapText="1"/>
    </xf>
    <xf numFmtId="0" fontId="3" fillId="3" borderId="4" xfId="4" applyFont="1" applyFill="1" applyBorder="1" applyAlignment="1">
      <alignment horizontal="justify" vertical="center" wrapText="1"/>
    </xf>
    <xf numFmtId="4" fontId="3" fillId="0" borderId="0" xfId="4" applyNumberFormat="1" applyFont="1" applyAlignment="1">
      <alignment horizontal="right" vertical="center" wrapText="1"/>
    </xf>
    <xf numFmtId="4" fontId="5" fillId="0" borderId="0" xfId="4" applyNumberFormat="1" applyFont="1" applyAlignment="1">
      <alignment horizontal="right" vertical="center" wrapText="1"/>
    </xf>
    <xf numFmtId="4" fontId="5" fillId="8" borderId="4" xfId="1" applyNumberFormat="1" applyFont="1" applyFill="1" applyBorder="1" applyAlignment="1">
      <alignment horizontal="right"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168" fontId="5" fillId="8" borderId="6" xfId="4" applyNumberFormat="1" applyFont="1" applyFill="1" applyBorder="1" applyAlignment="1">
      <alignment horizontal="justify" vertical="center" wrapText="1"/>
    </xf>
    <xf numFmtId="166" fontId="5" fillId="8" borderId="3" xfId="4" applyNumberFormat="1" applyFont="1" applyFill="1" applyBorder="1" applyAlignment="1">
      <alignment horizontal="center" vertical="center" wrapText="1"/>
    </xf>
    <xf numFmtId="166" fontId="5" fillId="8" borderId="6"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1" fontId="5" fillId="8" borderId="6" xfId="4" applyNumberFormat="1" applyFont="1" applyFill="1" applyBorder="1" applyAlignment="1">
      <alignment horizontal="center" vertical="center" wrapText="1"/>
    </xf>
    <xf numFmtId="49" fontId="3" fillId="3" borderId="3" xfId="6" applyNumberFormat="1" applyFont="1" applyFill="1" applyBorder="1" applyAlignment="1" applyProtection="1">
      <alignment horizontal="center" vertical="center" wrapText="1"/>
    </xf>
    <xf numFmtId="14" fontId="5" fillId="3" borderId="3" xfId="5" applyNumberFormat="1" applyFont="1" applyFill="1" applyBorder="1" applyAlignment="1" applyProtection="1">
      <alignment horizontal="center" vertical="center" wrapText="1"/>
    </xf>
    <xf numFmtId="0" fontId="5" fillId="3" borderId="4" xfId="4" applyFont="1" applyFill="1" applyBorder="1" applyAlignment="1">
      <alignment horizontal="justify" vertical="center" wrapText="1"/>
    </xf>
    <xf numFmtId="4" fontId="5" fillId="3" borderId="3" xfId="4" applyNumberFormat="1" applyFont="1" applyFill="1" applyBorder="1" applyAlignment="1">
      <alignment horizontal="justify" vertical="center" wrapText="1"/>
    </xf>
    <xf numFmtId="0" fontId="5" fillId="8" borderId="6" xfId="0" applyFont="1" applyFill="1" applyBorder="1" applyAlignment="1">
      <alignment horizontal="justify" vertical="center" wrapText="1"/>
    </xf>
    <xf numFmtId="0" fontId="5" fillId="8" borderId="6" xfId="4" applyFont="1" applyFill="1" applyBorder="1" applyAlignment="1">
      <alignment horizontal="justify" vertical="center" wrapText="1"/>
    </xf>
    <xf numFmtId="0" fontId="5" fillId="8" borderId="7" xfId="4" applyFont="1" applyFill="1" applyBorder="1" applyAlignment="1">
      <alignment horizontal="justify" vertical="center" wrapText="1"/>
    </xf>
    <xf numFmtId="0" fontId="5" fillId="7" borderId="7" xfId="4"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3" borderId="3" xfId="5" applyNumberFormat="1" applyFont="1" applyFill="1" applyBorder="1" applyAlignment="1" applyProtection="1">
      <alignment horizontal="right" vertical="center" wrapText="1"/>
    </xf>
    <xf numFmtId="165" fontId="5" fillId="3" borderId="3" xfId="4" applyNumberFormat="1" applyFont="1" applyFill="1" applyBorder="1" applyAlignment="1">
      <alignment horizontal="justify" vertical="center" wrapText="1"/>
    </xf>
    <xf numFmtId="4" fontId="5" fillId="3" borderId="3" xfId="4"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165" fontId="5" fillId="4" borderId="3" xfId="4" applyNumberFormat="1" applyFont="1" applyFill="1" applyBorder="1" applyAlignment="1">
      <alignment horizontal="justify" vertical="center" wrapText="1"/>
    </xf>
    <xf numFmtId="14" fontId="5" fillId="4" borderId="3" xfId="5" applyNumberFormat="1" applyFont="1" applyFill="1" applyBorder="1" applyAlignment="1" applyProtection="1">
      <alignment horizontal="center" vertical="center" wrapText="1"/>
    </xf>
    <xf numFmtId="4" fontId="5" fillId="4" borderId="3" xfId="4" applyNumberFormat="1" applyFont="1" applyFill="1" applyBorder="1" applyAlignment="1">
      <alignment horizontal="justify" vertical="center" wrapText="1"/>
    </xf>
    <xf numFmtId="0" fontId="5" fillId="4" borderId="4" xfId="4" applyFont="1" applyFill="1" applyBorder="1" applyAlignment="1">
      <alignment horizontal="justify" vertical="center" wrapText="1"/>
    </xf>
    <xf numFmtId="0" fontId="5" fillId="5" borderId="4" xfId="4"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0" fontId="5" fillId="5" borderId="6" xfId="0" applyFont="1" applyFill="1" applyBorder="1" applyAlignment="1">
      <alignment horizontal="justify" vertical="center" wrapText="1"/>
    </xf>
    <xf numFmtId="4" fontId="5" fillId="5" borderId="3" xfId="1" applyNumberFormat="1" applyFont="1" applyFill="1" applyBorder="1" applyAlignment="1">
      <alignment horizontal="right"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right" vertical="center" wrapText="1"/>
    </xf>
    <xf numFmtId="0" fontId="5" fillId="7" borderId="4" xfId="4"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1" fontId="5" fillId="7" borderId="3" xfId="4" applyNumberFormat="1" applyFont="1" applyFill="1" applyBorder="1" applyAlignment="1">
      <alignment horizontal="center" vertical="center" wrapText="1"/>
    </xf>
    <xf numFmtId="1" fontId="5" fillId="7" borderId="6" xfId="4" applyNumberFormat="1" applyFont="1" applyFill="1" applyBorder="1" applyAlignment="1">
      <alignment horizontal="center" vertical="center" wrapText="1"/>
    </xf>
    <xf numFmtId="4" fontId="11" fillId="7" borderId="3" xfId="4"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0" fontId="5" fillId="0" borderId="0" xfId="4" applyFont="1" applyAlignment="1">
      <alignment horizontal="justify" vertical="center" wrapText="1"/>
    </xf>
    <xf numFmtId="0" fontId="3" fillId="7" borderId="3" xfId="4" applyFont="1" applyFill="1" applyBorder="1" applyAlignment="1">
      <alignment horizontal="center" vertical="center" wrapText="1"/>
    </xf>
    <xf numFmtId="0" fontId="5" fillId="0" borderId="4" xfId="4" applyFont="1" applyBorder="1" applyAlignment="1">
      <alignment horizontal="center" vertical="center" wrapText="1"/>
    </xf>
    <xf numFmtId="0" fontId="5" fillId="4" borderId="0" xfId="4" applyFont="1" applyFill="1" applyAlignment="1">
      <alignment horizontal="justify"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4" fontId="5" fillId="7" borderId="3" xfId="1" applyNumberFormat="1" applyFont="1" applyFill="1" applyBorder="1" applyAlignment="1">
      <alignment horizontal="justify" vertical="center" wrapText="1"/>
    </xf>
    <xf numFmtId="4" fontId="5" fillId="7" borderId="6" xfId="1" applyNumberFormat="1"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4" fontId="5" fillId="5" borderId="6" xfId="4" applyNumberFormat="1" applyFont="1" applyFill="1" applyBorder="1" applyAlignment="1">
      <alignment horizontal="justify" vertical="center" wrapText="1"/>
    </xf>
    <xf numFmtId="4" fontId="5" fillId="5" borderId="3" xfId="1" applyNumberFormat="1" applyFont="1" applyFill="1" applyBorder="1" applyAlignment="1">
      <alignment horizontal="justify" vertical="center" wrapText="1"/>
    </xf>
    <xf numFmtId="4" fontId="5" fillId="5" borderId="6" xfId="1" applyNumberFormat="1" applyFont="1" applyFill="1" applyBorder="1" applyAlignment="1">
      <alignment horizontal="justify" vertical="center" wrapText="1"/>
    </xf>
    <xf numFmtId="4" fontId="5" fillId="5" borderId="7" xfId="4" applyNumberFormat="1" applyFont="1" applyFill="1" applyBorder="1" applyAlignment="1">
      <alignment horizontal="justify" vertical="center" wrapText="1"/>
    </xf>
    <xf numFmtId="4" fontId="5" fillId="7" borderId="7" xfId="1" applyNumberFormat="1" applyFont="1" applyFill="1" applyBorder="1" applyAlignment="1">
      <alignment horizontal="justify" vertical="center" wrapText="1"/>
    </xf>
    <xf numFmtId="4" fontId="5" fillId="8" borderId="3" xfId="1" applyNumberFormat="1" applyFont="1" applyFill="1" applyBorder="1" applyAlignment="1">
      <alignment horizontal="justify" vertical="center" wrapText="1"/>
    </xf>
    <xf numFmtId="4" fontId="5" fillId="8" borderId="7" xfId="1" applyNumberFormat="1" applyFont="1" applyFill="1" applyBorder="1" applyAlignment="1">
      <alignment horizontal="justify" vertical="center" wrapText="1"/>
    </xf>
    <xf numFmtId="4" fontId="5" fillId="8" borderId="6" xfId="1" applyNumberFormat="1" applyFont="1" applyFill="1" applyBorder="1" applyAlignment="1">
      <alignment horizontal="justify" vertical="center" wrapText="1"/>
    </xf>
    <xf numFmtId="4" fontId="5" fillId="3" borderId="3" xfId="1" applyNumberFormat="1" applyFont="1" applyFill="1" applyBorder="1" applyAlignment="1" applyProtection="1">
      <alignment horizontal="justify" vertical="center" wrapText="1"/>
    </xf>
    <xf numFmtId="4" fontId="5" fillId="4" borderId="3" xfId="1" applyNumberFormat="1" applyFont="1" applyFill="1" applyBorder="1" applyAlignment="1" applyProtection="1">
      <alignment horizontal="justify" vertical="center" wrapText="1"/>
    </xf>
    <xf numFmtId="4" fontId="5" fillId="4" borderId="6" xfId="1" applyNumberFormat="1" applyFont="1" applyFill="1" applyBorder="1" applyAlignment="1" applyProtection="1">
      <alignment horizontal="justify" vertical="center" wrapText="1"/>
    </xf>
    <xf numFmtId="4" fontId="5" fillId="4" borderId="7" xfId="1" applyNumberFormat="1" applyFont="1" applyFill="1" applyBorder="1" applyAlignment="1" applyProtection="1">
      <alignment horizontal="justify" vertical="center" wrapText="1"/>
    </xf>
    <xf numFmtId="4" fontId="5" fillId="7" borderId="6" xfId="4"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168" fontId="5" fillId="7" borderId="6" xfId="4" applyNumberFormat="1"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5" fillId="0" borderId="0" xfId="4" applyFont="1" applyAlignment="1">
      <alignment vertical="center" wrapText="1"/>
    </xf>
    <xf numFmtId="0" fontId="15" fillId="0" borderId="0" xfId="4" applyFont="1" applyAlignment="1">
      <alignment horizontal="justify" vertical="center" wrapText="1"/>
    </xf>
    <xf numFmtId="4" fontId="15" fillId="7" borderId="6" xfId="4" applyNumberFormat="1" applyFont="1" applyFill="1" applyBorder="1" applyAlignment="1">
      <alignment horizontal="right" vertical="center" wrapText="1"/>
    </xf>
    <xf numFmtId="4" fontId="15" fillId="7"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4" fontId="5" fillId="4" borderId="3" xfId="4"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4" fontId="5" fillId="4" borderId="6"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1" applyNumberFormat="1" applyFont="1" applyFill="1" applyBorder="1" applyAlignment="1">
      <alignment horizontal="right" vertical="center" wrapText="1"/>
    </xf>
    <xf numFmtId="4" fontId="5" fillId="7" borderId="3" xfId="1"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5" fillId="6" borderId="4" xfId="1" applyNumberFormat="1" applyFont="1" applyFill="1" applyBorder="1" applyAlignment="1">
      <alignment horizontal="right" vertical="center" wrapText="1"/>
    </xf>
    <xf numFmtId="4" fontId="3" fillId="7" borderId="4" xfId="4" applyNumberFormat="1" applyFont="1" applyFill="1" applyBorder="1" applyAlignment="1">
      <alignment horizontal="right" vertical="center" wrapText="1"/>
    </xf>
    <xf numFmtId="4" fontId="3" fillId="8" borderId="6" xfId="4" applyNumberFormat="1" applyFont="1" applyFill="1" applyBorder="1" applyAlignment="1">
      <alignment horizontal="right" vertical="center" wrapText="1"/>
    </xf>
    <xf numFmtId="4" fontId="3" fillId="7" borderId="6" xfId="4" applyNumberFormat="1" applyFont="1" applyFill="1" applyBorder="1" applyAlignment="1">
      <alignment horizontal="right" vertical="center" wrapText="1"/>
    </xf>
    <xf numFmtId="4" fontId="5" fillId="4" borderId="6" xfId="1" applyNumberFormat="1" applyFont="1" applyFill="1" applyBorder="1" applyAlignment="1" applyProtection="1">
      <alignment horizontal="justify" vertical="center" wrapText="1"/>
    </xf>
    <xf numFmtId="4" fontId="5" fillId="7" borderId="6" xfId="4" applyNumberFormat="1" applyFont="1" applyFill="1" applyBorder="1" applyAlignment="1">
      <alignment horizontal="justify" vertical="center" wrapText="1"/>
    </xf>
    <xf numFmtId="0" fontId="5" fillId="0" borderId="0" xfId="4" applyFont="1" applyAlignment="1">
      <alignment horizontal="justify" vertical="center" wrapText="1"/>
    </xf>
    <xf numFmtId="4" fontId="5" fillId="3" borderId="3" xfId="1" applyNumberFormat="1" applyFont="1" applyFill="1" applyBorder="1" applyAlignment="1" applyProtection="1">
      <alignment horizontal="justify" vertical="center" wrapText="1"/>
    </xf>
    <xf numFmtId="4" fontId="5" fillId="7" borderId="3" xfId="1"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1" fontId="5" fillId="7" borderId="6" xfId="4" applyNumberFormat="1" applyFont="1" applyFill="1" applyBorder="1" applyAlignment="1">
      <alignment horizontal="center" vertical="center" wrapText="1"/>
    </xf>
    <xf numFmtId="4" fontId="5" fillId="7" borderId="6" xfId="4" applyNumberFormat="1" applyFont="1" applyFill="1" applyBorder="1" applyAlignment="1">
      <alignment horizontal="right" vertical="center" wrapText="1"/>
    </xf>
    <xf numFmtId="4" fontId="15" fillId="8" borderId="4" xfId="4" applyNumberFormat="1" applyFont="1" applyFill="1" applyBorder="1" applyAlignment="1">
      <alignment horizontal="justify" vertical="center" wrapText="1"/>
    </xf>
    <xf numFmtId="4" fontId="5" fillId="7" borderId="3" xfId="1" applyNumberFormat="1" applyFont="1" applyFill="1" applyBorder="1" applyAlignment="1">
      <alignment horizontal="right" vertical="center" wrapText="1"/>
    </xf>
    <xf numFmtId="0" fontId="5" fillId="0" borderId="0" xfId="4" applyFont="1" applyAlignment="1">
      <alignment horizontal="justify" vertical="center" wrapText="1"/>
    </xf>
    <xf numFmtId="4" fontId="5" fillId="7" borderId="7" xfId="1"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0" fontId="5" fillId="7" borderId="6" xfId="0" applyFont="1" applyFill="1" applyBorder="1" applyAlignment="1">
      <alignment horizontal="justify" vertical="center" wrapText="1"/>
    </xf>
    <xf numFmtId="4" fontId="5" fillId="7" borderId="6" xfId="4" applyNumberFormat="1" applyFont="1" applyFill="1" applyBorder="1" applyAlignment="1">
      <alignment horizontal="right" vertical="center" wrapText="1"/>
    </xf>
    <xf numFmtId="168" fontId="5" fillId="7" borderId="6"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0" fontId="5" fillId="0" borderId="0" xfId="4" applyFont="1" applyAlignment="1">
      <alignment horizontal="justify" vertical="center" wrapText="1"/>
    </xf>
    <xf numFmtId="1" fontId="5" fillId="7" borderId="6" xfId="4" applyNumberFormat="1" applyFont="1" applyFill="1" applyBorder="1" applyAlignment="1">
      <alignment horizontal="center" vertical="center" wrapText="1"/>
    </xf>
    <xf numFmtId="0" fontId="16" fillId="3" borderId="4" xfId="0" applyFont="1" applyFill="1" applyBorder="1" applyAlignment="1">
      <alignment horizontal="justify" vertical="center" wrapText="1"/>
    </xf>
    <xf numFmtId="4" fontId="16" fillId="3" borderId="4" xfId="4" applyNumberFormat="1" applyFont="1" applyFill="1" applyBorder="1" applyAlignment="1">
      <alignment horizontal="justify" vertical="center" wrapText="1"/>
    </xf>
    <xf numFmtId="1" fontId="16" fillId="9" borderId="4" xfId="4" applyNumberFormat="1" applyFont="1" applyFill="1" applyBorder="1" applyAlignment="1">
      <alignment horizontal="center" vertical="center" wrapText="1"/>
    </xf>
    <xf numFmtId="0" fontId="17" fillId="3" borderId="4" xfId="4" applyFont="1" applyFill="1" applyBorder="1" applyAlignment="1">
      <alignment horizontal="center" vertical="center" wrapText="1"/>
    </xf>
    <xf numFmtId="14" fontId="16" fillId="3" borderId="4" xfId="2" applyNumberFormat="1" applyFont="1" applyFill="1" applyBorder="1" applyAlignment="1">
      <alignment horizontal="center" vertical="center" wrapText="1"/>
    </xf>
    <xf numFmtId="169" fontId="16" fillId="3" borderId="4" xfId="2" applyNumberFormat="1" applyFont="1" applyFill="1" applyBorder="1" applyAlignment="1">
      <alignment horizontal="right" vertical="center" wrapText="1"/>
    </xf>
    <xf numFmtId="4" fontId="17" fillId="3" borderId="4" xfId="4" applyNumberFormat="1" applyFont="1" applyFill="1" applyBorder="1" applyAlignment="1">
      <alignment horizontal="right" vertical="center" wrapText="1"/>
    </xf>
    <xf numFmtId="4" fontId="16" fillId="3" borderId="4" xfId="4" applyNumberFormat="1" applyFont="1" applyFill="1" applyBorder="1" applyAlignment="1">
      <alignment horizontal="right" vertical="center" wrapText="1"/>
    </xf>
    <xf numFmtId="168" fontId="16" fillId="3" borderId="4" xfId="4" applyNumberFormat="1" applyFont="1" applyFill="1" applyBorder="1" applyAlignment="1">
      <alignment horizontal="justify" vertical="center" wrapText="1"/>
    </xf>
    <xf numFmtId="166" fontId="16" fillId="3" borderId="4" xfId="4" applyNumberFormat="1" applyFont="1" applyFill="1" applyBorder="1" applyAlignment="1">
      <alignment horizontal="center" vertical="center" wrapText="1"/>
    </xf>
    <xf numFmtId="1" fontId="16" fillId="3" borderId="4" xfId="4" applyNumberFormat="1" applyFont="1" applyFill="1" applyBorder="1" applyAlignment="1">
      <alignment horizontal="center" vertical="center" wrapText="1"/>
    </xf>
    <xf numFmtId="0" fontId="16" fillId="0" borderId="0" xfId="4" applyFont="1" applyAlignment="1">
      <alignment vertical="center" wrapText="1"/>
    </xf>
    <xf numFmtId="0" fontId="16" fillId="0" borderId="0" xfId="4" applyFont="1" applyAlignment="1">
      <alignment horizontal="justify" vertical="center" wrapText="1"/>
    </xf>
    <xf numFmtId="0" fontId="16" fillId="8" borderId="4" xfId="0" applyFont="1" applyFill="1" applyBorder="1" applyAlignment="1">
      <alignment horizontal="justify" vertical="center" wrapText="1"/>
    </xf>
    <xf numFmtId="4" fontId="16" fillId="8" borderId="4" xfId="4" applyNumberFormat="1" applyFont="1" applyFill="1" applyBorder="1" applyAlignment="1">
      <alignment horizontal="justify" vertical="center" wrapText="1"/>
    </xf>
    <xf numFmtId="0" fontId="17" fillId="8" borderId="4" xfId="4" applyFont="1" applyFill="1" applyBorder="1" applyAlignment="1">
      <alignment horizontal="center" vertical="center" wrapText="1"/>
    </xf>
    <xf numFmtId="14" fontId="16" fillId="8" borderId="4" xfId="2" applyNumberFormat="1" applyFont="1" applyFill="1" applyBorder="1" applyAlignment="1">
      <alignment horizontal="center" vertical="center" wrapText="1"/>
    </xf>
    <xf numFmtId="4" fontId="17" fillId="8" borderId="4" xfId="4" applyNumberFormat="1" applyFont="1" applyFill="1" applyBorder="1" applyAlignment="1">
      <alignment horizontal="right" vertical="center" wrapText="1"/>
    </xf>
    <xf numFmtId="4" fontId="16" fillId="8" borderId="4" xfId="4" applyNumberFormat="1" applyFont="1" applyFill="1" applyBorder="1" applyAlignment="1">
      <alignment horizontal="right" vertical="center" wrapText="1"/>
    </xf>
    <xf numFmtId="168" fontId="16" fillId="8" borderId="4" xfId="4" applyNumberFormat="1" applyFont="1" applyFill="1" applyBorder="1" applyAlignment="1">
      <alignment horizontal="justify" vertical="center" wrapText="1"/>
    </xf>
    <xf numFmtId="166" fontId="16" fillId="8" borderId="4" xfId="4" applyNumberFormat="1" applyFont="1" applyFill="1" applyBorder="1" applyAlignment="1">
      <alignment horizontal="center" vertical="center" wrapText="1"/>
    </xf>
    <xf numFmtId="1" fontId="16" fillId="8" borderId="4" xfId="4" applyNumberFormat="1" applyFont="1" applyFill="1" applyBorder="1" applyAlignment="1">
      <alignment horizontal="center" vertical="center" wrapText="1"/>
    </xf>
    <xf numFmtId="0" fontId="16" fillId="3" borderId="4" xfId="4" applyFont="1" applyFill="1" applyBorder="1" applyAlignment="1">
      <alignment horizontal="justify" vertical="center" wrapText="1"/>
    </xf>
    <xf numFmtId="0" fontId="16" fillId="8" borderId="4" xfId="4" applyFont="1" applyFill="1" applyBorder="1" applyAlignment="1">
      <alignment horizontal="justify" vertical="center" wrapText="1"/>
    </xf>
    <xf numFmtId="49" fontId="16" fillId="8" borderId="4" xfId="4" quotePrefix="1" applyNumberFormat="1" applyFont="1" applyFill="1" applyBorder="1" applyAlignment="1">
      <alignment horizontal="center" vertical="center" wrapText="1"/>
    </xf>
    <xf numFmtId="0" fontId="16" fillId="0" borderId="0" xfId="4" applyFont="1" applyAlignment="1">
      <alignment wrapText="1"/>
    </xf>
    <xf numFmtId="0" fontId="16" fillId="7" borderId="4" xfId="0" applyFont="1" applyFill="1" applyBorder="1" applyAlignment="1">
      <alignment horizontal="justify" vertical="center" wrapText="1"/>
    </xf>
    <xf numFmtId="4" fontId="16" fillId="7" borderId="4" xfId="4" applyNumberFormat="1" applyFont="1" applyFill="1" applyBorder="1" applyAlignment="1">
      <alignment horizontal="justify" vertical="center" wrapText="1"/>
    </xf>
    <xf numFmtId="0" fontId="16" fillId="7" borderId="4" xfId="4" applyFont="1" applyFill="1" applyBorder="1" applyAlignment="1">
      <alignment horizontal="justify" vertical="center" wrapText="1"/>
    </xf>
    <xf numFmtId="0" fontId="17" fillId="7" borderId="4" xfId="4" applyFont="1" applyFill="1" applyBorder="1" applyAlignment="1">
      <alignment horizontal="center" vertical="center" wrapText="1"/>
    </xf>
    <xf numFmtId="14" fontId="16" fillId="7" borderId="4" xfId="2" applyNumberFormat="1" applyFont="1" applyFill="1" applyBorder="1" applyAlignment="1">
      <alignment horizontal="center" vertical="center" wrapText="1"/>
    </xf>
    <xf numFmtId="4" fontId="16" fillId="7" borderId="4" xfId="4" applyNumberFormat="1" applyFont="1" applyFill="1" applyBorder="1" applyAlignment="1">
      <alignment horizontal="right" vertical="center" wrapText="1"/>
    </xf>
    <xf numFmtId="4" fontId="17" fillId="7" borderId="4" xfId="4" applyNumberFormat="1" applyFont="1" applyFill="1" applyBorder="1" applyAlignment="1">
      <alignment horizontal="right" vertical="center" wrapText="1"/>
    </xf>
    <xf numFmtId="168" fontId="16" fillId="7" borderId="4" xfId="4" applyNumberFormat="1" applyFont="1" applyFill="1" applyBorder="1" applyAlignment="1">
      <alignment horizontal="justify" vertical="center" wrapText="1"/>
    </xf>
    <xf numFmtId="166" fontId="16" fillId="7" borderId="4" xfId="4" applyNumberFormat="1" applyFont="1" applyFill="1" applyBorder="1" applyAlignment="1">
      <alignment horizontal="center" vertical="center" wrapText="1"/>
    </xf>
    <xf numFmtId="1" fontId="16" fillId="7" borderId="4" xfId="4" applyNumberFormat="1" applyFont="1" applyFill="1" applyBorder="1" applyAlignment="1">
      <alignment horizontal="center" vertical="center" wrapText="1"/>
    </xf>
    <xf numFmtId="49" fontId="16" fillId="8" borderId="4" xfId="4" applyNumberFormat="1" applyFont="1" applyFill="1" applyBorder="1" applyAlignment="1">
      <alignment horizontal="center" vertical="center" wrapText="1"/>
    </xf>
    <xf numFmtId="4" fontId="16" fillId="8" borderId="4" xfId="4" applyNumberFormat="1" applyFont="1" applyFill="1" applyBorder="1" applyAlignment="1">
      <alignment horizontal="right" wrapText="1"/>
    </xf>
    <xf numFmtId="0" fontId="16" fillId="8" borderId="4" xfId="4" applyFont="1" applyFill="1" applyBorder="1" applyAlignment="1">
      <alignment horizontal="center" vertical="center" wrapText="1"/>
    </xf>
    <xf numFmtId="4" fontId="16" fillId="7" borderId="3" xfId="4" applyNumberFormat="1" applyFont="1" applyFill="1" applyBorder="1" applyAlignment="1">
      <alignment horizontal="justify" vertical="center" wrapText="1"/>
    </xf>
    <xf numFmtId="4" fontId="16" fillId="7" borderId="6" xfId="4" applyNumberFormat="1" applyFont="1" applyFill="1" applyBorder="1" applyAlignment="1">
      <alignment horizontal="justify" vertical="center" wrapText="1"/>
    </xf>
    <xf numFmtId="4" fontId="16" fillId="8" borderId="3" xfId="4" applyNumberFormat="1" applyFont="1" applyFill="1" applyBorder="1" applyAlignment="1">
      <alignment horizontal="justify" vertical="center" wrapText="1"/>
    </xf>
    <xf numFmtId="4" fontId="16" fillId="8" borderId="6" xfId="4" applyNumberFormat="1" applyFont="1" applyFill="1" applyBorder="1" applyAlignment="1">
      <alignment horizontal="justify" vertical="center" wrapText="1"/>
    </xf>
    <xf numFmtId="4" fontId="18" fillId="8" borderId="4" xfId="4" applyNumberFormat="1" applyFont="1" applyFill="1" applyBorder="1" applyAlignment="1">
      <alignment horizontal="justify" vertical="center" wrapText="1"/>
    </xf>
    <xf numFmtId="1" fontId="16" fillId="8" borderId="3" xfId="4" applyNumberFormat="1" applyFont="1" applyFill="1" applyBorder="1" applyAlignment="1">
      <alignment horizontal="center" vertical="center" wrapText="1"/>
    </xf>
    <xf numFmtId="4" fontId="16" fillId="8" borderId="3" xfId="4" applyNumberFormat="1" applyFont="1" applyFill="1" applyBorder="1" applyAlignment="1">
      <alignment horizontal="right" vertical="center" wrapText="1"/>
    </xf>
    <xf numFmtId="166" fontId="16" fillId="8" borderId="6" xfId="4" applyNumberFormat="1" applyFont="1" applyFill="1" applyBorder="1" applyAlignment="1">
      <alignment horizontal="center" vertical="center" wrapText="1"/>
    </xf>
    <xf numFmtId="0" fontId="16" fillId="8" borderId="6" xfId="0" applyFont="1" applyFill="1" applyBorder="1" applyAlignment="1">
      <alignment horizontal="justify" vertical="center" wrapText="1"/>
    </xf>
    <xf numFmtId="0" fontId="16" fillId="8" borderId="6" xfId="4" applyFont="1" applyFill="1" applyBorder="1" applyAlignment="1">
      <alignment horizontal="justify" vertical="center" wrapText="1"/>
    </xf>
    <xf numFmtId="1" fontId="16" fillId="9" borderId="6" xfId="4" applyNumberFormat="1" applyFont="1" applyFill="1" applyBorder="1" applyAlignment="1">
      <alignment horizontal="center" vertical="center" wrapText="1"/>
    </xf>
    <xf numFmtId="4" fontId="16" fillId="8" borderId="6" xfId="4" applyNumberFormat="1" applyFont="1" applyFill="1" applyBorder="1" applyAlignment="1">
      <alignment horizontal="right" vertical="center" wrapText="1"/>
    </xf>
    <xf numFmtId="4" fontId="17" fillId="8" borderId="6" xfId="4" applyNumberFormat="1" applyFont="1" applyFill="1" applyBorder="1" applyAlignment="1">
      <alignment horizontal="right" vertical="center" wrapText="1"/>
    </xf>
    <xf numFmtId="168" fontId="16" fillId="8" borderId="6" xfId="4" applyNumberFormat="1" applyFont="1" applyFill="1" applyBorder="1" applyAlignment="1">
      <alignment horizontal="justify" vertical="center" wrapText="1"/>
    </xf>
    <xf numFmtId="1" fontId="16" fillId="8" borderId="6" xfId="4" applyNumberFormat="1" applyFont="1" applyFill="1" applyBorder="1" applyAlignment="1">
      <alignment horizontal="center" vertical="center" wrapText="1"/>
    </xf>
    <xf numFmtId="0" fontId="16" fillId="7" borderId="6" xfId="0" applyFont="1" applyFill="1" applyBorder="1" applyAlignment="1">
      <alignment horizontal="justify" vertical="center" wrapText="1"/>
    </xf>
    <xf numFmtId="0" fontId="16" fillId="7" borderId="6" xfId="4" applyFont="1" applyFill="1" applyBorder="1" applyAlignment="1">
      <alignment horizontal="justify" vertical="center" wrapText="1"/>
    </xf>
    <xf numFmtId="4" fontId="18" fillId="7" borderId="6" xfId="4" applyNumberFormat="1" applyFont="1" applyFill="1" applyBorder="1" applyAlignment="1">
      <alignment horizontal="right" vertical="center" wrapText="1"/>
    </xf>
    <xf numFmtId="4" fontId="16" fillId="7" borderId="6" xfId="4" applyNumberFormat="1" applyFont="1" applyFill="1" applyBorder="1" applyAlignment="1">
      <alignment horizontal="right" vertical="center" wrapText="1"/>
    </xf>
    <xf numFmtId="4" fontId="17" fillId="7" borderId="6" xfId="4" applyNumberFormat="1" applyFont="1" applyFill="1" applyBorder="1" applyAlignment="1">
      <alignment horizontal="right" vertical="center" wrapText="1"/>
    </xf>
    <xf numFmtId="168" fontId="16" fillId="7" borderId="6" xfId="4" applyNumberFormat="1" applyFont="1" applyFill="1" applyBorder="1" applyAlignment="1">
      <alignment horizontal="justify" vertical="center" wrapText="1"/>
    </xf>
    <xf numFmtId="166" fontId="16" fillId="7" borderId="6" xfId="4" applyNumberFormat="1" applyFont="1" applyFill="1" applyBorder="1" applyAlignment="1">
      <alignment horizontal="center" vertical="center" wrapText="1"/>
    </xf>
    <xf numFmtId="1" fontId="16" fillId="7" borderId="6" xfId="4" applyNumberFormat="1" applyFont="1" applyFill="1" applyBorder="1" applyAlignment="1">
      <alignment horizontal="center" vertical="center" wrapText="1"/>
    </xf>
    <xf numFmtId="4" fontId="18" fillId="7" borderId="6" xfId="4" applyNumberFormat="1" applyFont="1" applyFill="1" applyBorder="1" applyAlignment="1">
      <alignment horizontal="justify" vertical="center" wrapText="1"/>
    </xf>
    <xf numFmtId="0" fontId="18" fillId="0" borderId="0" xfId="4" applyFont="1" applyAlignment="1">
      <alignment vertical="center" wrapText="1"/>
    </xf>
    <xf numFmtId="0" fontId="18" fillId="0" borderId="0" xfId="4" applyFont="1" applyAlignment="1">
      <alignment horizontal="justify" vertical="center" wrapText="1"/>
    </xf>
    <xf numFmtId="4" fontId="17" fillId="0" borderId="4" xfId="4" applyNumberFormat="1" applyFont="1" applyBorder="1" applyAlignment="1">
      <alignment horizontal="justify" vertical="center" wrapText="1"/>
    </xf>
    <xf numFmtId="0" fontId="16" fillId="0" borderId="4" xfId="4" applyFont="1" applyBorder="1" applyAlignment="1">
      <alignment horizontal="center" wrapText="1"/>
    </xf>
    <xf numFmtId="0" fontId="16" fillId="0" borderId="4" xfId="4" applyFont="1" applyBorder="1" applyAlignment="1">
      <alignment horizontal="center" vertical="center" wrapText="1"/>
    </xf>
    <xf numFmtId="4" fontId="17" fillId="0" borderId="4" xfId="4" applyNumberFormat="1" applyFont="1" applyBorder="1" applyAlignment="1">
      <alignment horizontal="right" vertical="center" wrapText="1"/>
    </xf>
    <xf numFmtId="168" fontId="17" fillId="0" borderId="4" xfId="4" applyNumberFormat="1" applyFont="1" applyBorder="1" applyAlignment="1">
      <alignment horizontal="justify" vertical="center" wrapText="1"/>
    </xf>
    <xf numFmtId="168" fontId="17" fillId="0" borderId="4" xfId="4" applyNumberFormat="1" applyFont="1" applyBorder="1" applyAlignment="1">
      <alignment horizontal="center" vertical="center" wrapText="1"/>
    </xf>
    <xf numFmtId="4" fontId="16" fillId="0" borderId="4" xfId="4" applyNumberFormat="1" applyFont="1" applyBorder="1" applyAlignment="1">
      <alignment horizontal="justify" vertical="center" wrapText="1"/>
    </xf>
    <xf numFmtId="0" fontId="19" fillId="0" borderId="0" xfId="4" applyFont="1" applyAlignment="1">
      <alignment horizontal="center" wrapText="1"/>
    </xf>
    <xf numFmtId="0" fontId="19" fillId="0" borderId="0" xfId="4" applyFont="1" applyAlignment="1">
      <alignment horizontal="center" vertical="center" wrapText="1"/>
    </xf>
    <xf numFmtId="4" fontId="19" fillId="2" borderId="4" xfId="5" applyNumberFormat="1" applyFont="1" applyFill="1" applyBorder="1" applyAlignment="1">
      <alignment horizontal="center" vertical="center" wrapText="1"/>
      <protection locked="0"/>
    </xf>
    <xf numFmtId="0" fontId="19" fillId="2" borderId="4" xfId="0" applyFont="1" applyFill="1" applyBorder="1" applyAlignment="1">
      <alignment horizontal="center" vertical="center" wrapText="1"/>
    </xf>
    <xf numFmtId="4" fontId="19" fillId="2" borderId="4" xfId="0" applyNumberFormat="1" applyFont="1" applyFill="1" applyBorder="1" applyAlignment="1">
      <alignment horizontal="center" vertical="center" wrapText="1"/>
    </xf>
    <xf numFmtId="0" fontId="19" fillId="0" borderId="0" xfId="4" applyFont="1" applyAlignment="1" applyProtection="1">
      <alignment horizontal="center" vertical="center" wrapText="1"/>
      <protection locked="0"/>
    </xf>
    <xf numFmtId="0" fontId="16" fillId="0" borderId="0" xfId="4" applyFont="1"/>
    <xf numFmtId="0" fontId="21" fillId="0" borderId="0" xfId="4" applyFont="1" applyAlignment="1">
      <alignment wrapText="1"/>
    </xf>
    <xf numFmtId="0" fontId="22" fillId="0" borderId="0" xfId="4" applyFont="1"/>
    <xf numFmtId="0" fontId="17" fillId="0" borderId="0" xfId="4" applyFont="1" applyAlignment="1">
      <alignment horizontal="center" wrapText="1"/>
    </xf>
    <xf numFmtId="0" fontId="17" fillId="0" borderId="0" xfId="4" applyFont="1" applyAlignment="1">
      <alignment horizontal="center" vertical="center" wrapText="1"/>
    </xf>
    <xf numFmtId="4" fontId="17" fillId="2" borderId="4" xfId="5" applyNumberFormat="1" applyFont="1" applyFill="1" applyBorder="1" applyAlignment="1">
      <alignment horizontal="center" vertical="center" wrapText="1"/>
      <protection locked="0"/>
    </xf>
    <xf numFmtId="0" fontId="17" fillId="2" borderId="4" xfId="0" applyFont="1" applyFill="1" applyBorder="1" applyAlignment="1">
      <alignment horizontal="center" vertical="center" wrapText="1"/>
    </xf>
    <xf numFmtId="4" fontId="17" fillId="2" borderId="4" xfId="0" applyNumberFormat="1" applyFont="1" applyFill="1" applyBorder="1" applyAlignment="1">
      <alignment horizontal="center" vertical="center" wrapText="1"/>
    </xf>
    <xf numFmtId="0" fontId="17" fillId="0" borderId="0" xfId="4" applyFont="1" applyAlignment="1" applyProtection="1">
      <alignment horizontal="center" vertical="center" wrapText="1"/>
      <protection locked="0"/>
    </xf>
    <xf numFmtId="4" fontId="16" fillId="0" borderId="4" xfId="4" applyNumberFormat="1" applyFont="1" applyFill="1" applyBorder="1" applyAlignment="1">
      <alignment horizontal="right" vertical="center" wrapText="1"/>
    </xf>
    <xf numFmtId="4" fontId="0" fillId="0" borderId="0" xfId="0" applyNumberFormat="1"/>
    <xf numFmtId="0" fontId="16" fillId="0" borderId="4" xfId="4" applyFont="1" applyFill="1" applyBorder="1" applyAlignment="1">
      <alignment horizontal="justify" vertical="center" wrapText="1"/>
    </xf>
    <xf numFmtId="4" fontId="16" fillId="0" borderId="4" xfId="4" applyNumberFormat="1" applyFont="1" applyFill="1" applyBorder="1" applyAlignment="1">
      <alignment horizontal="justify" vertical="center" wrapText="1"/>
    </xf>
    <xf numFmtId="49" fontId="16" fillId="0" borderId="4" xfId="4" applyNumberFormat="1" applyFont="1" applyFill="1" applyBorder="1" applyAlignment="1">
      <alignment horizontal="center" vertical="center" wrapText="1"/>
    </xf>
    <xf numFmtId="49" fontId="17" fillId="0" borderId="4" xfId="6" applyNumberFormat="1" applyFont="1" applyFill="1" applyBorder="1" applyAlignment="1" applyProtection="1">
      <alignment horizontal="center" vertical="center" wrapText="1"/>
    </xf>
    <xf numFmtId="14" fontId="16" fillId="0" borderId="4" xfId="5" applyNumberFormat="1" applyFont="1" applyFill="1" applyBorder="1" applyAlignment="1" applyProtection="1">
      <alignment horizontal="center" vertical="center" wrapText="1"/>
    </xf>
    <xf numFmtId="4" fontId="16" fillId="0" borderId="4" xfId="5" applyNumberFormat="1" applyFont="1" applyFill="1" applyBorder="1" applyAlignment="1">
      <alignment horizontal="right"/>
      <protection locked="0"/>
    </xf>
    <xf numFmtId="4" fontId="16" fillId="0" borderId="4" xfId="5" applyNumberFormat="1" applyFont="1" applyFill="1" applyBorder="1" applyAlignment="1" applyProtection="1">
      <alignment horizontal="right" vertical="center" wrapText="1"/>
    </xf>
    <xf numFmtId="166" fontId="16" fillId="0" borderId="4" xfId="5" applyNumberFormat="1" applyFont="1" applyFill="1" applyBorder="1" applyAlignment="1" applyProtection="1">
      <alignment horizontal="center" vertical="center" wrapText="1"/>
    </xf>
    <xf numFmtId="0" fontId="16" fillId="0" borderId="4" xfId="5" applyNumberFormat="1" applyFont="1" applyFill="1" applyBorder="1" applyAlignment="1" applyProtection="1">
      <alignment horizontal="center" vertical="center" wrapText="1"/>
    </xf>
    <xf numFmtId="4" fontId="20" fillId="0" borderId="4" xfId="1" applyNumberFormat="1" applyFont="1" applyFill="1" applyBorder="1" applyAlignment="1">
      <alignment horizontal="right" vertical="center"/>
    </xf>
    <xf numFmtId="4" fontId="20" fillId="0" borderId="4" xfId="1" applyNumberFormat="1" applyFont="1" applyFill="1" applyBorder="1" applyAlignment="1">
      <alignment horizontal="justify" vertical="center" wrapText="1"/>
    </xf>
    <xf numFmtId="4" fontId="20" fillId="0" borderId="4" xfId="1" applyNumberFormat="1" applyFont="1" applyFill="1" applyBorder="1" applyAlignment="1">
      <alignment horizontal="right" vertical="center" wrapText="1"/>
    </xf>
    <xf numFmtId="165" fontId="16" fillId="0" borderId="4" xfId="4" applyNumberFormat="1" applyFont="1" applyFill="1" applyBorder="1" applyAlignment="1">
      <alignment horizontal="justify" vertical="center" wrapText="1"/>
    </xf>
    <xf numFmtId="4" fontId="16" fillId="0" borderId="4" xfId="1" applyNumberFormat="1" applyFont="1" applyFill="1" applyBorder="1" applyAlignment="1" applyProtection="1">
      <alignment horizontal="right" vertical="center" wrapText="1"/>
    </xf>
    <xf numFmtId="4" fontId="16" fillId="0" borderId="4" xfId="1" applyNumberFormat="1" applyFont="1" applyFill="1" applyBorder="1" applyAlignment="1" applyProtection="1">
      <alignment horizontal="justify" vertical="center" wrapText="1"/>
    </xf>
    <xf numFmtId="0" fontId="16" fillId="0" borderId="4" xfId="4" applyFont="1" applyFill="1" applyBorder="1" applyAlignment="1">
      <alignment horizontal="center" vertical="center" wrapText="1"/>
    </xf>
    <xf numFmtId="4" fontId="16" fillId="0" borderId="4" xfId="5" applyNumberFormat="1" applyFont="1" applyFill="1" applyBorder="1" applyAlignment="1" applyProtection="1">
      <alignment horizontal="justify" vertical="center" wrapText="1"/>
    </xf>
    <xf numFmtId="4" fontId="20" fillId="0" borderId="4" xfId="0" applyNumberFormat="1" applyFont="1" applyFill="1" applyBorder="1" applyAlignment="1">
      <alignment horizontal="right" vertical="center"/>
    </xf>
    <xf numFmtId="49" fontId="17" fillId="0" borderId="4" xfId="6" applyNumberFormat="1" applyFont="1" applyFill="1" applyBorder="1" applyAlignment="1">
      <alignment horizontal="center" vertical="center" wrapText="1"/>
    </xf>
    <xf numFmtId="4" fontId="16" fillId="0" borderId="4" xfId="7" applyNumberFormat="1" applyFont="1" applyFill="1" applyBorder="1" applyAlignment="1">
      <alignment horizontal="right" vertical="center" wrapText="1"/>
    </xf>
    <xf numFmtId="4" fontId="16" fillId="0" borderId="4" xfId="7" applyNumberFormat="1" applyFont="1" applyFill="1" applyBorder="1" applyAlignment="1">
      <alignment horizontal="justify" vertical="center" wrapText="1"/>
    </xf>
    <xf numFmtId="14" fontId="16" fillId="0" borderId="4" xfId="4" applyNumberFormat="1" applyFont="1" applyFill="1" applyBorder="1" applyAlignment="1">
      <alignment horizontal="center" vertical="center" wrapText="1"/>
    </xf>
    <xf numFmtId="4" fontId="16" fillId="0" borderId="4" xfId="5" applyNumberFormat="1" applyFont="1" applyFill="1" applyBorder="1" applyAlignment="1">
      <alignment horizontal="right" vertical="center"/>
      <protection locked="0"/>
    </xf>
    <xf numFmtId="9" fontId="17" fillId="0" borderId="4" xfId="6" applyFont="1" applyFill="1" applyBorder="1" applyAlignment="1">
      <alignment horizontal="center" vertical="center" wrapText="1"/>
    </xf>
    <xf numFmtId="9" fontId="17" fillId="0" borderId="4" xfId="6" applyFont="1" applyFill="1" applyBorder="1" applyAlignment="1" applyProtection="1">
      <alignment horizontal="center" vertical="center" wrapText="1"/>
    </xf>
    <xf numFmtId="9" fontId="16" fillId="0" borderId="4" xfId="8" applyFont="1" applyFill="1" applyBorder="1" applyAlignment="1">
      <alignment horizontal="justify" vertical="center" wrapText="1"/>
    </xf>
    <xf numFmtId="1" fontId="16" fillId="0" borderId="4" xfId="5" applyNumberFormat="1" applyFont="1" applyFill="1" applyBorder="1" applyAlignment="1" applyProtection="1">
      <alignment horizontal="center" vertical="center" wrapText="1"/>
    </xf>
    <xf numFmtId="9" fontId="17" fillId="0" borderId="4" xfId="8" applyFont="1" applyFill="1" applyBorder="1" applyAlignment="1" applyProtection="1">
      <alignment horizontal="center" vertical="center" wrapText="1"/>
    </xf>
    <xf numFmtId="4" fontId="16" fillId="0" borderId="4" xfId="4" applyNumberFormat="1" applyFont="1" applyFill="1" applyBorder="1" applyAlignment="1">
      <alignment horizontal="right"/>
    </xf>
    <xf numFmtId="4" fontId="16" fillId="0" borderId="4" xfId="4" applyNumberFormat="1" applyFont="1" applyFill="1" applyBorder="1" applyAlignment="1">
      <alignment horizontal="right" vertical="center"/>
    </xf>
    <xf numFmtId="4" fontId="22" fillId="0" borderId="4" xfId="4" applyNumberFormat="1" applyFont="1" applyFill="1" applyBorder="1" applyAlignment="1">
      <alignment horizontal="right"/>
    </xf>
    <xf numFmtId="4" fontId="22" fillId="0" borderId="4" xfId="4" applyNumberFormat="1" applyFont="1" applyFill="1" applyBorder="1" applyAlignment="1">
      <alignment horizontal="right" vertical="center"/>
    </xf>
    <xf numFmtId="4" fontId="21" fillId="0" borderId="4" xfId="4" applyNumberFormat="1" applyFont="1" applyFill="1" applyBorder="1" applyAlignment="1">
      <alignment horizontal="right" vertical="center" wrapText="1"/>
    </xf>
    <xf numFmtId="0" fontId="21" fillId="0" borderId="4" xfId="4" applyFont="1" applyFill="1" applyBorder="1" applyAlignment="1">
      <alignment horizontal="center" vertical="center" wrapText="1"/>
    </xf>
    <xf numFmtId="4" fontId="21" fillId="0" borderId="4" xfId="4" applyNumberFormat="1" applyFont="1" applyFill="1" applyBorder="1" applyAlignment="1">
      <alignment horizontal="justify" vertical="center" wrapText="1"/>
    </xf>
    <xf numFmtId="0" fontId="21" fillId="0" borderId="4" xfId="4" applyFont="1" applyFill="1" applyBorder="1" applyAlignment="1">
      <alignment horizontal="justify" vertical="center" wrapText="1"/>
    </xf>
    <xf numFmtId="166" fontId="16" fillId="0" borderId="4" xfId="4" applyNumberFormat="1" applyFont="1" applyFill="1" applyBorder="1" applyAlignment="1">
      <alignment horizontal="center" vertical="center" wrapText="1"/>
    </xf>
    <xf numFmtId="4" fontId="16" fillId="0" borderId="4" xfId="1" applyNumberFormat="1" applyFont="1" applyFill="1" applyBorder="1" applyAlignment="1">
      <alignment horizontal="right" vertical="center" wrapText="1"/>
    </xf>
    <xf numFmtId="1" fontId="16" fillId="0" borderId="4" xfId="4" applyNumberFormat="1" applyFont="1" applyFill="1" applyBorder="1" applyAlignment="1">
      <alignment horizontal="center" vertical="center" wrapText="1"/>
    </xf>
    <xf numFmtId="0" fontId="17" fillId="0" borderId="4" xfId="4" applyFont="1" applyFill="1" applyBorder="1" applyAlignment="1">
      <alignment horizontal="center" vertical="center" wrapText="1"/>
    </xf>
    <xf numFmtId="4" fontId="16" fillId="0" borderId="4" xfId="1" applyNumberFormat="1" applyFont="1" applyFill="1" applyBorder="1" applyAlignment="1">
      <alignment horizontal="justify" vertical="center" wrapText="1"/>
    </xf>
    <xf numFmtId="0" fontId="16" fillId="0" borderId="4" xfId="0" applyFont="1" applyFill="1" applyBorder="1" applyAlignment="1">
      <alignment horizontal="justify" vertical="center" wrapText="1"/>
    </xf>
    <xf numFmtId="3" fontId="16" fillId="0" borderId="4" xfId="4" applyNumberFormat="1" applyFont="1" applyFill="1" applyBorder="1" applyAlignment="1">
      <alignment horizontal="center" vertical="center" wrapText="1"/>
    </xf>
    <xf numFmtId="166" fontId="16" fillId="0" borderId="4" xfId="4" applyNumberFormat="1" applyFont="1" applyFill="1" applyBorder="1" applyAlignment="1">
      <alignment horizontal="justify" vertical="center" wrapText="1"/>
    </xf>
    <xf numFmtId="0" fontId="16" fillId="0" borderId="4" xfId="0" applyFont="1" applyFill="1" applyBorder="1" applyAlignment="1">
      <alignment horizontal="justify" vertical="center" wrapText="1" readingOrder="1"/>
    </xf>
    <xf numFmtId="165" fontId="16" fillId="0" borderId="4" xfId="5" applyNumberFormat="1" applyFont="1" applyFill="1" applyBorder="1" applyAlignment="1" applyProtection="1">
      <alignment horizontal="justify" vertical="center" wrapText="1"/>
    </xf>
    <xf numFmtId="49" fontId="16" fillId="0" borderId="4" xfId="4" applyNumberFormat="1" applyFont="1" applyFill="1" applyBorder="1" applyAlignment="1">
      <alignment horizontal="center" vertical="center"/>
    </xf>
    <xf numFmtId="0" fontId="20" fillId="0" borderId="4" xfId="0" applyFont="1" applyFill="1" applyBorder="1" applyAlignment="1">
      <alignment horizontal="center" vertical="center" wrapText="1"/>
    </xf>
    <xf numFmtId="14" fontId="14" fillId="0" borderId="4" xfId="3" applyNumberFormat="1" applyFont="1" applyFill="1" applyBorder="1" applyAlignment="1">
      <alignment horizontal="center" vertical="center" wrapText="1"/>
    </xf>
    <xf numFmtId="14" fontId="16" fillId="0" borderId="4" xfId="4" applyNumberFormat="1" applyFont="1" applyFill="1" applyBorder="1" applyAlignment="1">
      <alignment horizontal="center" wrapText="1"/>
    </xf>
    <xf numFmtId="14" fontId="16" fillId="0" borderId="4" xfId="4" applyNumberFormat="1" applyFont="1" applyFill="1" applyBorder="1" applyAlignment="1">
      <alignment horizontal="center" vertical="top" wrapText="1"/>
    </xf>
    <xf numFmtId="164" fontId="16" fillId="0" borderId="4" xfId="1" applyFont="1" applyFill="1" applyBorder="1" applyAlignment="1">
      <alignment horizontal="right"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4" fontId="5" fillId="5" borderId="3" xfId="1"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4" fontId="5" fillId="4" borderId="3"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4" fontId="5" fillId="4" borderId="6" xfId="5" applyNumberFormat="1" applyFont="1" applyFill="1" applyBorder="1" applyAlignment="1" applyProtection="1">
      <alignment horizontal="right" vertical="center" wrapText="1"/>
    </xf>
    <xf numFmtId="4" fontId="6" fillId="3" borderId="3" xfId="0" applyNumberFormat="1" applyFont="1" applyFill="1" applyBorder="1" applyAlignment="1">
      <alignment horizontal="right" vertical="center"/>
    </xf>
    <xf numFmtId="4" fontId="23" fillId="2" borderId="4" xfId="5" applyNumberFormat="1" applyFont="1" applyFill="1" applyBorder="1" applyAlignment="1">
      <alignment horizontal="center" vertical="center" wrapText="1"/>
      <protection locked="0"/>
    </xf>
    <xf numFmtId="1" fontId="5" fillId="3" borderId="4" xfId="2" applyNumberFormat="1" applyFont="1" applyFill="1" applyBorder="1" applyAlignment="1">
      <alignment horizontal="center" vertical="center" wrapText="1"/>
    </xf>
    <xf numFmtId="1" fontId="5" fillId="4" borderId="4" xfId="2" applyNumberFormat="1" applyFont="1" applyFill="1" applyBorder="1" applyAlignment="1">
      <alignment horizontal="center" vertical="center" wrapText="1"/>
    </xf>
    <xf numFmtId="1" fontId="5" fillId="7" borderId="0" xfId="2" applyNumberFormat="1" applyFont="1" applyFill="1" applyAlignment="1">
      <alignment horizontal="center" vertical="center" wrapText="1"/>
    </xf>
    <xf numFmtId="1" fontId="5" fillId="3" borderId="0" xfId="2" applyNumberFormat="1" applyFont="1" applyFill="1" applyAlignment="1">
      <alignment horizontal="center" vertical="center" wrapText="1"/>
    </xf>
    <xf numFmtId="1" fontId="5" fillId="4" borderId="0" xfId="2" applyNumberFormat="1" applyFont="1" applyFill="1" applyAlignment="1">
      <alignment horizontal="center" vertical="center" wrapText="1"/>
    </xf>
    <xf numFmtId="1" fontId="5" fillId="5" borderId="4" xfId="2" applyNumberFormat="1" applyFont="1" applyFill="1" applyBorder="1" applyAlignment="1">
      <alignment horizontal="center" vertical="center" wrapText="1"/>
    </xf>
    <xf numFmtId="1" fontId="5" fillId="6" borderId="4" xfId="2" applyNumberFormat="1" applyFont="1" applyFill="1" applyBorder="1" applyAlignment="1">
      <alignment horizontal="center" vertical="center" wrapText="1"/>
    </xf>
    <xf numFmtId="1" fontId="5" fillId="8" borderId="6" xfId="2" applyNumberFormat="1" applyFont="1" applyFill="1" applyBorder="1" applyAlignment="1">
      <alignment horizontal="center" vertical="center" wrapText="1"/>
    </xf>
    <xf numFmtId="1" fontId="5" fillId="7" borderId="6" xfId="2" applyNumberFormat="1" applyFont="1" applyFill="1" applyBorder="1" applyAlignment="1">
      <alignment horizontal="center" vertical="center" wrapText="1"/>
    </xf>
    <xf numFmtId="1" fontId="5" fillId="7" borderId="4" xfId="2" applyNumberFormat="1" applyFont="1" applyFill="1" applyBorder="1" applyAlignment="1">
      <alignment horizontal="center" vertical="center" wrapText="1" readingOrder="1"/>
    </xf>
    <xf numFmtId="1" fontId="5" fillId="8" borderId="4" xfId="2" applyNumberFormat="1" applyFont="1" applyFill="1" applyBorder="1" applyAlignment="1">
      <alignment horizontal="center" vertical="center" wrapText="1"/>
    </xf>
    <xf numFmtId="1" fontId="5" fillId="7" borderId="4" xfId="2" applyNumberFormat="1" applyFont="1" applyFill="1" applyBorder="1" applyAlignment="1">
      <alignment horizontal="center" vertical="center" wrapText="1"/>
    </xf>
    <xf numFmtId="4" fontId="5" fillId="8" borderId="3" xfId="4" applyNumberFormat="1" applyFont="1" applyFill="1" applyBorder="1" applyAlignment="1">
      <alignment horizontal="justify" vertical="center" wrapText="1"/>
    </xf>
    <xf numFmtId="0" fontId="5" fillId="0" borderId="0" xfId="4" applyFont="1" applyAlignment="1">
      <alignment horizontal="justify" vertical="center" wrapText="1"/>
    </xf>
    <xf numFmtId="168" fontId="5" fillId="8" borderId="3"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0" fontId="5" fillId="4" borderId="6" xfId="4" applyFont="1" applyFill="1" applyBorder="1" applyAlignment="1">
      <alignment horizontal="justify" vertical="center" wrapText="1"/>
    </xf>
    <xf numFmtId="4" fontId="5" fillId="4" borderId="6" xfId="4" applyNumberFormat="1" applyFont="1" applyFill="1" applyBorder="1" applyAlignment="1">
      <alignment horizontal="justify" vertical="center" wrapText="1"/>
    </xf>
    <xf numFmtId="4" fontId="5" fillId="4" borderId="6" xfId="4" applyNumberFormat="1" applyFont="1" applyFill="1" applyBorder="1" applyAlignment="1">
      <alignment horizontal="right" vertical="center" wrapText="1"/>
    </xf>
    <xf numFmtId="4" fontId="3" fillId="8" borderId="3" xfId="4" applyNumberFormat="1" applyFont="1" applyFill="1" applyBorder="1" applyAlignment="1">
      <alignment horizontal="right" vertical="center" wrapText="1"/>
    </xf>
    <xf numFmtId="166" fontId="5" fillId="8" borderId="3"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4" fontId="5" fillId="7" borderId="7" xfId="4"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0" fontId="5" fillId="7" borderId="4" xfId="4" applyFont="1" applyFill="1" applyBorder="1" applyAlignment="1">
      <alignment horizontal="justify" vertical="center" wrapText="1"/>
    </xf>
    <xf numFmtId="0" fontId="5" fillId="0" borderId="0" xfId="4" applyFont="1" applyAlignment="1">
      <alignment horizontal="justify"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justify" vertical="center" wrapText="1"/>
    </xf>
    <xf numFmtId="0" fontId="5" fillId="4" borderId="6" xfId="0" applyFont="1" applyFill="1" applyBorder="1" applyAlignment="1">
      <alignment horizontal="justify" vertical="center" wrapText="1"/>
    </xf>
    <xf numFmtId="1" fontId="5" fillId="4" borderId="6" xfId="2" applyNumberFormat="1" applyFont="1" applyFill="1" applyBorder="1" applyAlignment="1">
      <alignment horizontal="center" vertical="center" wrapText="1"/>
    </xf>
    <xf numFmtId="0" fontId="3" fillId="4" borderId="4" xfId="4" applyFont="1" applyFill="1" applyBorder="1" applyAlignment="1">
      <alignment horizontal="center" vertical="center" wrapText="1"/>
    </xf>
    <xf numFmtId="14" fontId="5" fillId="4" borderId="4" xfId="2" applyNumberFormat="1" applyFont="1" applyFill="1" applyBorder="1" applyAlignment="1">
      <alignment horizontal="center" vertical="center" wrapText="1"/>
    </xf>
    <xf numFmtId="4" fontId="15" fillId="4" borderId="6" xfId="4" applyNumberFormat="1" applyFont="1" applyFill="1" applyBorder="1" applyAlignment="1">
      <alignment horizontal="right" vertical="center" wrapText="1"/>
    </xf>
    <xf numFmtId="4" fontId="3" fillId="4" borderId="6" xfId="4" applyNumberFormat="1" applyFont="1" applyFill="1" applyBorder="1" applyAlignment="1">
      <alignment horizontal="right" vertical="center" wrapText="1"/>
    </xf>
    <xf numFmtId="168" fontId="5" fillId="4" borderId="6" xfId="4" applyNumberFormat="1" applyFont="1" applyFill="1" applyBorder="1" applyAlignment="1">
      <alignment horizontal="justify" vertical="center" wrapText="1"/>
    </xf>
    <xf numFmtId="166" fontId="5" fillId="4" borderId="6" xfId="4" applyNumberFormat="1" applyFont="1" applyFill="1" applyBorder="1" applyAlignment="1">
      <alignment horizontal="center" vertical="center" wrapText="1"/>
    </xf>
    <xf numFmtId="1" fontId="5" fillId="4" borderId="6" xfId="4" applyNumberFormat="1" applyFont="1" applyFill="1" applyBorder="1" applyAlignment="1">
      <alignment horizontal="center" vertical="center" wrapText="1"/>
    </xf>
    <xf numFmtId="4" fontId="15" fillId="4"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3"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11" fillId="7" borderId="3"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4" borderId="3" xfId="5" applyNumberFormat="1" applyFont="1" applyFill="1" applyBorder="1" applyAlignment="1" applyProtection="1">
      <alignment horizontal="right" vertical="center" wrapText="1"/>
    </xf>
    <xf numFmtId="4" fontId="5" fillId="4" borderId="6" xfId="4" applyNumberFormat="1" applyFont="1" applyFill="1" applyBorder="1" applyAlignment="1">
      <alignment horizontal="right" vertical="center" wrapText="1"/>
    </xf>
    <xf numFmtId="0" fontId="5" fillId="4" borderId="6" xfId="4" applyFont="1" applyFill="1" applyBorder="1" applyAlignment="1">
      <alignment horizontal="justify" vertical="center" wrapText="1"/>
    </xf>
    <xf numFmtId="4" fontId="5" fillId="4" borderId="6" xfId="4" applyNumberFormat="1" applyFont="1" applyFill="1" applyBorder="1" applyAlignment="1">
      <alignment horizontal="justify" vertical="center" wrapText="1"/>
    </xf>
    <xf numFmtId="4" fontId="5" fillId="4" borderId="6" xfId="4" applyNumberFormat="1" applyFont="1" applyFill="1" applyBorder="1" applyAlignment="1">
      <alignment horizontal="right" vertical="center" wrapText="1"/>
    </xf>
    <xf numFmtId="0" fontId="3" fillId="10" borderId="6" xfId="4" applyFont="1" applyFill="1" applyBorder="1" applyAlignment="1">
      <alignment horizontal="center" vertical="center" wrapText="1"/>
    </xf>
    <xf numFmtId="14" fontId="5" fillId="10" borderId="6" xfId="4" applyNumberFormat="1" applyFont="1" applyFill="1" applyBorder="1" applyAlignment="1">
      <alignment horizontal="center" vertical="center" wrapText="1"/>
    </xf>
    <xf numFmtId="4" fontId="11" fillId="10" borderId="4" xfId="4" applyNumberFormat="1" applyFont="1" applyFill="1" applyBorder="1" applyAlignment="1">
      <alignment horizontal="right" vertical="center" wrapText="1"/>
    </xf>
    <xf numFmtId="4" fontId="5" fillId="10" borderId="3" xfId="1" applyNumberFormat="1" applyFont="1" applyFill="1" applyBorder="1" applyAlignment="1">
      <alignment horizontal="right" vertical="center" wrapText="1"/>
    </xf>
    <xf numFmtId="4" fontId="5" fillId="10" borderId="4" xfId="4" applyNumberFormat="1" applyFont="1" applyFill="1" applyBorder="1" applyAlignment="1">
      <alignment horizontal="right" vertical="center" wrapText="1"/>
    </xf>
    <xf numFmtId="166" fontId="5" fillId="10" borderId="6" xfId="4" applyNumberFormat="1" applyFont="1" applyFill="1" applyBorder="1" applyAlignment="1">
      <alignment horizontal="center" vertical="center" wrapText="1"/>
    </xf>
    <xf numFmtId="0" fontId="5" fillId="10" borderId="6" xfId="4" applyFont="1" applyFill="1" applyBorder="1" applyAlignment="1">
      <alignment horizontal="center" vertical="center" wrapText="1"/>
    </xf>
    <xf numFmtId="0" fontId="5" fillId="10" borderId="4" xfId="4" applyFont="1" applyFill="1" applyBorder="1" applyAlignment="1">
      <alignment horizontal="justify" vertical="center" wrapText="1"/>
    </xf>
    <xf numFmtId="0" fontId="5" fillId="10" borderId="6" xfId="4" applyFont="1" applyFill="1" applyBorder="1" applyAlignment="1">
      <alignment horizontal="justify" vertical="center" wrapText="1"/>
    </xf>
    <xf numFmtId="4" fontId="5" fillId="4" borderId="6" xfId="4" applyNumberFormat="1" applyFont="1" applyFill="1" applyBorder="1" applyAlignment="1">
      <alignment horizontal="right" vertical="center" wrapText="1"/>
    </xf>
    <xf numFmtId="0" fontId="5" fillId="7" borderId="3" xfId="4"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10" borderId="3" xfId="1" applyNumberFormat="1" applyFont="1" applyFill="1" applyBorder="1" applyAlignment="1">
      <alignment horizontal="justify" vertical="center" wrapText="1"/>
    </xf>
    <xf numFmtId="4" fontId="5" fillId="10" borderId="7" xfId="1" applyNumberFormat="1" applyFont="1" applyFill="1" applyBorder="1" applyAlignment="1">
      <alignment horizontal="justify" vertical="center" wrapText="1"/>
    </xf>
    <xf numFmtId="4" fontId="5" fillId="10" borderId="6" xfId="1" applyNumberFormat="1" applyFont="1" applyFill="1" applyBorder="1" applyAlignment="1">
      <alignment horizontal="justify" vertical="center" wrapText="1"/>
    </xf>
    <xf numFmtId="0" fontId="5" fillId="5" borderId="3" xfId="4" applyFont="1" applyFill="1" applyBorder="1" applyAlignment="1">
      <alignment horizontal="justify" vertical="center" wrapText="1"/>
    </xf>
    <xf numFmtId="0" fontId="5" fillId="5" borderId="7" xfId="4" applyFont="1" applyFill="1" applyBorder="1" applyAlignment="1">
      <alignment horizontal="justify" vertical="center" wrapText="1"/>
    </xf>
    <xf numFmtId="0" fontId="5" fillId="5" borderId="6" xfId="4" applyFont="1" applyFill="1" applyBorder="1" applyAlignment="1">
      <alignment horizontal="justify"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4" fontId="5" fillId="3" borderId="3" xfId="5" applyNumberFormat="1" applyFont="1" applyFill="1" applyBorder="1" applyAlignment="1" applyProtection="1">
      <alignment horizontal="justify" vertical="center" wrapText="1"/>
    </xf>
    <xf numFmtId="4" fontId="5" fillId="3" borderId="7" xfId="5" applyNumberFormat="1" applyFont="1" applyFill="1" applyBorder="1" applyAlignment="1" applyProtection="1">
      <alignment horizontal="justify" vertical="center" wrapText="1"/>
    </xf>
    <xf numFmtId="4" fontId="5" fillId="3" borderId="6" xfId="5" applyNumberFormat="1" applyFont="1" applyFill="1" applyBorder="1" applyAlignment="1" applyProtection="1">
      <alignment horizontal="justify" vertical="center" wrapText="1"/>
    </xf>
    <xf numFmtId="0" fontId="5" fillId="3" borderId="3" xfId="4" applyFont="1" applyFill="1" applyBorder="1" applyAlignment="1">
      <alignment horizontal="justify" vertical="center" wrapText="1"/>
    </xf>
    <xf numFmtId="0" fontId="5" fillId="3" borderId="7" xfId="4" applyFont="1" applyFill="1" applyBorder="1" applyAlignment="1">
      <alignment horizontal="justify" vertical="center" wrapText="1"/>
    </xf>
    <xf numFmtId="0" fontId="5" fillId="3" borderId="6" xfId="4" applyFont="1" applyFill="1" applyBorder="1" applyAlignment="1">
      <alignment horizontal="justify" vertical="center" wrapText="1"/>
    </xf>
    <xf numFmtId="4" fontId="5" fillId="7" borderId="3" xfId="1" applyNumberFormat="1" applyFont="1" applyFill="1" applyBorder="1" applyAlignment="1">
      <alignment horizontal="justify" vertical="center" wrapText="1"/>
    </xf>
    <xf numFmtId="4" fontId="5" fillId="7" borderId="6" xfId="1" applyNumberFormat="1"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4" fontId="5" fillId="5" borderId="6" xfId="4" applyNumberFormat="1" applyFont="1" applyFill="1" applyBorder="1" applyAlignment="1">
      <alignment horizontal="justify" vertical="center" wrapText="1"/>
    </xf>
    <xf numFmtId="4" fontId="5" fillId="5" borderId="3" xfId="1" applyNumberFormat="1" applyFont="1" applyFill="1" applyBorder="1" applyAlignment="1">
      <alignment horizontal="justify" vertical="center" wrapText="1"/>
    </xf>
    <xf numFmtId="4" fontId="5" fillId="5" borderId="6" xfId="1" applyNumberFormat="1" applyFont="1" applyFill="1" applyBorder="1" applyAlignment="1">
      <alignment horizontal="justify" vertical="center" wrapText="1"/>
    </xf>
    <xf numFmtId="4" fontId="5" fillId="5" borderId="7" xfId="4" applyNumberFormat="1" applyFont="1" applyFill="1" applyBorder="1" applyAlignment="1">
      <alignment horizontal="justify" vertical="center" wrapText="1"/>
    </xf>
    <xf numFmtId="4" fontId="5" fillId="7" borderId="7" xfId="1" applyNumberFormat="1" applyFont="1" applyFill="1" applyBorder="1" applyAlignment="1">
      <alignment horizontal="justify" vertical="center" wrapText="1"/>
    </xf>
    <xf numFmtId="4" fontId="5" fillId="8" borderId="3" xfId="1" applyNumberFormat="1" applyFont="1" applyFill="1" applyBorder="1" applyAlignment="1">
      <alignment horizontal="justify" vertical="center" wrapText="1"/>
    </xf>
    <xf numFmtId="4" fontId="5" fillId="8" borderId="7" xfId="1" applyNumberFormat="1" applyFont="1" applyFill="1" applyBorder="1" applyAlignment="1">
      <alignment horizontal="justify" vertical="center" wrapText="1"/>
    </xf>
    <xf numFmtId="4" fontId="5" fillId="8" borderId="6" xfId="1" applyNumberFormat="1" applyFont="1" applyFill="1" applyBorder="1" applyAlignment="1">
      <alignment horizontal="justify" vertical="center" wrapText="1"/>
    </xf>
    <xf numFmtId="0" fontId="5" fillId="10" borderId="3" xfId="4" applyFont="1" applyFill="1" applyBorder="1" applyAlignment="1">
      <alignment horizontal="justify" vertical="center" wrapText="1"/>
    </xf>
    <xf numFmtId="0" fontId="5" fillId="10" borderId="7" xfId="4" applyFont="1" applyFill="1" applyBorder="1" applyAlignment="1">
      <alignment horizontal="justify" vertical="center" wrapText="1"/>
    </xf>
    <xf numFmtId="0" fontId="5" fillId="10" borderId="6" xfId="4" applyFont="1" applyFill="1" applyBorder="1" applyAlignment="1">
      <alignment horizontal="justify" vertical="center" wrapText="1"/>
    </xf>
    <xf numFmtId="4" fontId="5" fillId="10" borderId="3" xfId="4" applyNumberFormat="1" applyFont="1" applyFill="1" applyBorder="1" applyAlignment="1">
      <alignment horizontal="justify" vertical="center" wrapText="1"/>
    </xf>
    <xf numFmtId="4" fontId="5" fillId="10" borderId="7" xfId="4" applyNumberFormat="1" applyFont="1" applyFill="1" applyBorder="1" applyAlignment="1">
      <alignment horizontal="justify" vertical="center" wrapText="1"/>
    </xf>
    <xf numFmtId="4" fontId="5" fillId="10" borderId="6" xfId="4" applyNumberFormat="1" applyFont="1" applyFill="1" applyBorder="1" applyAlignment="1">
      <alignment horizontal="justify" vertical="center" wrapText="1"/>
    </xf>
    <xf numFmtId="1" fontId="5" fillId="10" borderId="3" xfId="2" applyNumberFormat="1" applyFont="1" applyFill="1" applyBorder="1" applyAlignment="1">
      <alignment horizontal="center" vertical="center" wrapText="1"/>
    </xf>
    <xf numFmtId="1" fontId="5" fillId="10" borderId="7" xfId="2" applyNumberFormat="1" applyFont="1" applyFill="1" applyBorder="1" applyAlignment="1">
      <alignment horizontal="center" vertical="center" wrapText="1"/>
    </xf>
    <xf numFmtId="1" fontId="5" fillId="10" borderId="6" xfId="2" applyNumberFormat="1" applyFont="1" applyFill="1" applyBorder="1" applyAlignment="1">
      <alignment horizontal="center" vertical="center" wrapText="1"/>
    </xf>
    <xf numFmtId="0" fontId="5" fillId="7" borderId="7" xfId="4" applyFont="1" applyFill="1" applyBorder="1" applyAlignment="1">
      <alignment horizontal="justify" vertical="center" wrapText="1"/>
    </xf>
    <xf numFmtId="0" fontId="5" fillId="7" borderId="3" xfId="4" applyFont="1" applyFill="1" applyBorder="1" applyAlignment="1">
      <alignment horizontal="left" vertical="center" wrapText="1"/>
    </xf>
    <xf numFmtId="0" fontId="5" fillId="7" borderId="7" xfId="4" applyFont="1" applyFill="1" applyBorder="1" applyAlignment="1">
      <alignment horizontal="left" vertical="center" wrapText="1"/>
    </xf>
    <xf numFmtId="0" fontId="5" fillId="7" borderId="6" xfId="4" applyFont="1" applyFill="1" applyBorder="1" applyAlignment="1">
      <alignment horizontal="left" vertical="center" wrapText="1"/>
    </xf>
    <xf numFmtId="0" fontId="5" fillId="7" borderId="3" xfId="4" applyFont="1" applyFill="1" applyBorder="1" applyAlignment="1">
      <alignment horizontal="center" vertical="center" wrapText="1"/>
    </xf>
    <xf numFmtId="0" fontId="5" fillId="7" borderId="7" xfId="4" applyFont="1" applyFill="1" applyBorder="1" applyAlignment="1">
      <alignment horizontal="center" vertical="center" wrapText="1"/>
    </xf>
    <xf numFmtId="0" fontId="5" fillId="7" borderId="6" xfId="4" applyFont="1" applyFill="1" applyBorder="1" applyAlignment="1">
      <alignment horizontal="center" vertical="center" wrapText="1"/>
    </xf>
    <xf numFmtId="4" fontId="5" fillId="7" borderId="3" xfId="4" applyNumberFormat="1" applyFont="1" applyFill="1" applyBorder="1" applyAlignment="1">
      <alignment horizontal="center" vertical="center" wrapText="1"/>
    </xf>
    <xf numFmtId="4" fontId="5" fillId="7" borderId="7" xfId="4" applyNumberFormat="1" applyFont="1" applyFill="1" applyBorder="1" applyAlignment="1">
      <alignment horizontal="center" vertical="center" wrapText="1"/>
    </xf>
    <xf numFmtId="4" fontId="5" fillId="7" borderId="6" xfId="4" applyNumberFormat="1" applyFont="1" applyFill="1" applyBorder="1" applyAlignment="1">
      <alignment horizontal="center" vertical="center" wrapText="1"/>
    </xf>
    <xf numFmtId="1" fontId="5" fillId="7" borderId="3" xfId="2" applyNumberFormat="1" applyFont="1" applyFill="1" applyBorder="1" applyAlignment="1">
      <alignment horizontal="center" vertical="center" wrapText="1"/>
    </xf>
    <xf numFmtId="1" fontId="5" fillId="7" borderId="7" xfId="2" applyNumberFormat="1" applyFont="1" applyFill="1" applyBorder="1" applyAlignment="1">
      <alignment horizontal="center" vertical="center" wrapText="1"/>
    </xf>
    <xf numFmtId="1" fontId="5" fillId="7" borderId="6" xfId="2" applyNumberFormat="1" applyFont="1" applyFill="1" applyBorder="1" applyAlignment="1">
      <alignment horizontal="center" vertical="center" wrapText="1"/>
    </xf>
    <xf numFmtId="0" fontId="5" fillId="8" borderId="3" xfId="0" applyFont="1" applyFill="1" applyBorder="1" applyAlignment="1">
      <alignment horizontal="justify" vertical="center" wrapText="1" readingOrder="1"/>
    </xf>
    <xf numFmtId="0" fontId="5" fillId="8" borderId="6" xfId="0" applyFont="1" applyFill="1" applyBorder="1" applyAlignment="1">
      <alignment horizontal="justify" vertical="center" wrapText="1" readingOrder="1"/>
    </xf>
    <xf numFmtId="0" fontId="5" fillId="8" borderId="3" xfId="4" applyFont="1" applyFill="1" applyBorder="1" applyAlignment="1">
      <alignment horizontal="justify" vertical="center" wrapText="1"/>
    </xf>
    <xf numFmtId="0" fontId="5" fillId="8" borderId="6" xfId="4" applyFont="1" applyFill="1" applyBorder="1" applyAlignment="1">
      <alignment horizontal="justify" vertical="center" wrapText="1"/>
    </xf>
    <xf numFmtId="1" fontId="5" fillId="8" borderId="3" xfId="2" applyNumberFormat="1" applyFont="1" applyFill="1" applyBorder="1" applyAlignment="1">
      <alignment horizontal="center" vertical="center" wrapText="1" readingOrder="1"/>
    </xf>
    <xf numFmtId="1" fontId="5" fillId="8" borderId="6" xfId="2" applyNumberFormat="1" applyFont="1" applyFill="1" applyBorder="1" applyAlignment="1">
      <alignment horizontal="center" vertical="center" wrapText="1" readingOrder="1"/>
    </xf>
    <xf numFmtId="0" fontId="5" fillId="5" borderId="3" xfId="0" applyFont="1" applyFill="1" applyBorder="1" applyAlignment="1">
      <alignment horizontal="justify" vertical="center" wrapText="1" readingOrder="1"/>
    </xf>
    <xf numFmtId="0" fontId="5" fillId="5" borderId="7" xfId="0" applyFont="1" applyFill="1" applyBorder="1" applyAlignment="1">
      <alignment horizontal="justify" vertical="center" wrapText="1" readingOrder="1"/>
    </xf>
    <xf numFmtId="0" fontId="5" fillId="5" borderId="6" xfId="0" applyFont="1" applyFill="1" applyBorder="1" applyAlignment="1">
      <alignment horizontal="justify" vertical="center" wrapText="1" readingOrder="1"/>
    </xf>
    <xf numFmtId="1" fontId="5" fillId="5" borderId="3" xfId="2" applyNumberFormat="1" applyFont="1" applyFill="1" applyBorder="1" applyAlignment="1">
      <alignment horizontal="center" vertical="center" wrapText="1" readingOrder="1"/>
    </xf>
    <xf numFmtId="1" fontId="5" fillId="5" borderId="7" xfId="2" applyNumberFormat="1" applyFont="1" applyFill="1" applyBorder="1" applyAlignment="1">
      <alignment horizontal="center" vertical="center" wrapText="1" readingOrder="1"/>
    </xf>
    <xf numFmtId="1" fontId="5" fillId="5" borderId="6" xfId="2" applyNumberFormat="1" applyFont="1" applyFill="1" applyBorder="1" applyAlignment="1">
      <alignment horizontal="center" vertical="center" wrapText="1" readingOrder="1"/>
    </xf>
    <xf numFmtId="4" fontId="5" fillId="3" borderId="3" xfId="1" applyNumberFormat="1" applyFont="1" applyFill="1" applyBorder="1" applyAlignment="1" applyProtection="1">
      <alignment horizontal="justify" vertical="center" wrapText="1"/>
    </xf>
    <xf numFmtId="4" fontId="5" fillId="3" borderId="7" xfId="1" applyNumberFormat="1" applyFont="1" applyFill="1" applyBorder="1" applyAlignment="1" applyProtection="1">
      <alignment horizontal="justify" vertical="center" wrapText="1"/>
    </xf>
    <xf numFmtId="4" fontId="5" fillId="3" borderId="6" xfId="1" applyNumberFormat="1" applyFont="1" applyFill="1" applyBorder="1" applyAlignment="1" applyProtection="1">
      <alignment horizontal="justify" vertical="center" wrapText="1"/>
    </xf>
    <xf numFmtId="4" fontId="5" fillId="4" borderId="3" xfId="1" applyNumberFormat="1" applyFont="1" applyFill="1" applyBorder="1" applyAlignment="1" applyProtection="1">
      <alignment horizontal="justify" vertical="center" wrapText="1"/>
    </xf>
    <xf numFmtId="4" fontId="5" fillId="4" borderId="6" xfId="1" applyNumberFormat="1" applyFont="1" applyFill="1" applyBorder="1" applyAlignment="1" applyProtection="1">
      <alignment horizontal="justify" vertical="center" wrapText="1"/>
    </xf>
    <xf numFmtId="165" fontId="5" fillId="5" borderId="3" xfId="4" applyNumberFormat="1" applyFont="1" applyFill="1" applyBorder="1" applyAlignment="1">
      <alignment horizontal="justify" vertical="center" wrapText="1"/>
    </xf>
    <xf numFmtId="165" fontId="5" fillId="5" borderId="6" xfId="4" applyNumberFormat="1" applyFont="1" applyFill="1" applyBorder="1" applyAlignment="1">
      <alignment horizontal="justify" vertical="center" wrapText="1"/>
    </xf>
    <xf numFmtId="165" fontId="5" fillId="3" borderId="3" xfId="4" applyNumberFormat="1" applyFont="1" applyFill="1" applyBorder="1" applyAlignment="1">
      <alignment horizontal="justify" vertical="center" wrapText="1"/>
    </xf>
    <xf numFmtId="165" fontId="5" fillId="3" borderId="7" xfId="4" applyNumberFormat="1" applyFont="1" applyFill="1" applyBorder="1" applyAlignment="1">
      <alignment horizontal="justify" vertical="center" wrapText="1"/>
    </xf>
    <xf numFmtId="165" fontId="5" fillId="3" borderId="6" xfId="4" applyNumberFormat="1" applyFont="1" applyFill="1" applyBorder="1" applyAlignment="1">
      <alignment horizontal="justify" vertical="center" wrapText="1"/>
    </xf>
    <xf numFmtId="4" fontId="5" fillId="3" borderId="3" xfId="1" applyNumberFormat="1" applyFont="1" applyFill="1" applyBorder="1" applyAlignment="1">
      <alignment horizontal="justify" vertical="center" wrapText="1"/>
    </xf>
    <xf numFmtId="4" fontId="5" fillId="3" borderId="6" xfId="1" applyNumberFormat="1" applyFont="1" applyFill="1" applyBorder="1" applyAlignment="1">
      <alignment horizontal="justify" vertical="center" wrapText="1"/>
    </xf>
    <xf numFmtId="4" fontId="5" fillId="4" borderId="3" xfId="4" applyNumberFormat="1" applyFont="1" applyFill="1" applyBorder="1" applyAlignment="1">
      <alignment horizontal="left" vertical="center" wrapText="1"/>
    </xf>
    <xf numFmtId="4" fontId="5" fillId="4" borderId="6" xfId="4" applyNumberFormat="1" applyFont="1" applyFill="1" applyBorder="1" applyAlignment="1">
      <alignment horizontal="left" vertical="center" wrapText="1"/>
    </xf>
    <xf numFmtId="0" fontId="5" fillId="4" borderId="3" xfId="4" applyFont="1" applyFill="1" applyBorder="1" applyAlignment="1">
      <alignment horizontal="center" vertical="center" wrapText="1"/>
    </xf>
    <xf numFmtId="0" fontId="5" fillId="4" borderId="6" xfId="4" applyFont="1" applyFill="1" applyBorder="1" applyAlignment="1">
      <alignment horizontal="center"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right" vertical="center" wrapText="1"/>
    </xf>
    <xf numFmtId="0" fontId="5" fillId="0" borderId="0" xfId="4" applyFont="1" applyAlignment="1">
      <alignment horizontal="justify" vertical="center" wrapText="1"/>
    </xf>
    <xf numFmtId="0" fontId="5" fillId="8" borderId="3" xfId="0" applyFont="1" applyFill="1" applyBorder="1" applyAlignment="1">
      <alignment horizontal="justify" vertical="center" wrapText="1"/>
    </xf>
    <xf numFmtId="0" fontId="5" fillId="8" borderId="6" xfId="0" applyFont="1" applyFill="1" applyBorder="1" applyAlignment="1">
      <alignment horizontal="justify" vertical="center" wrapText="1"/>
    </xf>
    <xf numFmtId="1" fontId="5" fillId="8" borderId="3" xfId="2" applyNumberFormat="1" applyFont="1" applyFill="1" applyBorder="1" applyAlignment="1">
      <alignment horizontal="center" vertical="center" wrapText="1"/>
    </xf>
    <xf numFmtId="1" fontId="5" fillId="8" borderId="6" xfId="2" applyNumberFormat="1" applyFont="1" applyFill="1" applyBorder="1" applyAlignment="1">
      <alignment horizontal="center" vertical="center" wrapText="1"/>
    </xf>
    <xf numFmtId="168" fontId="5" fillId="8" borderId="3" xfId="4" applyNumberFormat="1" applyFont="1" applyFill="1" applyBorder="1" applyAlignment="1">
      <alignment horizontal="justify" vertical="center" wrapText="1"/>
    </xf>
    <xf numFmtId="168" fontId="5" fillId="8"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0" fontId="5" fillId="8" borderId="3" xfId="4" applyFont="1" applyFill="1" applyBorder="1" applyAlignment="1">
      <alignment horizontal="left" vertical="center" wrapText="1"/>
    </xf>
    <xf numFmtId="0" fontId="5" fillId="8" borderId="6" xfId="4" applyFont="1" applyFill="1" applyBorder="1" applyAlignment="1">
      <alignment horizontal="left" vertical="center" wrapText="1"/>
    </xf>
    <xf numFmtId="4" fontId="5" fillId="8" borderId="3" xfId="4" applyNumberFormat="1" applyFont="1" applyFill="1" applyBorder="1" applyAlignment="1">
      <alignment horizontal="left" vertical="center" wrapText="1"/>
    </xf>
    <xf numFmtId="4" fontId="5" fillId="8" borderId="6" xfId="4" applyNumberFormat="1" applyFont="1" applyFill="1" applyBorder="1" applyAlignment="1">
      <alignment horizontal="left" vertical="center" wrapText="1"/>
    </xf>
    <xf numFmtId="4" fontId="5" fillId="7" borderId="7" xfId="4" applyNumberFormat="1" applyFont="1" applyFill="1" applyBorder="1" applyAlignment="1">
      <alignment horizontal="justify" vertical="center" wrapText="1"/>
    </xf>
    <xf numFmtId="1" fontId="5" fillId="8" borderId="7" xfId="2" applyNumberFormat="1" applyFont="1" applyFill="1" applyBorder="1" applyAlignment="1">
      <alignment horizontal="center" vertical="center" wrapText="1"/>
    </xf>
    <xf numFmtId="0" fontId="5" fillId="8" borderId="7" xfId="4" applyFont="1" applyFill="1" applyBorder="1" applyAlignment="1">
      <alignment horizontal="justify" vertical="center" wrapText="1"/>
    </xf>
    <xf numFmtId="4" fontId="5" fillId="8" borderId="7" xfId="4" applyNumberFormat="1" applyFont="1" applyFill="1" applyBorder="1" applyAlignment="1">
      <alignment horizontal="justify" vertical="center" wrapText="1"/>
    </xf>
    <xf numFmtId="1" fontId="5" fillId="5" borderId="3" xfId="2" applyNumberFormat="1" applyFont="1" applyFill="1" applyBorder="1" applyAlignment="1">
      <alignment horizontal="center" vertical="center" wrapText="1"/>
    </xf>
    <xf numFmtId="1" fontId="5" fillId="5" borderId="6" xfId="2" applyNumberFormat="1" applyFont="1" applyFill="1" applyBorder="1" applyAlignment="1">
      <alignment horizontal="center" vertical="center" wrapText="1"/>
    </xf>
    <xf numFmtId="4" fontId="11" fillId="5" borderId="3" xfId="4" applyNumberFormat="1" applyFont="1" applyFill="1" applyBorder="1" applyAlignment="1">
      <alignment horizontal="right" vertical="center" wrapText="1"/>
    </xf>
    <xf numFmtId="4" fontId="11" fillId="5" borderId="6" xfId="4" applyNumberFormat="1" applyFont="1" applyFill="1" applyBorder="1" applyAlignment="1">
      <alignment horizontal="right" vertical="center" wrapText="1"/>
    </xf>
    <xf numFmtId="4" fontId="12" fillId="5" borderId="3" xfId="0" applyNumberFormat="1" applyFont="1" applyFill="1" applyBorder="1" applyAlignment="1">
      <alignment horizontal="right" vertical="center"/>
    </xf>
    <xf numFmtId="4" fontId="12" fillId="5" borderId="6" xfId="0" applyNumberFormat="1" applyFont="1" applyFill="1" applyBorder="1" applyAlignment="1">
      <alignment horizontal="right" vertical="center"/>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12" fillId="7" borderId="3" xfId="0" applyNumberFormat="1" applyFont="1" applyFill="1" applyBorder="1" applyAlignment="1">
      <alignment horizontal="right" vertical="center"/>
    </xf>
    <xf numFmtId="4" fontId="12" fillId="7" borderId="6" xfId="0" applyNumberFormat="1" applyFont="1" applyFill="1" applyBorder="1" applyAlignment="1">
      <alignment horizontal="right" vertical="center"/>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0" fontId="5" fillId="3" borderId="4" xfId="4" applyFont="1" applyFill="1" applyBorder="1" applyAlignment="1">
      <alignment horizontal="justify" vertical="center" wrapText="1"/>
    </xf>
    <xf numFmtId="4" fontId="5" fillId="3" borderId="3" xfId="4" applyNumberFormat="1" applyFont="1" applyFill="1" applyBorder="1" applyAlignment="1">
      <alignment horizontal="justify" vertical="center" wrapText="1"/>
    </xf>
    <xf numFmtId="4" fontId="5" fillId="3" borderId="6" xfId="4" applyNumberFormat="1" applyFont="1" applyFill="1" applyBorder="1" applyAlignment="1">
      <alignment horizontal="justify" vertical="center" wrapText="1"/>
    </xf>
    <xf numFmtId="0" fontId="3" fillId="3" borderId="3" xfId="4" applyFont="1" applyFill="1" applyBorder="1" applyAlignment="1">
      <alignment horizontal="center" vertical="center" wrapText="1"/>
    </xf>
    <xf numFmtId="0" fontId="3" fillId="3" borderId="6" xfId="4" applyFont="1" applyFill="1" applyBorder="1" applyAlignment="1">
      <alignment horizontal="center" vertical="center" wrapText="1"/>
    </xf>
    <xf numFmtId="14" fontId="5" fillId="3" borderId="3" xfId="4" applyNumberFormat="1" applyFont="1" applyFill="1" applyBorder="1" applyAlignment="1">
      <alignment horizontal="center" vertical="center" wrapText="1"/>
    </xf>
    <xf numFmtId="14" fontId="5" fillId="3" borderId="6" xfId="4" applyNumberFormat="1" applyFont="1" applyFill="1" applyBorder="1" applyAlignment="1">
      <alignment horizontal="center"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0" fontId="5" fillId="5" borderId="4" xfId="4" applyFont="1" applyFill="1" applyBorder="1" applyAlignment="1">
      <alignment horizontal="justify" vertical="center" wrapText="1"/>
    </xf>
    <xf numFmtId="0" fontId="5" fillId="5" borderId="6" xfId="0" applyFont="1" applyFill="1" applyBorder="1" applyAlignment="1">
      <alignment horizontal="justify" vertical="center" wrapText="1"/>
    </xf>
    <xf numFmtId="0" fontId="7" fillId="5" borderId="6" xfId="0" applyFont="1" applyFill="1" applyBorder="1" applyAlignment="1">
      <alignment horizontal="justify" vertical="center" wrapText="1"/>
    </xf>
    <xf numFmtId="1" fontId="5" fillId="5" borderId="4" xfId="2" applyNumberFormat="1" applyFont="1" applyFill="1" applyBorder="1" applyAlignment="1">
      <alignment horizontal="center" vertical="center" wrapText="1"/>
    </xf>
    <xf numFmtId="1" fontId="5" fillId="3" borderId="4" xfId="2" applyNumberFormat="1" applyFont="1" applyFill="1" applyBorder="1" applyAlignment="1">
      <alignment horizontal="center" vertical="center" wrapText="1"/>
    </xf>
    <xf numFmtId="0" fontId="5" fillId="7" borderId="4" xfId="4" applyFont="1" applyFill="1" applyBorder="1" applyAlignment="1">
      <alignment horizontal="justify" vertical="center" wrapText="1"/>
    </xf>
    <xf numFmtId="1" fontId="5" fillId="7" borderId="4" xfId="2" applyNumberFormat="1" applyFont="1" applyFill="1" applyBorder="1" applyAlignment="1">
      <alignment horizontal="center" vertical="center" wrapText="1"/>
    </xf>
    <xf numFmtId="4" fontId="11" fillId="7" borderId="3" xfId="4" applyNumberFormat="1" applyFont="1" applyFill="1" applyBorder="1" applyAlignment="1">
      <alignment horizontal="right" vertical="center" wrapText="1"/>
    </xf>
    <xf numFmtId="4" fontId="11" fillId="7" borderId="6"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0" fontId="5" fillId="4" borderId="4" xfId="4" applyFont="1" applyFill="1" applyBorder="1" applyAlignment="1">
      <alignment horizontal="justify" vertical="center" wrapText="1"/>
    </xf>
    <xf numFmtId="4" fontId="5" fillId="4" borderId="3" xfId="4" applyNumberFormat="1" applyFont="1" applyFill="1" applyBorder="1" applyAlignment="1">
      <alignment horizontal="justify" vertical="center" wrapText="1"/>
    </xf>
    <xf numFmtId="4" fontId="5" fillId="4" borderId="7" xfId="4" applyNumberFormat="1" applyFont="1" applyFill="1" applyBorder="1" applyAlignment="1">
      <alignment horizontal="justify" vertical="center" wrapText="1"/>
    </xf>
    <xf numFmtId="1" fontId="5" fillId="4" borderId="4" xfId="2" applyNumberFormat="1" applyFont="1" applyFill="1" applyBorder="1" applyAlignment="1">
      <alignment horizontal="center" vertical="center" wrapText="1"/>
    </xf>
    <xf numFmtId="49" fontId="3" fillId="3" borderId="3" xfId="6" applyNumberFormat="1" applyFont="1" applyFill="1" applyBorder="1" applyAlignment="1">
      <alignment horizontal="center" vertical="center" wrapText="1"/>
    </xf>
    <xf numFmtId="49" fontId="3" fillId="3" borderId="7" xfId="6" applyNumberFormat="1" applyFont="1" applyFill="1" applyBorder="1" applyAlignment="1">
      <alignment horizontal="center" vertical="center" wrapText="1"/>
    </xf>
    <xf numFmtId="49" fontId="3" fillId="3" borderId="6" xfId="6" applyNumberFormat="1" applyFont="1" applyFill="1" applyBorder="1" applyAlignment="1">
      <alignment horizontal="center" vertical="center" wrapText="1"/>
    </xf>
    <xf numFmtId="14" fontId="5" fillId="3" borderId="3" xfId="5" applyNumberFormat="1" applyFont="1" applyFill="1" applyBorder="1" applyAlignment="1" applyProtection="1">
      <alignment horizontal="center" vertical="center" wrapText="1"/>
    </xf>
    <xf numFmtId="14" fontId="5" fillId="3" borderId="7" xfId="5" applyNumberFormat="1" applyFont="1" applyFill="1" applyBorder="1" applyAlignment="1" applyProtection="1">
      <alignment horizontal="center" vertical="center" wrapText="1"/>
    </xf>
    <xf numFmtId="14" fontId="5" fillId="3" borderId="6" xfId="5" applyNumberFormat="1" applyFont="1" applyFill="1" applyBorder="1" applyAlignment="1" applyProtection="1">
      <alignment horizontal="center" vertical="center" wrapText="1"/>
    </xf>
    <xf numFmtId="4" fontId="5" fillId="3" borderId="3" xfId="7" applyNumberFormat="1" applyFont="1" applyFill="1" applyBorder="1" applyAlignment="1">
      <alignment horizontal="right" vertical="center" wrapText="1"/>
    </xf>
    <xf numFmtId="4" fontId="5" fillId="3" borderId="7" xfId="7" applyNumberFormat="1" applyFont="1" applyFill="1" applyBorder="1" applyAlignment="1">
      <alignment horizontal="right" vertical="center" wrapText="1"/>
    </xf>
    <xf numFmtId="4" fontId="5" fillId="3" borderId="6" xfId="7"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0" fontId="5" fillId="4" borderId="3" xfId="4" applyFont="1" applyFill="1" applyBorder="1" applyAlignment="1">
      <alignment horizontal="justify" vertical="center" wrapText="1"/>
    </xf>
    <xf numFmtId="0" fontId="5" fillId="4" borderId="6" xfId="4" applyFont="1" applyFill="1" applyBorder="1" applyAlignment="1">
      <alignment horizontal="justify" vertical="center" wrapText="1"/>
    </xf>
    <xf numFmtId="165" fontId="5" fillId="4" borderId="3" xfId="4" applyNumberFormat="1" applyFont="1" applyFill="1" applyBorder="1" applyAlignment="1">
      <alignment horizontal="justify" vertical="center" wrapText="1"/>
    </xf>
    <xf numFmtId="165" fontId="5" fillId="4" borderId="7" xfId="4" applyNumberFormat="1" applyFont="1" applyFill="1" applyBorder="1" applyAlignment="1">
      <alignment horizontal="justify" vertical="center" wrapText="1"/>
    </xf>
    <xf numFmtId="4" fontId="5" fillId="4" borderId="3" xfId="7" applyNumberFormat="1" applyFont="1" applyFill="1" applyBorder="1" applyAlignment="1">
      <alignment horizontal="right" vertical="center" wrapText="1"/>
    </xf>
    <xf numFmtId="4" fontId="5" fillId="4" borderId="7" xfId="7" applyNumberFormat="1" applyFont="1" applyFill="1" applyBorder="1" applyAlignment="1">
      <alignment horizontal="right" vertical="center" wrapText="1"/>
    </xf>
    <xf numFmtId="4" fontId="5" fillId="4" borderId="6" xfId="4" applyNumberFormat="1" applyFont="1" applyFill="1" applyBorder="1" applyAlignment="1">
      <alignment horizontal="justify" vertical="center" wrapText="1"/>
    </xf>
    <xf numFmtId="49" fontId="3" fillId="4" borderId="3" xfId="6" applyNumberFormat="1" applyFont="1" applyFill="1" applyBorder="1" applyAlignment="1" applyProtection="1">
      <alignment horizontal="center" vertical="center" wrapText="1"/>
    </xf>
    <xf numFmtId="49" fontId="3" fillId="4" borderId="7" xfId="6" applyNumberFormat="1" applyFont="1" applyFill="1" applyBorder="1" applyAlignment="1" applyProtection="1">
      <alignment horizontal="center" vertical="center" wrapText="1"/>
    </xf>
    <xf numFmtId="49" fontId="3" fillId="4" borderId="6" xfId="6" applyNumberFormat="1" applyFont="1" applyFill="1" applyBorder="1" applyAlignment="1" applyProtection="1">
      <alignment horizontal="center" vertical="center" wrapText="1"/>
    </xf>
    <xf numFmtId="14" fontId="5" fillId="4" borderId="3" xfId="5" applyNumberFormat="1" applyFont="1" applyFill="1" applyBorder="1" applyAlignment="1" applyProtection="1">
      <alignment horizontal="center" vertical="center" wrapText="1"/>
    </xf>
    <xf numFmtId="14" fontId="5" fillId="4" borderId="7" xfId="5" applyNumberFormat="1" applyFont="1" applyFill="1" applyBorder="1" applyAlignment="1" applyProtection="1">
      <alignment horizontal="center" vertical="center" wrapText="1"/>
    </xf>
    <xf numFmtId="14" fontId="5" fillId="4" borderId="6" xfId="5" applyNumberFormat="1" applyFont="1" applyFill="1" applyBorder="1" applyAlignment="1" applyProtection="1">
      <alignment horizontal="center" vertical="center" wrapText="1"/>
    </xf>
    <xf numFmtId="4" fontId="5" fillId="4" borderId="3" xfId="4" applyNumberFormat="1" applyFont="1" applyFill="1" applyBorder="1" applyAlignment="1">
      <alignment horizontal="right" vertical="center" wrapText="1"/>
    </xf>
    <xf numFmtId="4" fontId="5" fillId="4" borderId="7" xfId="4" applyNumberFormat="1" applyFont="1" applyFill="1" applyBorder="1" applyAlignment="1">
      <alignment horizontal="right" vertical="center" wrapText="1"/>
    </xf>
    <xf numFmtId="4" fontId="5" fillId="4" borderId="6" xfId="4" applyNumberFormat="1" applyFont="1" applyFill="1" applyBorder="1" applyAlignment="1">
      <alignment horizontal="right" vertical="center" wrapText="1"/>
    </xf>
    <xf numFmtId="0" fontId="5" fillId="4" borderId="7" xfId="4" applyFont="1" applyFill="1" applyBorder="1" applyAlignment="1">
      <alignment horizontal="justify" vertical="center" wrapText="1"/>
    </xf>
    <xf numFmtId="49" fontId="3" fillId="3" borderId="3" xfId="6" applyNumberFormat="1" applyFont="1" applyFill="1" applyBorder="1" applyAlignment="1" applyProtection="1">
      <alignment horizontal="center" vertical="center" wrapText="1"/>
    </xf>
    <xf numFmtId="49" fontId="3" fillId="3" borderId="6" xfId="6" applyNumberFormat="1" applyFont="1" applyFill="1" applyBorder="1" applyAlignment="1" applyProtection="1">
      <alignment horizontal="center" vertical="center" wrapText="1"/>
    </xf>
    <xf numFmtId="0" fontId="3" fillId="2" borderId="4" xfId="4" applyFont="1" applyFill="1" applyBorder="1" applyAlignment="1">
      <alignment horizontal="center" vertical="center" wrapText="1"/>
    </xf>
    <xf numFmtId="4" fontId="5" fillId="4" borderId="6" xfId="5" applyNumberFormat="1" applyFont="1" applyFill="1" applyBorder="1" applyAlignment="1" applyProtection="1">
      <alignment horizontal="right" vertical="center" wrapText="1"/>
    </xf>
    <xf numFmtId="165" fontId="5" fillId="4" borderId="6" xfId="4" applyNumberFormat="1" applyFont="1" applyFill="1" applyBorder="1" applyAlignment="1">
      <alignment horizontal="justify" vertical="center" wrapText="1"/>
    </xf>
    <xf numFmtId="4" fontId="5" fillId="4" borderId="7" xfId="1" applyNumberFormat="1" applyFont="1" applyFill="1" applyBorder="1" applyAlignment="1" applyProtection="1">
      <alignment horizontal="justify" vertical="center" wrapText="1"/>
    </xf>
    <xf numFmtId="4" fontId="6" fillId="3" borderId="3" xfId="1" applyNumberFormat="1" applyFont="1" applyFill="1" applyBorder="1" applyAlignment="1">
      <alignment horizontal="justify" vertical="center" wrapText="1"/>
    </xf>
    <xf numFmtId="4" fontId="6" fillId="3" borderId="6" xfId="1" applyNumberFormat="1" applyFont="1" applyFill="1" applyBorder="1" applyAlignment="1">
      <alignment horizontal="justify" vertical="center" wrapText="1"/>
    </xf>
    <xf numFmtId="0" fontId="3" fillId="2" borderId="3"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5" fillId="0" borderId="1" xfId="4" applyFont="1" applyBorder="1" applyAlignment="1">
      <alignment horizontal="justify" vertical="center" wrapText="1"/>
    </xf>
    <xf numFmtId="0" fontId="3" fillId="0" borderId="1" xfId="4" applyFont="1" applyBorder="1" applyAlignment="1">
      <alignment horizontal="center" vertical="center" wrapText="1"/>
    </xf>
    <xf numFmtId="0" fontId="3" fillId="2" borderId="2" xfId="4" applyFont="1" applyFill="1" applyBorder="1" applyAlignment="1">
      <alignment horizontal="center" vertical="center" wrapText="1"/>
    </xf>
    <xf numFmtId="0" fontId="3" fillId="2" borderId="5" xfId="4" applyFont="1" applyFill="1" applyBorder="1" applyAlignment="1">
      <alignment horizontal="center" vertical="center" wrapText="1"/>
    </xf>
    <xf numFmtId="4" fontId="3" fillId="2" borderId="3" xfId="4" applyNumberFormat="1" applyFont="1" applyFill="1" applyBorder="1" applyAlignment="1" applyProtection="1">
      <alignment horizontal="center" vertical="center" wrapText="1"/>
      <protection locked="0"/>
    </xf>
    <xf numFmtId="4" fontId="3" fillId="2" borderId="6" xfId="4" applyNumberFormat="1" applyFont="1" applyFill="1" applyBorder="1" applyAlignment="1" applyProtection="1">
      <alignment horizontal="center" vertical="center" wrapText="1"/>
      <protection locked="0"/>
    </xf>
    <xf numFmtId="4" fontId="3" fillId="2" borderId="4" xfId="4" applyNumberFormat="1" applyFont="1" applyFill="1" applyBorder="1" applyAlignment="1">
      <alignment horizontal="center" vertical="center" wrapText="1"/>
    </xf>
    <xf numFmtId="49" fontId="3" fillId="4" borderId="3" xfId="6" applyNumberFormat="1" applyFont="1" applyFill="1" applyBorder="1" applyAlignment="1">
      <alignment horizontal="center" vertical="center" wrapText="1"/>
    </xf>
    <xf numFmtId="49" fontId="3" fillId="4" borderId="7" xfId="6" applyNumberFormat="1" applyFont="1" applyFill="1" applyBorder="1" applyAlignment="1">
      <alignment horizontal="center" vertical="center" wrapText="1"/>
    </xf>
    <xf numFmtId="4" fontId="5" fillId="3" borderId="7" xfId="4" applyNumberFormat="1" applyFont="1" applyFill="1" applyBorder="1" applyAlignment="1">
      <alignment horizontal="justify" vertical="center" wrapText="1"/>
    </xf>
    <xf numFmtId="49" fontId="3" fillId="3" borderId="7" xfId="6" applyNumberFormat="1" applyFont="1" applyFill="1" applyBorder="1" applyAlignment="1" applyProtection="1">
      <alignment horizontal="center" vertical="center" wrapText="1"/>
    </xf>
    <xf numFmtId="4" fontId="5" fillId="7" borderId="3" xfId="1" applyNumberFormat="1" applyFont="1" applyFill="1" applyBorder="1" applyAlignment="1">
      <alignment horizontal="left" vertical="center" wrapText="1"/>
    </xf>
    <xf numFmtId="4" fontId="5" fillId="7" borderId="7" xfId="1" applyNumberFormat="1" applyFont="1" applyFill="1" applyBorder="1" applyAlignment="1">
      <alignment horizontal="left" vertical="center" wrapText="1"/>
    </xf>
    <xf numFmtId="4" fontId="5" fillId="7" borderId="6" xfId="1" applyNumberFormat="1" applyFont="1" applyFill="1" applyBorder="1" applyAlignment="1">
      <alignment horizontal="left" vertical="center" wrapText="1"/>
    </xf>
    <xf numFmtId="4" fontId="5" fillId="7" borderId="3" xfId="1" applyNumberFormat="1" applyFont="1" applyFill="1" applyBorder="1" applyAlignment="1">
      <alignment horizontal="center" vertical="center" wrapText="1"/>
    </xf>
    <xf numFmtId="4" fontId="5" fillId="7" borderId="7" xfId="1" applyNumberFormat="1" applyFont="1" applyFill="1" applyBorder="1" applyAlignment="1">
      <alignment horizontal="center" vertical="center" wrapText="1"/>
    </xf>
    <xf numFmtId="4" fontId="5" fillId="7" borderId="6" xfId="1" applyNumberFormat="1" applyFont="1" applyFill="1" applyBorder="1" applyAlignment="1">
      <alignment horizontal="center" vertical="center" wrapText="1"/>
    </xf>
    <xf numFmtId="4" fontId="5" fillId="8" borderId="3" xfId="4" applyNumberFormat="1" applyFont="1" applyFill="1" applyBorder="1" applyAlignment="1">
      <alignment horizontal="center" vertical="center" wrapText="1"/>
    </xf>
    <xf numFmtId="4" fontId="5" fillId="8" borderId="6" xfId="4" applyNumberFormat="1" applyFont="1" applyFill="1" applyBorder="1" applyAlignment="1">
      <alignment horizontal="center" vertical="center" wrapText="1"/>
    </xf>
    <xf numFmtId="4" fontId="3" fillId="8" borderId="3" xfId="4" applyNumberFormat="1" applyFont="1" applyFill="1" applyBorder="1" applyAlignment="1">
      <alignment horizontal="right" vertical="center" wrapText="1"/>
    </xf>
    <xf numFmtId="4" fontId="3" fillId="8" borderId="6" xfId="4" applyNumberFormat="1" applyFont="1" applyFill="1" applyBorder="1" applyAlignment="1">
      <alignment horizontal="right" vertical="center" wrapText="1"/>
    </xf>
    <xf numFmtId="166" fontId="5" fillId="8" borderId="3" xfId="4" applyNumberFormat="1" applyFont="1" applyFill="1" applyBorder="1" applyAlignment="1">
      <alignment horizontal="center" vertical="center" wrapText="1"/>
    </xf>
    <xf numFmtId="166" fontId="5" fillId="8" borderId="6"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1" fontId="5" fillId="8" borderId="6" xfId="4" applyNumberFormat="1" applyFont="1" applyFill="1" applyBorder="1" applyAlignment="1">
      <alignment horizontal="center" vertical="center" wrapText="1"/>
    </xf>
    <xf numFmtId="168" fontId="5" fillId="7" borderId="3" xfId="4" applyNumberFormat="1" applyFont="1" applyFill="1" applyBorder="1" applyAlignment="1">
      <alignment horizontal="justify" vertical="center" wrapText="1"/>
    </xf>
    <xf numFmtId="168" fontId="5" fillId="7" borderId="6" xfId="4" applyNumberFormat="1" applyFont="1" applyFill="1" applyBorder="1" applyAlignment="1">
      <alignment horizontal="justify" vertical="center" wrapText="1"/>
    </xf>
    <xf numFmtId="4" fontId="5" fillId="10" borderId="3" xfId="1" applyNumberFormat="1" applyFont="1" applyFill="1" applyBorder="1" applyAlignment="1">
      <alignment horizontal="center" vertical="center" wrapText="1"/>
    </xf>
    <xf numFmtId="4" fontId="5" fillId="10" borderId="7" xfId="1" applyNumberFormat="1" applyFont="1" applyFill="1" applyBorder="1" applyAlignment="1">
      <alignment horizontal="center" vertical="center" wrapText="1"/>
    </xf>
    <xf numFmtId="4" fontId="5" fillId="10" borderId="6" xfId="1" applyNumberFormat="1" applyFont="1" applyFill="1" applyBorder="1" applyAlignment="1">
      <alignment horizontal="center" vertical="center" wrapText="1"/>
    </xf>
    <xf numFmtId="1" fontId="5" fillId="7" borderId="3" xfId="4" applyNumberFormat="1" applyFont="1" applyFill="1" applyBorder="1" applyAlignment="1">
      <alignment horizontal="center" vertical="center" wrapText="1"/>
    </xf>
    <xf numFmtId="1" fontId="5" fillId="7" borderId="7" xfId="4" applyNumberFormat="1" applyFont="1" applyFill="1" applyBorder="1" applyAlignment="1">
      <alignment horizontal="center" vertical="center" wrapText="1"/>
    </xf>
    <xf numFmtId="1" fontId="5" fillId="7" borderId="6" xfId="4"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7" fillId="2" borderId="4"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6" xfId="4" applyFont="1" applyFill="1" applyBorder="1" applyAlignment="1">
      <alignment horizontal="center" vertical="center" wrapText="1"/>
    </xf>
    <xf numFmtId="4" fontId="17" fillId="2" borderId="4" xfId="4" applyNumberFormat="1"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5" xfId="4" applyFont="1" applyFill="1" applyBorder="1" applyAlignment="1">
      <alignment horizontal="center" vertical="center" wrapText="1"/>
    </xf>
    <xf numFmtId="4" fontId="17" fillId="2" borderId="3" xfId="4" applyNumberFormat="1" applyFont="1" applyFill="1" applyBorder="1" applyAlignment="1" applyProtection="1">
      <alignment horizontal="center" vertical="center" wrapText="1"/>
      <protection locked="0"/>
    </xf>
    <xf numFmtId="4" fontId="17" fillId="2" borderId="6" xfId="4" applyNumberFormat="1" applyFont="1" applyFill="1" applyBorder="1" applyAlignment="1" applyProtection="1">
      <alignment horizontal="center" vertical="center" wrapText="1"/>
      <protection locked="0"/>
    </xf>
    <xf numFmtId="0" fontId="16" fillId="0" borderId="4" xfId="4" applyFont="1" applyFill="1" applyBorder="1" applyAlignment="1">
      <alignment horizontal="justify" vertical="center" wrapText="1"/>
    </xf>
    <xf numFmtId="4" fontId="16" fillId="0" borderId="4" xfId="4" applyNumberFormat="1" applyFont="1" applyFill="1" applyBorder="1" applyAlignment="1">
      <alignment horizontal="justify" vertical="center" wrapText="1"/>
    </xf>
    <xf numFmtId="1" fontId="16" fillId="0" borderId="4" xfId="4" applyNumberFormat="1" applyFont="1" applyFill="1" applyBorder="1" applyAlignment="1">
      <alignment horizontal="center" vertical="center" wrapText="1"/>
    </xf>
    <xf numFmtId="0" fontId="16" fillId="0" borderId="4" xfId="0" applyFont="1" applyFill="1" applyBorder="1" applyAlignment="1">
      <alignment horizontal="justify" vertical="center" wrapText="1" readingOrder="1"/>
    </xf>
    <xf numFmtId="4" fontId="16" fillId="0" borderId="4" xfId="1" applyNumberFormat="1" applyFont="1" applyFill="1" applyBorder="1" applyAlignment="1">
      <alignment horizontal="center" vertical="center" wrapText="1"/>
    </xf>
    <xf numFmtId="4" fontId="16" fillId="0" borderId="4" xfId="1" applyNumberFormat="1" applyFont="1" applyFill="1" applyBorder="1" applyAlignment="1">
      <alignment horizontal="justify" vertical="center" wrapText="1"/>
    </xf>
    <xf numFmtId="0" fontId="16" fillId="0" borderId="4" xfId="4" applyFont="1" applyFill="1" applyBorder="1" applyAlignment="1">
      <alignment horizontal="left" vertical="center" wrapText="1"/>
    </xf>
    <xf numFmtId="0" fontId="16" fillId="0" borderId="4" xfId="4" applyFont="1" applyFill="1" applyBorder="1" applyAlignment="1">
      <alignment horizontal="center" vertical="center" wrapText="1"/>
    </xf>
    <xf numFmtId="4" fontId="16" fillId="0" borderId="4" xfId="4" applyNumberFormat="1" applyFont="1" applyFill="1" applyBorder="1" applyAlignment="1">
      <alignment horizontal="center" vertical="center" wrapText="1"/>
    </xf>
    <xf numFmtId="4" fontId="16" fillId="0" borderId="4" xfId="1" applyNumberFormat="1" applyFont="1" applyFill="1" applyBorder="1" applyAlignment="1">
      <alignment horizontal="left" vertical="center" wrapText="1"/>
    </xf>
    <xf numFmtId="4" fontId="16" fillId="0" borderId="4" xfId="4" applyNumberFormat="1" applyFont="1" applyFill="1" applyBorder="1" applyAlignment="1">
      <alignment horizontal="right" vertical="center" wrapText="1"/>
    </xf>
    <xf numFmtId="4" fontId="20" fillId="0" borderId="4" xfId="0" applyNumberFormat="1" applyFont="1" applyFill="1" applyBorder="1" applyAlignment="1">
      <alignment horizontal="right" vertical="center"/>
    </xf>
    <xf numFmtId="4" fontId="16" fillId="0" borderId="4" xfId="1" applyNumberFormat="1" applyFont="1" applyFill="1" applyBorder="1" applyAlignment="1">
      <alignment horizontal="right" vertical="center" wrapText="1"/>
    </xf>
    <xf numFmtId="14" fontId="16" fillId="0" borderId="4" xfId="4" applyNumberFormat="1" applyFont="1" applyFill="1" applyBorder="1" applyAlignment="1">
      <alignment horizontal="center" vertical="center" wrapText="1"/>
    </xf>
    <xf numFmtId="165" fontId="16" fillId="0" borderId="4" xfId="4" applyNumberFormat="1" applyFont="1" applyFill="1" applyBorder="1" applyAlignment="1">
      <alignment horizontal="justify" vertical="center" wrapText="1"/>
    </xf>
    <xf numFmtId="0" fontId="17" fillId="0" borderId="4" xfId="4" applyFont="1" applyFill="1" applyBorder="1" applyAlignment="1">
      <alignment horizontal="center" vertical="center" wrapText="1"/>
    </xf>
    <xf numFmtId="4" fontId="16" fillId="0" borderId="4" xfId="5" applyNumberFormat="1" applyFont="1" applyFill="1" applyBorder="1" applyAlignment="1" applyProtection="1">
      <alignment horizontal="right" vertical="center" wrapText="1"/>
    </xf>
    <xf numFmtId="0" fontId="16" fillId="0" borderId="4" xfId="0" applyFont="1" applyFill="1" applyBorder="1" applyAlignment="1">
      <alignment horizontal="justify" vertical="center" wrapText="1"/>
    </xf>
    <xf numFmtId="49" fontId="16" fillId="0" borderId="4" xfId="4" applyNumberFormat="1" applyFont="1" applyFill="1" applyBorder="1" applyAlignment="1">
      <alignment horizontal="center" vertical="center" wrapText="1"/>
    </xf>
    <xf numFmtId="4" fontId="16" fillId="0" borderId="4" xfId="4" applyNumberFormat="1" applyFont="1" applyFill="1" applyBorder="1" applyAlignment="1">
      <alignment horizontal="left" vertical="center" wrapText="1"/>
    </xf>
    <xf numFmtId="14" fontId="16" fillId="0" borderId="4" xfId="5" applyNumberFormat="1" applyFont="1" applyFill="1" applyBorder="1" applyAlignment="1" applyProtection="1">
      <alignment horizontal="center" vertical="center" wrapText="1"/>
    </xf>
    <xf numFmtId="4" fontId="16" fillId="0" borderId="4" xfId="7" applyNumberFormat="1" applyFont="1" applyFill="1" applyBorder="1" applyAlignment="1">
      <alignment horizontal="right" vertical="center" wrapText="1"/>
    </xf>
    <xf numFmtId="49" fontId="17" fillId="0" borderId="4" xfId="6" applyNumberFormat="1" applyFont="1" applyFill="1" applyBorder="1" applyAlignment="1">
      <alignment horizontal="center" vertical="center" wrapText="1"/>
    </xf>
    <xf numFmtId="4" fontId="16" fillId="0" borderId="4" xfId="5" applyNumberFormat="1" applyFont="1" applyFill="1" applyBorder="1" applyAlignment="1" applyProtection="1">
      <alignment horizontal="justify" vertical="center" wrapText="1"/>
    </xf>
    <xf numFmtId="49" fontId="17" fillId="0" borderId="4" xfId="6" applyNumberFormat="1" applyFont="1" applyFill="1" applyBorder="1" applyAlignment="1" applyProtection="1">
      <alignment horizontal="center" vertical="center" wrapText="1"/>
    </xf>
    <xf numFmtId="4" fontId="16" fillId="0" borderId="4" xfId="1" applyNumberFormat="1" applyFont="1" applyFill="1" applyBorder="1" applyAlignment="1" applyProtection="1">
      <alignment horizontal="justify" vertical="center" wrapText="1"/>
    </xf>
    <xf numFmtId="4" fontId="20" fillId="0" borderId="4" xfId="1" applyNumberFormat="1" applyFont="1" applyFill="1" applyBorder="1" applyAlignment="1">
      <alignment horizontal="justify" vertical="center" wrapText="1"/>
    </xf>
    <xf numFmtId="0" fontId="19" fillId="2" borderId="4" xfId="4" applyFont="1" applyFill="1" applyBorder="1" applyAlignment="1">
      <alignment horizontal="center" vertical="center" wrapText="1"/>
    </xf>
    <xf numFmtId="4" fontId="19" fillId="2" borderId="4" xfId="4" applyNumberFormat="1"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6" xfId="4" applyFont="1" applyFill="1" applyBorder="1" applyAlignment="1">
      <alignment horizontal="center" vertical="center" wrapText="1"/>
    </xf>
    <xf numFmtId="0" fontId="19" fillId="2" borderId="2" xfId="4" applyFont="1" applyFill="1" applyBorder="1" applyAlignment="1">
      <alignment horizontal="center" vertical="center" wrapText="1"/>
    </xf>
    <xf numFmtId="0" fontId="19" fillId="2" borderId="5" xfId="4" applyFont="1" applyFill="1" applyBorder="1" applyAlignment="1">
      <alignment horizontal="center" vertical="center" wrapText="1"/>
    </xf>
    <xf numFmtId="4" fontId="19" fillId="2" borderId="3" xfId="4" applyNumberFormat="1" applyFont="1" applyFill="1" applyBorder="1" applyAlignment="1" applyProtection="1">
      <alignment horizontal="center" vertical="center" wrapText="1"/>
      <protection locked="0"/>
    </xf>
    <xf numFmtId="4" fontId="19" fillId="2" borderId="6" xfId="4" applyNumberFormat="1" applyFont="1" applyFill="1" applyBorder="1" applyAlignment="1" applyProtection="1">
      <alignment horizontal="center" vertical="center" wrapText="1"/>
      <protection locked="0"/>
    </xf>
    <xf numFmtId="4" fontId="16" fillId="8" borderId="3" xfId="4" applyNumberFormat="1" applyFont="1" applyFill="1" applyBorder="1" applyAlignment="1">
      <alignment horizontal="justify" vertical="center" wrapText="1"/>
    </xf>
    <xf numFmtId="4" fontId="16" fillId="8" borderId="6" xfId="4" applyNumberFormat="1" applyFont="1" applyFill="1" applyBorder="1" applyAlignment="1">
      <alignment horizontal="justify" vertical="center" wrapText="1"/>
    </xf>
    <xf numFmtId="168" fontId="16" fillId="8" borderId="3" xfId="4" applyNumberFormat="1" applyFont="1" applyFill="1" applyBorder="1" applyAlignment="1">
      <alignment horizontal="justify" vertical="center" wrapText="1"/>
    </xf>
    <xf numFmtId="168" fontId="16" fillId="8" borderId="6" xfId="4" applyNumberFormat="1" applyFont="1" applyFill="1" applyBorder="1" applyAlignment="1">
      <alignment horizontal="justify" vertical="center" wrapText="1"/>
    </xf>
    <xf numFmtId="166" fontId="16" fillId="8" borderId="3" xfId="4" applyNumberFormat="1" applyFont="1" applyFill="1" applyBorder="1" applyAlignment="1">
      <alignment horizontal="center" vertical="center" wrapText="1"/>
    </xf>
    <xf numFmtId="166" fontId="16" fillId="8" borderId="6" xfId="4" applyNumberFormat="1" applyFont="1" applyFill="1" applyBorder="1" applyAlignment="1">
      <alignment horizontal="center" vertical="center" wrapText="1"/>
    </xf>
    <xf numFmtId="1" fontId="16" fillId="8" borderId="3" xfId="4" applyNumberFormat="1" applyFont="1" applyFill="1" applyBorder="1" applyAlignment="1">
      <alignment horizontal="center" vertical="center" wrapText="1"/>
    </xf>
    <xf numFmtId="1" fontId="16" fillId="8" borderId="6" xfId="4" applyNumberFormat="1" applyFont="1" applyFill="1" applyBorder="1" applyAlignment="1">
      <alignment horizontal="center" vertical="center" wrapText="1"/>
    </xf>
    <xf numFmtId="4" fontId="16" fillId="8" borderId="3" xfId="4" applyNumberFormat="1" applyFont="1" applyFill="1" applyBorder="1" applyAlignment="1">
      <alignment horizontal="right" vertical="center" wrapText="1"/>
    </xf>
    <xf numFmtId="4" fontId="16" fillId="8" borderId="6" xfId="4" applyNumberFormat="1" applyFont="1" applyFill="1" applyBorder="1" applyAlignment="1">
      <alignment horizontal="right" vertical="center" wrapText="1"/>
    </xf>
    <xf numFmtId="4" fontId="17" fillId="8" borderId="3" xfId="4" applyNumberFormat="1" applyFont="1" applyFill="1" applyBorder="1" applyAlignment="1">
      <alignment horizontal="right" vertical="center" wrapText="1"/>
    </xf>
    <xf numFmtId="4" fontId="17" fillId="8" borderId="6" xfId="4" applyNumberFormat="1" applyFont="1" applyFill="1" applyBorder="1" applyAlignment="1">
      <alignment horizontal="right" vertical="center" wrapText="1"/>
    </xf>
    <xf numFmtId="0" fontId="16" fillId="8" borderId="3" xfId="0" applyFont="1" applyFill="1" applyBorder="1" applyAlignment="1">
      <alignment horizontal="justify" vertical="center" wrapText="1"/>
    </xf>
    <xf numFmtId="0" fontId="16" fillId="8" borderId="6" xfId="0" applyFont="1" applyFill="1" applyBorder="1" applyAlignment="1">
      <alignment horizontal="justify" vertical="center" wrapText="1"/>
    </xf>
    <xf numFmtId="0" fontId="16" fillId="8" borderId="3" xfId="4" applyFont="1" applyFill="1" applyBorder="1" applyAlignment="1">
      <alignment horizontal="justify" vertical="center" wrapText="1"/>
    </xf>
    <xf numFmtId="0" fontId="16" fillId="8" borderId="6" xfId="4" applyFont="1" applyFill="1" applyBorder="1" applyAlignment="1">
      <alignment horizontal="justify" vertical="center" wrapText="1"/>
    </xf>
    <xf numFmtId="1" fontId="16" fillId="9" borderId="3" xfId="4" applyNumberFormat="1" applyFont="1" applyFill="1" applyBorder="1" applyAlignment="1">
      <alignment horizontal="center" vertical="center" wrapText="1"/>
    </xf>
    <xf numFmtId="1" fontId="16" fillId="9" borderId="6" xfId="4" applyNumberFormat="1" applyFont="1" applyFill="1" applyBorder="1" applyAlignment="1">
      <alignment horizontal="center" vertical="center" wrapText="1"/>
    </xf>
    <xf numFmtId="169" fontId="16" fillId="8" borderId="3" xfId="2" applyNumberFormat="1" applyFont="1" applyFill="1" applyBorder="1" applyAlignment="1">
      <alignment horizontal="right" vertical="center" wrapText="1"/>
    </xf>
    <xf numFmtId="169" fontId="16" fillId="8" borderId="6" xfId="2" applyNumberFormat="1" applyFont="1" applyFill="1" applyBorder="1" applyAlignment="1">
      <alignment horizontal="right" vertical="center" wrapText="1"/>
    </xf>
    <xf numFmtId="0" fontId="16" fillId="8" borderId="3" xfId="4" applyFont="1" applyFill="1" applyBorder="1" applyAlignment="1">
      <alignment horizontal="left" vertical="center" wrapText="1"/>
    </xf>
    <xf numFmtId="0" fontId="16" fillId="8" borderId="6" xfId="4" applyFont="1" applyFill="1" applyBorder="1" applyAlignment="1">
      <alignment horizontal="left" vertical="center" wrapText="1"/>
    </xf>
    <xf numFmtId="4" fontId="16" fillId="8" borderId="3" xfId="4" applyNumberFormat="1" applyFont="1" applyFill="1" applyBorder="1" applyAlignment="1">
      <alignment horizontal="left" vertical="center" wrapText="1"/>
    </xf>
    <xf numFmtId="4" fontId="16" fillId="8" borderId="6" xfId="4" applyNumberFormat="1" applyFont="1" applyFill="1" applyBorder="1" applyAlignment="1">
      <alignment horizontal="left" vertical="center" wrapText="1"/>
    </xf>
    <xf numFmtId="4" fontId="16" fillId="8" borderId="3" xfId="4" applyNumberFormat="1" applyFont="1" applyFill="1" applyBorder="1" applyAlignment="1">
      <alignment horizontal="center" vertical="center" wrapText="1"/>
    </xf>
    <xf numFmtId="4" fontId="16" fillId="8" borderId="6" xfId="4" applyNumberFormat="1" applyFont="1" applyFill="1" applyBorder="1" applyAlignment="1">
      <alignment horizontal="center" vertical="center" wrapText="1"/>
    </xf>
    <xf numFmtId="168" fontId="16" fillId="7" borderId="3" xfId="4" applyNumberFormat="1" applyFont="1" applyFill="1" applyBorder="1" applyAlignment="1">
      <alignment horizontal="justify" vertical="center" wrapText="1"/>
    </xf>
    <xf numFmtId="168" fontId="16" fillId="7" borderId="6" xfId="4" applyNumberFormat="1" applyFont="1" applyFill="1" applyBorder="1" applyAlignment="1">
      <alignment horizontal="justify" vertical="center" wrapText="1"/>
    </xf>
    <xf numFmtId="4" fontId="16" fillId="7" borderId="3" xfId="4" applyNumberFormat="1" applyFont="1" applyFill="1" applyBorder="1" applyAlignment="1">
      <alignment horizontal="justify" vertical="center" wrapText="1"/>
    </xf>
    <xf numFmtId="4" fontId="16" fillId="7" borderId="6" xfId="4" applyNumberFormat="1" applyFont="1" applyFill="1" applyBorder="1" applyAlignment="1">
      <alignment horizontal="justify" vertical="center" wrapText="1"/>
    </xf>
    <xf numFmtId="0" fontId="16" fillId="7" borderId="3" xfId="0" applyFont="1" applyFill="1" applyBorder="1" applyAlignment="1">
      <alignment horizontal="justify" vertical="center" wrapText="1"/>
    </xf>
    <xf numFmtId="0" fontId="16" fillId="7" borderId="6" xfId="0" applyFont="1" applyFill="1" applyBorder="1" applyAlignment="1">
      <alignment horizontal="justify" vertical="center" wrapText="1"/>
    </xf>
    <xf numFmtId="0" fontId="16" fillId="7" borderId="3" xfId="4" applyFont="1" applyFill="1" applyBorder="1" applyAlignment="1">
      <alignment horizontal="justify" vertical="center" wrapText="1"/>
    </xf>
    <xf numFmtId="0" fontId="16" fillId="7" borderId="6" xfId="4" applyFont="1" applyFill="1" applyBorder="1" applyAlignment="1">
      <alignment horizontal="justify" vertical="center" wrapText="1"/>
    </xf>
  </cellXfs>
  <cellStyles count="9">
    <cellStyle name="Millares" xfId="1" builtinId="3"/>
    <cellStyle name="Millares [0]" xfId="2" builtinId="6"/>
    <cellStyle name="Millares 2" xfId="5"/>
    <cellStyle name="Moneda" xfId="3" builtinId="4"/>
    <cellStyle name="Moneda 2" xfId="7"/>
    <cellStyle name="Normal" xfId="0" builtinId="0"/>
    <cellStyle name="Normal 2" xfId="4"/>
    <cellStyle name="Porcentaje 2" xfId="6"/>
    <cellStyle name="Porcentu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xdr:row>
      <xdr:rowOff>0</xdr:rowOff>
    </xdr:from>
    <xdr:to>
      <xdr:col>25</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B990CAD-7DD3-446C-9547-35A71A153A0D}"/>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B37D5AE-415A-4B66-90A7-118F3116D0E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50AB1B3-B6D1-4222-B005-DE8A4727AB9F}"/>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5" name="AutoShape 7" descr="0464-1.jpg">
          <a:extLst>
            <a:ext uri="{FF2B5EF4-FFF2-40B4-BE49-F238E27FC236}">
              <a16:creationId xmlns:a16="http://schemas.microsoft.com/office/drawing/2014/main" id="{474892F7-43AF-49B3-B3E6-FBC2D56D68E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6" name="AutoShape 8" descr="0464-1.jpg">
          <a:extLst>
            <a:ext uri="{FF2B5EF4-FFF2-40B4-BE49-F238E27FC236}">
              <a16:creationId xmlns:a16="http://schemas.microsoft.com/office/drawing/2014/main" id="{387261BD-38D7-491B-B768-6C67AC47B3F9}"/>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id="{04A19BA9-74E8-46A6-85DC-8050389D47B0}"/>
            </a:ext>
          </a:extLst>
        </xdr:cNvPr>
        <xdr:cNvSpPr>
          <a:spLocks noChangeAspect="1" noChangeArrowheads="1"/>
        </xdr:cNvSpPr>
      </xdr:nvSpPr>
      <xdr:spPr bwMode="auto">
        <a:xfrm>
          <a:off x="76171425" y="1973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3A512FC-FDD5-4AA2-BC5D-04CA28E9C824}"/>
            </a:ext>
          </a:extLst>
        </xdr:cNvPr>
        <xdr:cNvSpPr>
          <a:spLocks noChangeAspect="1" noChangeArrowheads="1"/>
        </xdr:cNvSpPr>
      </xdr:nvSpPr>
      <xdr:spPr bwMode="auto">
        <a:xfrm>
          <a:off x="37766625" y="820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118AB6B-85AC-441B-BC57-D3C820BB16F9}"/>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5CF0B03-DE63-479D-9898-ED8FEE3FE902}"/>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id="{CD31D895-D7D4-4E84-9BA9-CDADC9B23F47}"/>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id="{8185CA9D-5DFE-4A37-AA61-CB9914F1517C}"/>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id="{DC217821-522D-4C3B-8155-A57AA08DC5C8}"/>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CF1D250-5A05-4BFC-8C43-460800FE714A}"/>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744509E-86F6-4C0B-978C-4E88A3DAFD19}"/>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B9EE8BF-D8F1-429B-8148-48CC494316BA}"/>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id="{8CE0E8E5-4E17-4A26-94B3-64DA15BAFE1C}"/>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id="{9D9A78C9-DEA8-42FD-9297-0B254478143C}"/>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id="{A51FE3E1-352F-4989-B5B3-C16180F8F74F}"/>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25</xdr:col>
      <xdr:colOff>0</xdr:colOff>
      <xdr:row>10</xdr:row>
      <xdr:rowOff>0</xdr:rowOff>
    </xdr:from>
    <xdr:to>
      <xdr:col>25</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6F218B-7760-406A-B1A3-3E424FEDFF89}"/>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CD04BF-BAB5-4101-9317-62AAFB336E0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9A512FD-ADE9-4217-B995-72B17ABC1805}"/>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3" name="AutoShape 7" descr="0464-1.jpg">
          <a:extLst>
            <a:ext uri="{FF2B5EF4-FFF2-40B4-BE49-F238E27FC236}">
              <a16:creationId xmlns:a16="http://schemas.microsoft.com/office/drawing/2014/main" id="{1217157F-8C02-4CC8-B338-E3F281070B67}"/>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4" name="AutoShape 8" descr="0464-1.jpg">
          <a:extLst>
            <a:ext uri="{FF2B5EF4-FFF2-40B4-BE49-F238E27FC236}">
              <a16:creationId xmlns:a16="http://schemas.microsoft.com/office/drawing/2014/main" id="{DB9843CA-4CAB-45E7-BFB9-F73FCD3F81A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id="{CB6B97A1-37F9-4BB6-896F-635BB294C877}"/>
            </a:ext>
          </a:extLst>
        </xdr:cNvPr>
        <xdr:cNvSpPr>
          <a:spLocks noChangeAspect="1" noChangeArrowheads="1"/>
        </xdr:cNvSpPr>
      </xdr:nvSpPr>
      <xdr:spPr bwMode="auto">
        <a:xfrm>
          <a:off x="76171425" y="1973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15F182C-FD0F-483D-B314-E0C2C9B92FB0}"/>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69B6524-4E99-42B8-9C45-85844C6B1209}"/>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7E263F0-A107-4ADB-A674-027815A383E4}"/>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id="{A0273E89-E42B-4367-8619-8B76242AA3CE}"/>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id="{573E60C1-FAA6-4BE6-90CF-4E32933887B8}"/>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id="{17AC208A-074E-4950-839F-3B95CCDAD62A}"/>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09DD182-ED09-439C-9ABE-31C4B45CF68D}"/>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B4813AE-2E2D-4458-9417-47D6DA6B4825}"/>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349F0E2-096F-4C85-A446-8954E2171347}"/>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id="{071F3BCE-AE1A-4DA1-BB67-1ADBB934E8E1}"/>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id="{D952C4C5-6AA4-42B3-919B-A0AADF1FA66B}"/>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id="{C9010BDF-77DD-4210-B10C-BE858927BF1E}"/>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8D7924A-2BA9-46B9-9A91-62C19C568D6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0EC271D-0E66-4BC9-96E2-B9AAC04CD7C4}"/>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E6C8F26-B546-4567-8144-E6E9463CF183}"/>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id="{85E99BA7-BDFB-4CC0-A612-2A63488BA2B4}"/>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id="{F0C69603-938F-4AF8-B5FA-17AFB430F4C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id="{1A0052DE-3413-495B-8D6B-329FF7FB820E}"/>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2D8B48-E788-401C-A82D-80C2402444AB}"/>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C9F7DCB-7FFA-4A23-9CD6-566374E6FFC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AE45A7C-B92E-46CB-B972-A8BE3FE90413}"/>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id="{A35565B5-E475-492E-846F-016D0F9A6980}"/>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id="{A4A8D164-7B6C-4693-A8B0-47286BBA0A12}"/>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id="{F5BF270E-7224-4133-BE98-F12B4341C069}"/>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FEF98D-BA70-4CCD-B670-DDD114288A3A}"/>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C04A4D1-E17C-494E-A019-3319C932F83C}"/>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78789CC-6D58-48BF-932D-55CEC9886AC5}"/>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id="{39770FBC-41AD-4D5A-A2CD-F1FB3C3041DF}"/>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id="{69756494-8372-43F8-BBFC-622F4096AC03}"/>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id="{0F682148-9D25-4CEF-8F1F-BBFE33738752}"/>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52B9478-2543-4E28-B5E0-94CD256CFF69}"/>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1B4D582-656E-4B7D-A481-D29A370640DE}"/>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30E406F-A05D-439B-92FE-3475B1675022}"/>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id="{C25364C0-CF89-4DAD-A6DC-E4D480267516}"/>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id="{E88E7CCA-0E75-4947-8251-229810E42C71}"/>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id="{00EDFBFC-2CD5-4BF1-80BA-2744328B2CC8}"/>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E5ACB93-A7BC-4995-9B17-DC5FDA82F7F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F72B519-C112-4235-90CD-1AE83CCA8FE4}"/>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E9E270C-F653-4A97-AC46-BE1C3A44AD1A}"/>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id="{F23CAB85-89FC-4425-87F4-70739B0BDF0A}"/>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id="{5A8B5DBF-2835-4B2A-9EBA-1BBAF05E9EB9}"/>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id="{19D0B3DA-D33B-4146-B5DC-C517612F8DB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1E05C4C-A2A1-404E-BCE8-F085A0EE3F8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C448A27-055C-492E-A36A-9BEBF1F3E4C8}"/>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774DD88-DF92-4FD7-B79A-6047E6A8A4F5}"/>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id="{A784E064-D9DA-42EB-8939-7A757BDD5567}"/>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id="{07D91D02-CE9E-4BFF-AEC5-F8FEB391AAC6}"/>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id="{5212B10A-D827-40A6-8E46-C27A9F43CEB0}"/>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61B09BF-DB65-4011-9EEC-CB4D02492FBD}"/>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4765F7C-4DAB-44E0-ADCB-9278B742B9AE}"/>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EAA1B2D-33B9-4D2B-9359-A6FED2990D7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id="{DD685927-87EA-4D19-9758-F4C4FDDD15BB}"/>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id="{642944DC-A7C0-45CD-8C05-60D1068B8EA2}"/>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id="{79D46105-FD55-4711-90BF-B277A5C397A3}"/>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659160B-85AE-4A2F-A09C-C8A4CB416DD2}"/>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44F50E2-88CD-4719-9E07-79058852A540}"/>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E51DF73-1EBF-4B89-BB38-CBA74E310CE8}"/>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id="{85428295-04CB-43D2-B216-947C41974CD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id="{A13073A6-CAAE-47D1-B40E-784A714155F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id="{59791CE0-109A-4D16-B5CB-1A09F4D0EC96}"/>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DBD78EA-56A9-407B-B301-A7AFD6ECF91D}"/>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E0AB4B6-7E0A-432E-A4F9-8026EBB4B8F0}"/>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F2C760E-0AAE-4F9E-B4FF-4D46F036E1D6}"/>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id="{7FDAD4DC-F8E3-4654-9846-99EAD2EC0504}"/>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id="{76BE9070-07AD-4697-80AB-971431B4E7E3}"/>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id="{B3CDA031-AFCB-4F6F-9F9A-1C7FEE0C9D0D}"/>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F041EA0-BBA8-45BC-BAAE-67E96F30271A}"/>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7776801-27C9-4F7F-B144-F9FC45242DA3}"/>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79FC593-B7C7-4FFE-88DA-65275F73B045}"/>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id="{39BBE5E8-A65A-4C6D-AA7D-AFFE296D218C}"/>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id="{177A8FED-A7DF-40F9-8CC4-75B6D755C2CE}"/>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id="{314FFB65-90EB-4B44-BBCA-9B7706F68237}"/>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3E8D13-454A-4A56-856D-A744A00974D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A858FC5-0AB5-44AA-91D2-71F641ACE3A5}"/>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73F2A12-51E6-4876-85C3-53A5AD7F32F8}"/>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id="{B6BB20BB-79C2-4367-BF7D-F2B19BACA273}"/>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id="{EBE0FAFF-88A6-4F13-8D33-76F39BED55D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id="{BE2DA10A-3340-4EDA-8F64-D9C58750A972}"/>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E9D6E76-655A-461F-B162-00BAD1835C2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A5CF385-9121-42E0-A073-ED293BB245EC}"/>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6B6062-8B03-449B-9FB4-6C7E9D998A36}"/>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id="{34E50D1E-5ACE-46D1-B14E-7201D58280C5}"/>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id="{724F49F4-A213-4FB9-8BD7-8CE415A5A670}"/>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id="{773D4865-C3D0-4338-8DCA-E03BB28A3B9C}"/>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B298700-EE1D-4BC6-A598-DBFC0E071A0A}"/>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9D587BF-72D2-4C10-AB75-427F3C4E215F}"/>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0E5674A-A06E-43C3-A78D-8ED593C98C02}"/>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id="{57C7FAB9-9B41-4F1E-8FF3-538DA198AA4E}"/>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id="{C8130DF5-944E-49BD-B3B1-4DB4EA8C286F}"/>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id="{09596346-7770-4517-81FA-5FAA3BCA4282}"/>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01CB15-DCDF-44FF-B1C7-17067145345D}"/>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FB36BE0-50D0-4267-B421-12BC532FED0E}"/>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2EDB837-BB62-4E79-8140-130770C6C94D}"/>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id="{F3ABFA25-1956-4929-867F-82C429504A9C}"/>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id="{7A1D7EB8-FADD-4E35-8C36-CBCF013E5C8C}"/>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id="{24419926-8A44-4E92-BD8B-170B99384520}"/>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732B0FC-84AC-4CED-96DC-213D385A0781}"/>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DEFB242-C46F-48BB-805E-AD90874C592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9C98FD7-B1DF-42EE-8DD9-7563DC64F1CE}"/>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id="{8E0E09C1-227B-48A8-9B53-F9A549E92FDE}"/>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id="{A8A3FD8F-AC67-4D6F-A36B-6804DF76DD98}"/>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id="{4332DD51-8D38-4EC9-B442-BAA59285E06D}"/>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B5839B0-7C0F-48C8-B0EE-FE730E4B303B}"/>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B6201D-1FFA-4154-BE1B-B9FD2CF7EEFA}"/>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833FA49-2921-4A41-936E-6B604EA1A2D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id="{E599DDC3-AC1F-4CBB-9158-960023985BE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id="{3B21462C-3B25-4DB1-9BBF-0C6C455AD80B}"/>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id="{1550C6EC-902E-453C-879A-67F99B7E754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520437D-D56F-42BF-A85F-B1A8868E626E}"/>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A1ED225-1983-4D38-A248-C9019180A4C7}"/>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3A50789-9FE5-449D-915B-93D21EA43C9F}"/>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id="{120DC45A-1FD3-43A9-AACC-3F4F8DE19C96}"/>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id="{1A2754A1-54D1-4BCF-B82E-C9D3ED97ED1A}"/>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id="{5BA70837-793F-4EE8-A2E8-90F7E5C16520}"/>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E56D636-66C2-4007-80DA-7FE78E665174}"/>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E76D2F-C041-4836-9BA3-37EE77F250BE}"/>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D616E7E-8086-48F8-908B-9627E030C2A7}"/>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id="{63E3254A-719B-431E-AE3B-AA4DD3A7EDEA}"/>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id="{B584215D-5D8C-4063-9A24-D56673493046}"/>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id="{B7B97420-B431-4CB5-B199-FF762044ED99}"/>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D9E2EDC-8C9D-483F-AD12-9FF3C437CB11}"/>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0A34B75-C6AC-42E9-A38E-6B22FAE994DC}"/>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4BD2712-B443-461A-8F59-42305B8D4A7E}"/>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id="{1BA90B25-8457-42F6-AA1F-A3AF69A5D295}"/>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id="{1DFA394C-81D1-4A0F-B6AB-BF545233CCE9}"/>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id="{7920EE23-C781-4D5D-A261-8C56DB3C80A2}"/>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07B4F95-1DB1-4327-82BF-7BA711945B56}"/>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6F87383-B300-4091-8998-01E38828C30E}"/>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6E22993-EB31-4D3B-B570-E61E508ED34D}"/>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id="{1765C2C0-DE0F-42A6-AF6F-59E9246D844B}"/>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id="{D915698E-CC68-44B5-91C5-5E02597B0C24}"/>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id="{430237C4-5599-49CA-901E-D72940612E59}"/>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9BC0EC1-BB7E-4BAA-AF32-D03A1BA4F136}"/>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7435FA7-869D-4D30-813B-57B68B12AE1D}"/>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2EA9F17-49F0-4948-BF20-A9116EABAC8A}"/>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id="{A8025146-D6CF-495F-880B-2C3D89E93C4F}"/>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id="{06E8490A-DEAF-4B3C-9E1D-E9DF9EB8C637}"/>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id="{FCF70022-4F47-4EDA-B037-DA9D914BBF96}"/>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935B4F5-885E-4274-870F-C60E10B7536E}"/>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A26CBA3-D89D-45FA-B77B-D5D3A9109E9A}"/>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7558237-EB22-4763-A98B-E8A3C9D6C2B3}"/>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id="{60BE6CFB-274A-4C5F-8C69-DF3AFDF14CA0}"/>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id="{1165B5BF-DB61-4501-A5D1-46AAC5E5E453}"/>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id="{6F020F82-E3D4-4ABD-B8DE-48C3B190D8B9}"/>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B498C34-78DA-423A-81D4-2F87A0D35C31}"/>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14FFD12-FEFC-453B-8F88-A6A56585DF40}"/>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E687821-EC3C-4026-89F6-E2B5D0E1F9BD}"/>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id="{AA52C6CF-C706-49CF-944C-BD3D78CDFF0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id="{E0E2E799-D3A7-42B6-9669-148C2991186D}"/>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id="{98702934-A911-44F0-8279-1CDD25723A9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7D51066-89E0-4AA3-A699-A5CE338DA9C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DBEDBC9-0FA5-4428-A834-0208C6E0563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2AC2C7B-D418-4273-AF01-60F128AF57C6}"/>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id="{E7A01830-641D-4164-9C53-4890F1907BA7}"/>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id="{AF5E73F9-E252-4F17-90EF-D70FDE6DC434}"/>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id="{D668C6D8-6623-4BB5-93C5-E3FFAB8EB41F}"/>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CEEF823-967F-459B-8604-5B3842B39635}"/>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1AF0E1D-8146-4482-BA43-35021645C152}"/>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34107C3-9AEC-4711-8D9B-8049FB11757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id="{8C5CB767-9A9F-4CDB-A064-FE09C35FF7C3}"/>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id="{A48B316B-A198-4497-B61B-8963A0362369}"/>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id="{43498043-D475-4432-985C-C02053118CD2}"/>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A2F4D66-FCA5-4892-BCE3-85ADBE30F97A}"/>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4C447A8-272E-47BC-8381-8D87D98B6021}"/>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20D441F-21A7-4533-844E-AEE8569A2A3C}"/>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id="{499A2483-0178-4DE5-8F6A-1DDF3F3FC333}"/>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id="{6093BFFA-79B7-459C-AD51-CBA90F9F73F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id="{91A6AA37-3917-406C-858A-110DA12494C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CB6405E-D1D1-4328-8383-7E7B32D00C4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A333F82-8156-4A2D-8E98-422FD0ECA6B1}"/>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3EC171-011B-4528-8429-2520DC70C87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id="{EAA8D673-E0A5-4475-BFB5-2D4B1BCD8918}"/>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id="{07A08A67-D469-453D-B8E4-8B4DE0D7E3F5}"/>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id="{6882C549-9C38-49D4-B2DA-BFCF8CA63EFA}"/>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B31AB5-4762-4093-8998-1FD2950E3143}"/>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C58705B-CEBC-4251-AD25-C9D2DA7E4B34}"/>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164C5E4-727B-4C33-A475-BBC09DD8C035}"/>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id="{EF43CD27-AE16-4BC8-9DED-953766B4C907}"/>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id="{E99BA35E-D7F5-49F2-B29D-DA9FEEAC5A56}"/>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id="{9AF5E768-E185-45ED-937F-80652342F1D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214310</xdr:rowOff>
    </xdr:from>
    <xdr:to>
      <xdr:col>0</xdr:col>
      <xdr:colOff>4057650</xdr:colOff>
      <xdr:row>0</xdr:row>
      <xdr:rowOff>1738311</xdr:rowOff>
    </xdr:to>
    <xdr:pic>
      <xdr:nvPicPr>
        <xdr:cNvPr id="206" name="Imagen 205">
          <a:extLst>
            <a:ext uri="{FF2B5EF4-FFF2-40B4-BE49-F238E27FC236}">
              <a16:creationId xmlns:a16="http://schemas.microsoft.com/office/drawing/2014/main" id="{686DA3ED-B59C-446F-9643-85DC734C71F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0"/>
          <a:ext cx="3667124" cy="15240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25</xdr:col>
      <xdr:colOff>1419224</xdr:colOff>
      <xdr:row>0</xdr:row>
      <xdr:rowOff>133350</xdr:rowOff>
    </xdr:from>
    <xdr:to>
      <xdr:col>25</xdr:col>
      <xdr:colOff>5395911</xdr:colOff>
      <xdr:row>0</xdr:row>
      <xdr:rowOff>1860926</xdr:rowOff>
    </xdr:to>
    <xdr:pic>
      <xdr:nvPicPr>
        <xdr:cNvPr id="207" name="Imagen 206">
          <a:extLst>
            <a:ext uri="{FF2B5EF4-FFF2-40B4-BE49-F238E27FC236}">
              <a16:creationId xmlns:a16="http://schemas.microsoft.com/office/drawing/2014/main" id="{C64EFD21-057A-413E-9B8B-A7FDA77EDF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2112"/>
        <a:stretch/>
      </xdr:blipFill>
      <xdr:spPr>
        <a:xfrm>
          <a:off x="87372824" y="133350"/>
          <a:ext cx="3976687" cy="172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9</xdr:row>
      <xdr:rowOff>0</xdr:rowOff>
    </xdr:from>
    <xdr:to>
      <xdr:col>24</xdr:col>
      <xdr:colOff>304800</xdr:colOff>
      <xdr:row>13</xdr:row>
      <xdr:rowOff>95250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9552BE8-1B46-4771-9DE1-C0360DE4CCEB}"/>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010C017-C635-402E-B412-A8E35D41A0E3}"/>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C160B6B-2D1A-494F-8B23-E795B294556E}"/>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5" name="AutoShape 7" descr="0464-1.jpg">
          <a:extLst>
            <a:ext uri="{FF2B5EF4-FFF2-40B4-BE49-F238E27FC236}">
              <a16:creationId xmlns:a16="http://schemas.microsoft.com/office/drawing/2014/main" id="{3F9B7FBF-A7AE-4381-8C03-C1EE7E446EB4}"/>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6" name="AutoShape 8" descr="0464-1.jpg">
          <a:extLst>
            <a:ext uri="{FF2B5EF4-FFF2-40B4-BE49-F238E27FC236}">
              <a16:creationId xmlns:a16="http://schemas.microsoft.com/office/drawing/2014/main" id="{ED8FB7BA-90CD-4EA3-9309-82B839A6412C}"/>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10</xdr:row>
      <xdr:rowOff>0</xdr:rowOff>
    </xdr:from>
    <xdr:to>
      <xdr:col>24</xdr:col>
      <xdr:colOff>304800</xdr:colOff>
      <xdr:row>15</xdr:row>
      <xdr:rowOff>47625</xdr:rowOff>
    </xdr:to>
    <xdr:sp macro="" textlink="">
      <xdr:nvSpPr>
        <xdr:cNvPr id="7" name="AutoShape 10" descr="Imágenes integradas 1">
          <a:extLst>
            <a:ext uri="{FF2B5EF4-FFF2-40B4-BE49-F238E27FC236}">
              <a16:creationId xmlns:a16="http://schemas.microsoft.com/office/drawing/2014/main" id="{C998720A-0438-457A-8598-EC40B2CDEB32}"/>
            </a:ext>
          </a:extLst>
        </xdr:cNvPr>
        <xdr:cNvSpPr>
          <a:spLocks noChangeAspect="1" noChangeArrowheads="1"/>
        </xdr:cNvSpPr>
      </xdr:nvSpPr>
      <xdr:spPr bwMode="auto">
        <a:xfrm>
          <a:off x="89011125" y="2012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1809750</xdr:rowOff>
    </xdr:from>
    <xdr:to>
      <xdr:col>9</xdr:col>
      <xdr:colOff>304800</xdr:colOff>
      <xdr:row>45</xdr:row>
      <xdr:rowOff>200025</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DE49648-B7FA-4FFF-ADDB-B399EE4670CA}"/>
            </a:ext>
          </a:extLst>
        </xdr:cNvPr>
        <xdr:cNvSpPr>
          <a:spLocks noChangeAspect="1" noChangeArrowheads="1"/>
        </xdr:cNvSpPr>
      </xdr:nvSpPr>
      <xdr:spPr bwMode="auto">
        <a:xfrm>
          <a:off x="39614475" y="824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43</xdr:row>
      <xdr:rowOff>1228725</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D175313-8C95-4281-8127-AA170E4DC322}"/>
            </a:ext>
          </a:extLst>
        </xdr:cNvPr>
        <xdr:cNvSpPr>
          <a:spLocks noChangeAspect="1" noChangeArrowheads="1"/>
        </xdr:cNvSpPr>
      </xdr:nvSpPr>
      <xdr:spPr bwMode="auto">
        <a:xfrm>
          <a:off x="39614475" y="8067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43</xdr:row>
      <xdr:rowOff>1228725</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15ECFC3-5E2A-47C2-847D-E6388DEE69F6}"/>
            </a:ext>
          </a:extLst>
        </xdr:cNvPr>
        <xdr:cNvSpPr>
          <a:spLocks noChangeAspect="1" noChangeArrowheads="1"/>
        </xdr:cNvSpPr>
      </xdr:nvSpPr>
      <xdr:spPr bwMode="auto">
        <a:xfrm>
          <a:off x="39614475" y="8067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43</xdr:row>
      <xdr:rowOff>1228725</xdr:rowOff>
    </xdr:to>
    <xdr:sp macro="" textlink="">
      <xdr:nvSpPr>
        <xdr:cNvPr id="11" name="AutoShape 7" descr="0464-1.jpg">
          <a:extLst>
            <a:ext uri="{FF2B5EF4-FFF2-40B4-BE49-F238E27FC236}">
              <a16:creationId xmlns:a16="http://schemas.microsoft.com/office/drawing/2014/main" id="{24D6D512-4FAF-4297-B94E-93B383B26734}"/>
            </a:ext>
          </a:extLst>
        </xdr:cNvPr>
        <xdr:cNvSpPr>
          <a:spLocks noChangeAspect="1" noChangeArrowheads="1"/>
        </xdr:cNvSpPr>
      </xdr:nvSpPr>
      <xdr:spPr bwMode="auto">
        <a:xfrm>
          <a:off x="39614475" y="8067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43</xdr:row>
      <xdr:rowOff>1228725</xdr:rowOff>
    </xdr:to>
    <xdr:sp macro="" textlink="">
      <xdr:nvSpPr>
        <xdr:cNvPr id="12" name="AutoShape 8" descr="0464-1.jpg">
          <a:extLst>
            <a:ext uri="{FF2B5EF4-FFF2-40B4-BE49-F238E27FC236}">
              <a16:creationId xmlns:a16="http://schemas.microsoft.com/office/drawing/2014/main" id="{67752F71-7D56-4905-AFE5-2A52873E62BA}"/>
            </a:ext>
          </a:extLst>
        </xdr:cNvPr>
        <xdr:cNvSpPr>
          <a:spLocks noChangeAspect="1" noChangeArrowheads="1"/>
        </xdr:cNvSpPr>
      </xdr:nvSpPr>
      <xdr:spPr bwMode="auto">
        <a:xfrm>
          <a:off x="39614475" y="8067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43</xdr:row>
      <xdr:rowOff>1228725</xdr:rowOff>
    </xdr:to>
    <xdr:sp macro="" textlink="">
      <xdr:nvSpPr>
        <xdr:cNvPr id="13" name="AutoShape 10" descr="Imágenes integradas 1">
          <a:extLst>
            <a:ext uri="{FF2B5EF4-FFF2-40B4-BE49-F238E27FC236}">
              <a16:creationId xmlns:a16="http://schemas.microsoft.com/office/drawing/2014/main" id="{C5007561-AB87-4A0A-9CA4-BBB60B8CA76D}"/>
            </a:ext>
          </a:extLst>
        </xdr:cNvPr>
        <xdr:cNvSpPr>
          <a:spLocks noChangeAspect="1" noChangeArrowheads="1"/>
        </xdr:cNvSpPr>
      </xdr:nvSpPr>
      <xdr:spPr bwMode="auto">
        <a:xfrm>
          <a:off x="39614475" y="8067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43</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3595790-5874-4877-BCA0-7F0B94C06684}"/>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43</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AF2353C-0C72-4A19-9BEC-AF327ACFD385}"/>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43</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B33C2FB-68EE-4179-A9D7-4D98782D498D}"/>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43</xdr:row>
      <xdr:rowOff>0</xdr:rowOff>
    </xdr:from>
    <xdr:ext cx="304800" cy="304800"/>
    <xdr:sp macro="" textlink="">
      <xdr:nvSpPr>
        <xdr:cNvPr id="17" name="AutoShape 7" descr="0464-1.jpg">
          <a:extLst>
            <a:ext uri="{FF2B5EF4-FFF2-40B4-BE49-F238E27FC236}">
              <a16:creationId xmlns:a16="http://schemas.microsoft.com/office/drawing/2014/main" id="{3A4F0A6F-B7FB-4375-A755-617F66B28E5A}"/>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43</xdr:row>
      <xdr:rowOff>0</xdr:rowOff>
    </xdr:from>
    <xdr:ext cx="304800" cy="304800"/>
    <xdr:sp macro="" textlink="">
      <xdr:nvSpPr>
        <xdr:cNvPr id="18" name="AutoShape 8" descr="0464-1.jpg">
          <a:extLst>
            <a:ext uri="{FF2B5EF4-FFF2-40B4-BE49-F238E27FC236}">
              <a16:creationId xmlns:a16="http://schemas.microsoft.com/office/drawing/2014/main" id="{77E799BC-1D0F-4F56-93D1-418F48F70CD8}"/>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43</xdr:row>
      <xdr:rowOff>0</xdr:rowOff>
    </xdr:from>
    <xdr:ext cx="304800" cy="304800"/>
    <xdr:sp macro="" textlink="">
      <xdr:nvSpPr>
        <xdr:cNvPr id="19" name="AutoShape 10" descr="Imágenes integradas 1">
          <a:extLst>
            <a:ext uri="{FF2B5EF4-FFF2-40B4-BE49-F238E27FC236}">
              <a16:creationId xmlns:a16="http://schemas.microsoft.com/office/drawing/2014/main" id="{C0CF2D68-E9E9-46FC-84E1-7BFA873E4802}"/>
            </a:ext>
          </a:extLst>
        </xdr:cNvPr>
        <xdr:cNvSpPr>
          <a:spLocks noChangeAspect="1" noChangeArrowheads="1"/>
        </xdr:cNvSpPr>
      </xdr:nvSpPr>
      <xdr:spPr bwMode="auto">
        <a:xfrm>
          <a:off x="39614475" y="8571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24</xdr:col>
      <xdr:colOff>0</xdr:colOff>
      <xdr:row>9</xdr:row>
      <xdr:rowOff>0</xdr:rowOff>
    </xdr:from>
    <xdr:to>
      <xdr:col>24</xdr:col>
      <xdr:colOff>304800</xdr:colOff>
      <xdr:row>13</xdr:row>
      <xdr:rowOff>95250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D3334A4-D1FF-44C1-86C1-F8A60A8598DC}"/>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2837AEA-F6D4-4C39-B675-F18C3CC3C9D7}"/>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5C1BC74-E6A0-47C6-BA27-6B9140CC3623}"/>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23" name="AutoShape 7" descr="0464-1.jpg">
          <a:extLst>
            <a:ext uri="{FF2B5EF4-FFF2-40B4-BE49-F238E27FC236}">
              <a16:creationId xmlns:a16="http://schemas.microsoft.com/office/drawing/2014/main" id="{54D83DB6-7156-4197-BCB2-898742156DDA}"/>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13</xdr:row>
      <xdr:rowOff>95250</xdr:rowOff>
    </xdr:to>
    <xdr:sp macro="" textlink="">
      <xdr:nvSpPr>
        <xdr:cNvPr id="24" name="AutoShape 8" descr="0464-1.jpg">
          <a:extLst>
            <a:ext uri="{FF2B5EF4-FFF2-40B4-BE49-F238E27FC236}">
              <a16:creationId xmlns:a16="http://schemas.microsoft.com/office/drawing/2014/main" id="{A7BC2FCA-E6A7-4A05-8EA8-8C651EA35164}"/>
            </a:ext>
          </a:extLst>
        </xdr:cNvPr>
        <xdr:cNvSpPr>
          <a:spLocks noChangeAspect="1" noChangeArrowheads="1"/>
        </xdr:cNvSpPr>
      </xdr:nvSpPr>
      <xdr:spPr bwMode="auto">
        <a:xfrm>
          <a:off x="89011125" y="1814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10</xdr:row>
      <xdr:rowOff>0</xdr:rowOff>
    </xdr:from>
    <xdr:to>
      <xdr:col>24</xdr:col>
      <xdr:colOff>304800</xdr:colOff>
      <xdr:row>15</xdr:row>
      <xdr:rowOff>47625</xdr:rowOff>
    </xdr:to>
    <xdr:sp macro="" textlink="">
      <xdr:nvSpPr>
        <xdr:cNvPr id="25" name="AutoShape 10" descr="Imágenes integradas 1">
          <a:extLst>
            <a:ext uri="{FF2B5EF4-FFF2-40B4-BE49-F238E27FC236}">
              <a16:creationId xmlns:a16="http://schemas.microsoft.com/office/drawing/2014/main" id="{EE8F39E9-1DE4-4968-87B8-0955C84DDB0B}"/>
            </a:ext>
          </a:extLst>
        </xdr:cNvPr>
        <xdr:cNvSpPr>
          <a:spLocks noChangeAspect="1" noChangeArrowheads="1"/>
        </xdr:cNvSpPr>
      </xdr:nvSpPr>
      <xdr:spPr bwMode="auto">
        <a:xfrm>
          <a:off x="89011125" y="2012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578EA65-018D-4A45-9078-F6BFA44C5273}"/>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DD84A7B-B128-466A-B90E-D0CD4766BCFD}"/>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238AE14-F9D5-42EC-AB18-E2FB1CA02CC6}"/>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29" name="AutoShape 7" descr="0464-1.jpg">
          <a:extLst>
            <a:ext uri="{FF2B5EF4-FFF2-40B4-BE49-F238E27FC236}">
              <a16:creationId xmlns:a16="http://schemas.microsoft.com/office/drawing/2014/main" id="{E4B2A011-0F80-4DF0-A5D0-E09347C7445F}"/>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30" name="AutoShape 8" descr="0464-1.jpg">
          <a:extLst>
            <a:ext uri="{FF2B5EF4-FFF2-40B4-BE49-F238E27FC236}">
              <a16:creationId xmlns:a16="http://schemas.microsoft.com/office/drawing/2014/main" id="{63F38B0F-409F-4B76-B45E-12F3398A9999}"/>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70</xdr:row>
      <xdr:rowOff>0</xdr:rowOff>
    </xdr:from>
    <xdr:to>
      <xdr:col>9</xdr:col>
      <xdr:colOff>304800</xdr:colOff>
      <xdr:row>75</xdr:row>
      <xdr:rowOff>228600</xdr:rowOff>
    </xdr:to>
    <xdr:sp macro="" textlink="">
      <xdr:nvSpPr>
        <xdr:cNvPr id="31" name="AutoShape 10" descr="Imágenes integradas 1">
          <a:extLst>
            <a:ext uri="{FF2B5EF4-FFF2-40B4-BE49-F238E27FC236}">
              <a16:creationId xmlns:a16="http://schemas.microsoft.com/office/drawing/2014/main" id="{7D7A16AE-5BB7-41DE-97D4-020517E03644}"/>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70</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DA40701-D41A-4952-AEC9-07421F371A4D}"/>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70</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E062B75-826B-4CE0-8040-7EC1E362140B}"/>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70</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B1884F-7370-4D97-B882-F41D5CAEA415}"/>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70</xdr:row>
      <xdr:rowOff>0</xdr:rowOff>
    </xdr:from>
    <xdr:ext cx="304800" cy="304800"/>
    <xdr:sp macro="" textlink="">
      <xdr:nvSpPr>
        <xdr:cNvPr id="35" name="AutoShape 7" descr="0464-1.jpg">
          <a:extLst>
            <a:ext uri="{FF2B5EF4-FFF2-40B4-BE49-F238E27FC236}">
              <a16:creationId xmlns:a16="http://schemas.microsoft.com/office/drawing/2014/main" id="{5E594A50-DCE1-4FB3-B46B-FA5C9B71B055}"/>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70</xdr:row>
      <xdr:rowOff>0</xdr:rowOff>
    </xdr:from>
    <xdr:ext cx="304800" cy="304800"/>
    <xdr:sp macro="" textlink="">
      <xdr:nvSpPr>
        <xdr:cNvPr id="36" name="AutoShape 8" descr="0464-1.jpg">
          <a:extLst>
            <a:ext uri="{FF2B5EF4-FFF2-40B4-BE49-F238E27FC236}">
              <a16:creationId xmlns:a16="http://schemas.microsoft.com/office/drawing/2014/main" id="{BE4568D2-12CF-4BC9-B027-17A81D25A08B}"/>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70</xdr:row>
      <xdr:rowOff>0</xdr:rowOff>
    </xdr:from>
    <xdr:ext cx="304800" cy="304800"/>
    <xdr:sp macro="" textlink="">
      <xdr:nvSpPr>
        <xdr:cNvPr id="37" name="AutoShape 10" descr="Imágenes integradas 1">
          <a:extLst>
            <a:ext uri="{FF2B5EF4-FFF2-40B4-BE49-F238E27FC236}">
              <a16:creationId xmlns:a16="http://schemas.microsoft.com/office/drawing/2014/main" id="{D079301B-2BB0-4109-B55A-DE3086488E25}"/>
            </a:ext>
          </a:extLst>
        </xdr:cNvPr>
        <xdr:cNvSpPr>
          <a:spLocks noChangeAspect="1" noChangeArrowheads="1"/>
        </xdr:cNvSpPr>
      </xdr:nvSpPr>
      <xdr:spPr bwMode="auto">
        <a:xfrm>
          <a:off x="396144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E93FCE1-1301-4F3D-9094-7C28342B8838}"/>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3C07BDF-C125-44A4-8A6F-E152C0C60634}"/>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EEE57A2-A556-4E1C-891F-000176A6B6D3}"/>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1" name="AutoShape 7" descr="0464-1.jpg">
          <a:extLst>
            <a:ext uri="{FF2B5EF4-FFF2-40B4-BE49-F238E27FC236}">
              <a16:creationId xmlns:a16="http://schemas.microsoft.com/office/drawing/2014/main" id="{5C322204-420B-4EB3-BBDB-A3D8831E9F03}"/>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2" name="AutoShape 8" descr="0464-1.jpg">
          <a:extLst>
            <a:ext uri="{FF2B5EF4-FFF2-40B4-BE49-F238E27FC236}">
              <a16:creationId xmlns:a16="http://schemas.microsoft.com/office/drawing/2014/main" id="{A50528F5-2229-40B7-A109-C3692C5CE593}"/>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3" name="AutoShape 10" descr="Imágenes integradas 1">
          <a:extLst>
            <a:ext uri="{FF2B5EF4-FFF2-40B4-BE49-F238E27FC236}">
              <a16:creationId xmlns:a16="http://schemas.microsoft.com/office/drawing/2014/main" id="{67FBCC93-476D-46AE-B658-BA61ADEF1A4E}"/>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FFED7CA-DDE4-466B-881B-395AB202AC2C}"/>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BD263C4-6397-430C-BF2B-A71734A1E406}"/>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D075B19-9CB7-42E8-9F30-3503D0FF9FCD}"/>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7" name="AutoShape 7" descr="0464-1.jpg">
          <a:extLst>
            <a:ext uri="{FF2B5EF4-FFF2-40B4-BE49-F238E27FC236}">
              <a16:creationId xmlns:a16="http://schemas.microsoft.com/office/drawing/2014/main" id="{484F94D7-461E-48AE-AD2D-181D436E0C37}"/>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8" name="AutoShape 8" descr="0464-1.jpg">
          <a:extLst>
            <a:ext uri="{FF2B5EF4-FFF2-40B4-BE49-F238E27FC236}">
              <a16:creationId xmlns:a16="http://schemas.microsoft.com/office/drawing/2014/main" id="{087B5C69-FEB6-43D3-9931-901421A6ECD9}"/>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70</xdr:row>
      <xdr:rowOff>0</xdr:rowOff>
    </xdr:from>
    <xdr:ext cx="304800" cy="304800"/>
    <xdr:sp macro="" textlink="">
      <xdr:nvSpPr>
        <xdr:cNvPr id="49" name="AutoShape 10" descr="Imágenes integradas 1">
          <a:extLst>
            <a:ext uri="{FF2B5EF4-FFF2-40B4-BE49-F238E27FC236}">
              <a16:creationId xmlns:a16="http://schemas.microsoft.com/office/drawing/2014/main" id="{281CD772-219A-4A2D-9A3A-14B26425A781}"/>
            </a:ext>
          </a:extLst>
        </xdr:cNvPr>
        <xdr:cNvSpPr>
          <a:spLocks noChangeAspect="1" noChangeArrowheads="1"/>
        </xdr:cNvSpPr>
      </xdr:nvSpPr>
      <xdr:spPr bwMode="auto">
        <a:xfrm>
          <a:off x="42805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388235A-2622-4A25-BE4C-569B72CE1BD9}"/>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599DFCA-4FC5-49C5-B7CC-1C8090630E7C}"/>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A23CCD9-16E1-4EFC-98D5-A015C54E5A1B}"/>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3" name="AutoShape 7" descr="0464-1.jpg">
          <a:extLst>
            <a:ext uri="{FF2B5EF4-FFF2-40B4-BE49-F238E27FC236}">
              <a16:creationId xmlns:a16="http://schemas.microsoft.com/office/drawing/2014/main" id="{B015AD58-F080-432D-9DE7-EAC6F29AE00D}"/>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4" name="AutoShape 8" descr="0464-1.jpg">
          <a:extLst>
            <a:ext uri="{FF2B5EF4-FFF2-40B4-BE49-F238E27FC236}">
              <a16:creationId xmlns:a16="http://schemas.microsoft.com/office/drawing/2014/main" id="{07853F0B-2D5B-447E-9270-0BEC7DEC153D}"/>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5" name="AutoShape 10" descr="Imágenes integradas 1">
          <a:extLst>
            <a:ext uri="{FF2B5EF4-FFF2-40B4-BE49-F238E27FC236}">
              <a16:creationId xmlns:a16="http://schemas.microsoft.com/office/drawing/2014/main" id="{62B7F0D4-8F76-461E-B181-C421F8808D42}"/>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6E9E15-4592-4011-8F9E-FB33DCD665B8}"/>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206F221-2ADE-4BA2-810C-40E56FA3179D}"/>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FB59B88-F34B-4ECA-BA2C-2DEFBB853ED3}"/>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59" name="AutoShape 7" descr="0464-1.jpg">
          <a:extLst>
            <a:ext uri="{FF2B5EF4-FFF2-40B4-BE49-F238E27FC236}">
              <a16:creationId xmlns:a16="http://schemas.microsoft.com/office/drawing/2014/main" id="{1AA08A34-16DC-47C0-9325-DA2E2AA0D319}"/>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60" name="AutoShape 8" descr="0464-1.jpg">
          <a:extLst>
            <a:ext uri="{FF2B5EF4-FFF2-40B4-BE49-F238E27FC236}">
              <a16:creationId xmlns:a16="http://schemas.microsoft.com/office/drawing/2014/main" id="{1E0E4C47-CD53-4834-B39D-6E4471D695A7}"/>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70</xdr:row>
      <xdr:rowOff>0</xdr:rowOff>
    </xdr:from>
    <xdr:ext cx="304800" cy="304800"/>
    <xdr:sp macro="" textlink="">
      <xdr:nvSpPr>
        <xdr:cNvPr id="61" name="AutoShape 10" descr="Imágenes integradas 1">
          <a:extLst>
            <a:ext uri="{FF2B5EF4-FFF2-40B4-BE49-F238E27FC236}">
              <a16:creationId xmlns:a16="http://schemas.microsoft.com/office/drawing/2014/main" id="{9EA6271E-471E-4902-BE35-0F86490B08C6}"/>
            </a:ext>
          </a:extLst>
        </xdr:cNvPr>
        <xdr:cNvSpPr>
          <a:spLocks noChangeAspect="1" noChangeArrowheads="1"/>
        </xdr:cNvSpPr>
      </xdr:nvSpPr>
      <xdr:spPr bwMode="auto">
        <a:xfrm>
          <a:off x="4590097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12D01D-FDD2-4836-A4E5-2AB4A447F22E}"/>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1391809-8B3F-4AB2-9766-E5907AB6DB79}"/>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C4B6F9C-CA06-4E63-822E-4B54A9AEECAA}"/>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5" name="AutoShape 7" descr="0464-1.jpg">
          <a:extLst>
            <a:ext uri="{FF2B5EF4-FFF2-40B4-BE49-F238E27FC236}">
              <a16:creationId xmlns:a16="http://schemas.microsoft.com/office/drawing/2014/main" id="{DB069D75-E8B3-4257-93B1-988F41991227}"/>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6" name="AutoShape 8" descr="0464-1.jpg">
          <a:extLst>
            <a:ext uri="{FF2B5EF4-FFF2-40B4-BE49-F238E27FC236}">
              <a16:creationId xmlns:a16="http://schemas.microsoft.com/office/drawing/2014/main" id="{8D55EE79-6E2D-4DFD-A96E-098FE674D343}"/>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7" name="AutoShape 10" descr="Imágenes integradas 1">
          <a:extLst>
            <a:ext uri="{FF2B5EF4-FFF2-40B4-BE49-F238E27FC236}">
              <a16:creationId xmlns:a16="http://schemas.microsoft.com/office/drawing/2014/main" id="{52BF741F-334C-40D5-A38A-AF13E1FCDC10}"/>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6747BC4-F5E1-4B1D-8DA6-64ECB8818908}"/>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9D3988B-7155-4808-8F48-82EBADD5B55D}"/>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D8376F8-3173-46DF-BB42-B952F45A844A}"/>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71" name="AutoShape 7" descr="0464-1.jpg">
          <a:extLst>
            <a:ext uri="{FF2B5EF4-FFF2-40B4-BE49-F238E27FC236}">
              <a16:creationId xmlns:a16="http://schemas.microsoft.com/office/drawing/2014/main" id="{9B64948F-0903-452C-8178-888831F97429}"/>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72" name="AutoShape 8" descr="0464-1.jpg">
          <a:extLst>
            <a:ext uri="{FF2B5EF4-FFF2-40B4-BE49-F238E27FC236}">
              <a16:creationId xmlns:a16="http://schemas.microsoft.com/office/drawing/2014/main" id="{0D288DFB-36B2-4B2A-9704-B5F644693178}"/>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70</xdr:row>
      <xdr:rowOff>0</xdr:rowOff>
    </xdr:from>
    <xdr:ext cx="304800" cy="304800"/>
    <xdr:sp macro="" textlink="">
      <xdr:nvSpPr>
        <xdr:cNvPr id="73" name="AutoShape 10" descr="Imágenes integradas 1">
          <a:extLst>
            <a:ext uri="{FF2B5EF4-FFF2-40B4-BE49-F238E27FC236}">
              <a16:creationId xmlns:a16="http://schemas.microsoft.com/office/drawing/2014/main" id="{50AE0DD9-D915-4BD8-8062-78AE291CDF48}"/>
            </a:ext>
          </a:extLst>
        </xdr:cNvPr>
        <xdr:cNvSpPr>
          <a:spLocks noChangeAspect="1" noChangeArrowheads="1"/>
        </xdr:cNvSpPr>
      </xdr:nvSpPr>
      <xdr:spPr bwMode="auto">
        <a:xfrm>
          <a:off x="48901350"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9C708BF-AF59-4F53-93F1-E0A2C6C7EBB4}"/>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3E3400-D5A6-4D2C-A337-35CD76846FC8}"/>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0196250-FF2A-4B8A-B6D8-EEA523431DD6}"/>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7" name="AutoShape 7" descr="0464-1.jpg">
          <a:extLst>
            <a:ext uri="{FF2B5EF4-FFF2-40B4-BE49-F238E27FC236}">
              <a16:creationId xmlns:a16="http://schemas.microsoft.com/office/drawing/2014/main" id="{10EFA507-E56C-419B-96FC-B5CAFD3F0FAC}"/>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8" name="AutoShape 8" descr="0464-1.jpg">
          <a:extLst>
            <a:ext uri="{FF2B5EF4-FFF2-40B4-BE49-F238E27FC236}">
              <a16:creationId xmlns:a16="http://schemas.microsoft.com/office/drawing/2014/main" id="{6276E5B4-6DEF-4349-AB25-E4F4C3BCFDF5}"/>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79" name="AutoShape 10" descr="Imágenes integradas 1">
          <a:extLst>
            <a:ext uri="{FF2B5EF4-FFF2-40B4-BE49-F238E27FC236}">
              <a16:creationId xmlns:a16="http://schemas.microsoft.com/office/drawing/2014/main" id="{23E14949-1727-4505-96DD-2AB972A044A7}"/>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C756B8F-ED62-45CA-ADB6-E4973AD64503}"/>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463E7DF-833F-4A3C-8F30-8E384CC9969E}"/>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FD76EE3-5D71-4DBD-91C1-325E169D7BD0}"/>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3" name="AutoShape 7" descr="0464-1.jpg">
          <a:extLst>
            <a:ext uri="{FF2B5EF4-FFF2-40B4-BE49-F238E27FC236}">
              <a16:creationId xmlns:a16="http://schemas.microsoft.com/office/drawing/2014/main" id="{5FCA24D6-9D7B-4442-9EE6-131B697BFBB9}"/>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4" name="AutoShape 8" descr="0464-1.jpg">
          <a:extLst>
            <a:ext uri="{FF2B5EF4-FFF2-40B4-BE49-F238E27FC236}">
              <a16:creationId xmlns:a16="http://schemas.microsoft.com/office/drawing/2014/main" id="{1BFC355B-F1CA-4254-AB7D-13EDFD7730A2}"/>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70</xdr:row>
      <xdr:rowOff>0</xdr:rowOff>
    </xdr:from>
    <xdr:ext cx="304800" cy="304800"/>
    <xdr:sp macro="" textlink="">
      <xdr:nvSpPr>
        <xdr:cNvPr id="85" name="AutoShape 10" descr="Imágenes integradas 1">
          <a:extLst>
            <a:ext uri="{FF2B5EF4-FFF2-40B4-BE49-F238E27FC236}">
              <a16:creationId xmlns:a16="http://schemas.microsoft.com/office/drawing/2014/main" id="{99EB932D-7EF6-448D-BC75-0C0A76191262}"/>
            </a:ext>
          </a:extLst>
        </xdr:cNvPr>
        <xdr:cNvSpPr>
          <a:spLocks noChangeAspect="1" noChangeArrowheads="1"/>
        </xdr:cNvSpPr>
      </xdr:nvSpPr>
      <xdr:spPr bwMode="auto">
        <a:xfrm>
          <a:off x="57731025" y="140979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5DC3788-B587-4FAC-ABD3-B117984A5A43}"/>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3270058-AC48-4225-BD61-FCFB7137B922}"/>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676F909-835A-4D1F-B0D1-81BE9100F468}"/>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89" name="AutoShape 7" descr="0464-1.jpg">
          <a:extLst>
            <a:ext uri="{FF2B5EF4-FFF2-40B4-BE49-F238E27FC236}">
              <a16:creationId xmlns:a16="http://schemas.microsoft.com/office/drawing/2014/main" id="{E144E5E3-F6A5-42AF-98F9-1D3BEC636D29}"/>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0" name="AutoShape 8" descr="0464-1.jpg">
          <a:extLst>
            <a:ext uri="{FF2B5EF4-FFF2-40B4-BE49-F238E27FC236}">
              <a16:creationId xmlns:a16="http://schemas.microsoft.com/office/drawing/2014/main" id="{4EDCC879-743F-4C42-A0EC-34DAABCE7B43}"/>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1" name="AutoShape 10" descr="Imágenes integradas 1">
          <a:extLst>
            <a:ext uri="{FF2B5EF4-FFF2-40B4-BE49-F238E27FC236}">
              <a16:creationId xmlns:a16="http://schemas.microsoft.com/office/drawing/2014/main" id="{032AFBB6-DA4A-4500-9844-7F5D800B30D6}"/>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0DC18D2-9D83-4DDA-A631-9799EDC466EF}"/>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C36879E-82C2-4F7D-BF1D-2997F6961B5C}"/>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B3C4A73-A9BA-4301-BEB9-1026BAC3C4E5}"/>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5" name="AutoShape 7" descr="0464-1.jpg">
          <a:extLst>
            <a:ext uri="{FF2B5EF4-FFF2-40B4-BE49-F238E27FC236}">
              <a16:creationId xmlns:a16="http://schemas.microsoft.com/office/drawing/2014/main" id="{39BBBA53-97EF-4107-A8B8-AF8DAA2AE055}"/>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6" name="AutoShape 8" descr="0464-1.jpg">
          <a:extLst>
            <a:ext uri="{FF2B5EF4-FFF2-40B4-BE49-F238E27FC236}">
              <a16:creationId xmlns:a16="http://schemas.microsoft.com/office/drawing/2014/main" id="{2146E6D8-0099-4112-9C98-07489A8D66CD}"/>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97" name="AutoShape 10" descr="Imágenes integradas 1">
          <a:extLst>
            <a:ext uri="{FF2B5EF4-FFF2-40B4-BE49-F238E27FC236}">
              <a16:creationId xmlns:a16="http://schemas.microsoft.com/office/drawing/2014/main" id="{ACDA1D4F-0FDC-443A-8AD8-439BF1BF8246}"/>
            </a:ext>
          </a:extLst>
        </xdr:cNvPr>
        <xdr:cNvSpPr>
          <a:spLocks noChangeAspect="1" noChangeArrowheads="1"/>
        </xdr:cNvSpPr>
      </xdr:nvSpPr>
      <xdr:spPr bwMode="auto">
        <a:xfrm>
          <a:off x="396144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91EAFCC-6658-444F-B72E-CBDFBB4C948E}"/>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736C69A-0D45-4874-BFFD-8343211CD9BE}"/>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C589E1E-C9E7-4CFE-8D84-70C9F6126B8C}"/>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1" name="AutoShape 7" descr="0464-1.jpg">
          <a:extLst>
            <a:ext uri="{FF2B5EF4-FFF2-40B4-BE49-F238E27FC236}">
              <a16:creationId xmlns:a16="http://schemas.microsoft.com/office/drawing/2014/main" id="{94469E67-90CE-49BD-9F97-916FACC76EDE}"/>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2" name="AutoShape 8" descr="0464-1.jpg">
          <a:extLst>
            <a:ext uri="{FF2B5EF4-FFF2-40B4-BE49-F238E27FC236}">
              <a16:creationId xmlns:a16="http://schemas.microsoft.com/office/drawing/2014/main" id="{9353D4FC-ED0B-4FD1-A0D3-EE3CFDCD72CB}"/>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3" name="AutoShape 10" descr="Imágenes integradas 1">
          <a:extLst>
            <a:ext uri="{FF2B5EF4-FFF2-40B4-BE49-F238E27FC236}">
              <a16:creationId xmlns:a16="http://schemas.microsoft.com/office/drawing/2014/main" id="{D15F9711-68D0-4AE0-8758-A82EC11015FA}"/>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9A8B627-8188-4656-9F34-1A57BAC717E1}"/>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DA5CE42-DB90-4516-91B7-56D33E15DCB9}"/>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356BBCA-BFBA-48BB-B375-57B2E8C96143}"/>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7" name="AutoShape 7" descr="0464-1.jpg">
          <a:extLst>
            <a:ext uri="{FF2B5EF4-FFF2-40B4-BE49-F238E27FC236}">
              <a16:creationId xmlns:a16="http://schemas.microsoft.com/office/drawing/2014/main" id="{E4DDB88F-3F51-461D-83A1-FD925553C0DD}"/>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8" name="AutoShape 8" descr="0464-1.jpg">
          <a:extLst>
            <a:ext uri="{FF2B5EF4-FFF2-40B4-BE49-F238E27FC236}">
              <a16:creationId xmlns:a16="http://schemas.microsoft.com/office/drawing/2014/main" id="{D7EB418A-EC80-439E-B9ED-1F66954A0FB2}"/>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109" name="AutoShape 10" descr="Imágenes integradas 1">
          <a:extLst>
            <a:ext uri="{FF2B5EF4-FFF2-40B4-BE49-F238E27FC236}">
              <a16:creationId xmlns:a16="http://schemas.microsoft.com/office/drawing/2014/main" id="{725E8F6D-A8A9-4C15-8067-C33CAA1ED6EB}"/>
            </a:ext>
          </a:extLst>
        </xdr:cNvPr>
        <xdr:cNvSpPr>
          <a:spLocks noChangeAspect="1" noChangeArrowheads="1"/>
        </xdr:cNvSpPr>
      </xdr:nvSpPr>
      <xdr:spPr bwMode="auto">
        <a:xfrm>
          <a:off x="42805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8206FD7-86E3-4D59-887E-172A12727E42}"/>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2B679D8-FB18-4B73-8A02-A53427C708EC}"/>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EC60954-D02C-4168-9ED8-F760347F016C}"/>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3" name="AutoShape 7" descr="0464-1.jpg">
          <a:extLst>
            <a:ext uri="{FF2B5EF4-FFF2-40B4-BE49-F238E27FC236}">
              <a16:creationId xmlns:a16="http://schemas.microsoft.com/office/drawing/2014/main" id="{2E503B36-70F2-424B-A80A-42EF6EB90DE0}"/>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4" name="AutoShape 8" descr="0464-1.jpg">
          <a:extLst>
            <a:ext uri="{FF2B5EF4-FFF2-40B4-BE49-F238E27FC236}">
              <a16:creationId xmlns:a16="http://schemas.microsoft.com/office/drawing/2014/main" id="{6B1B79EF-54C9-4050-B118-877DEC0C064B}"/>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5" name="AutoShape 10" descr="Imágenes integradas 1">
          <a:extLst>
            <a:ext uri="{FF2B5EF4-FFF2-40B4-BE49-F238E27FC236}">
              <a16:creationId xmlns:a16="http://schemas.microsoft.com/office/drawing/2014/main" id="{F3D6DE55-67F4-4694-9A62-719203C1E8AB}"/>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56EF0E6-547C-43D6-9607-89B9A86D6852}"/>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646C9DA-76C9-4282-B6E4-4D49F846F3C9}"/>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811333B-10AD-4A53-9C1A-09ABE4D95891}"/>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19" name="AutoShape 7" descr="0464-1.jpg">
          <a:extLst>
            <a:ext uri="{FF2B5EF4-FFF2-40B4-BE49-F238E27FC236}">
              <a16:creationId xmlns:a16="http://schemas.microsoft.com/office/drawing/2014/main" id="{5E0B76BC-9F77-4354-81C7-7A8BD52602EA}"/>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20" name="AutoShape 8" descr="0464-1.jpg">
          <a:extLst>
            <a:ext uri="{FF2B5EF4-FFF2-40B4-BE49-F238E27FC236}">
              <a16:creationId xmlns:a16="http://schemas.microsoft.com/office/drawing/2014/main" id="{F3520DA8-353A-4209-9847-7032BBF0F71C}"/>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4800"/>
    <xdr:sp macro="" textlink="">
      <xdr:nvSpPr>
        <xdr:cNvPr id="121" name="AutoShape 10" descr="Imágenes integradas 1">
          <a:extLst>
            <a:ext uri="{FF2B5EF4-FFF2-40B4-BE49-F238E27FC236}">
              <a16:creationId xmlns:a16="http://schemas.microsoft.com/office/drawing/2014/main" id="{D1ACC861-0157-4DE5-84AA-81E1AD6883E7}"/>
            </a:ext>
          </a:extLst>
        </xdr:cNvPr>
        <xdr:cNvSpPr>
          <a:spLocks noChangeAspect="1" noChangeArrowheads="1"/>
        </xdr:cNvSpPr>
      </xdr:nvSpPr>
      <xdr:spPr bwMode="auto">
        <a:xfrm>
          <a:off x="4590097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4DA6FC2-8BC6-4CA0-8C4F-18EBD59B128D}"/>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8AF1E47-E39E-40EE-8474-AC165D2BAC40}"/>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40E8FD2-4FD2-4F18-9C25-42E459997FD9}"/>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 name="AutoShape 7" descr="0464-1.jpg">
          <a:extLst>
            <a:ext uri="{FF2B5EF4-FFF2-40B4-BE49-F238E27FC236}">
              <a16:creationId xmlns:a16="http://schemas.microsoft.com/office/drawing/2014/main" id="{7B48C551-64FC-4D6A-8901-C528D2E70DDA}"/>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6" name="AutoShape 8" descr="0464-1.jpg">
          <a:extLst>
            <a:ext uri="{FF2B5EF4-FFF2-40B4-BE49-F238E27FC236}">
              <a16:creationId xmlns:a16="http://schemas.microsoft.com/office/drawing/2014/main" id="{A32E4CCA-DA83-4DAC-A33D-D5E36C8FCB44}"/>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7" name="AutoShape 10" descr="Imágenes integradas 1">
          <a:extLst>
            <a:ext uri="{FF2B5EF4-FFF2-40B4-BE49-F238E27FC236}">
              <a16:creationId xmlns:a16="http://schemas.microsoft.com/office/drawing/2014/main" id="{0FB9EFBB-F767-4EF2-B82F-3D23314A06A0}"/>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3021F8F-06AE-418E-8AA5-007F4E4CD3C8}"/>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9B01FF-4D95-4199-8E79-8586BAF60D6F}"/>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453F5D1-15C2-4A42-BED6-8590B517761F}"/>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1" name="AutoShape 7" descr="0464-1.jpg">
          <a:extLst>
            <a:ext uri="{FF2B5EF4-FFF2-40B4-BE49-F238E27FC236}">
              <a16:creationId xmlns:a16="http://schemas.microsoft.com/office/drawing/2014/main" id="{D04DE548-EBAF-4092-8334-1DA51E36D2AF}"/>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2" name="AutoShape 8" descr="0464-1.jpg">
          <a:extLst>
            <a:ext uri="{FF2B5EF4-FFF2-40B4-BE49-F238E27FC236}">
              <a16:creationId xmlns:a16="http://schemas.microsoft.com/office/drawing/2014/main" id="{B1C3ECD7-E99A-40DE-BA97-652C3ED877A1}"/>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33" name="AutoShape 10" descr="Imágenes integradas 1">
          <a:extLst>
            <a:ext uri="{FF2B5EF4-FFF2-40B4-BE49-F238E27FC236}">
              <a16:creationId xmlns:a16="http://schemas.microsoft.com/office/drawing/2014/main" id="{159426B9-8317-43D9-A9AC-06CE4F4FDCAD}"/>
            </a:ext>
          </a:extLst>
        </xdr:cNvPr>
        <xdr:cNvSpPr>
          <a:spLocks noChangeAspect="1" noChangeArrowheads="1"/>
        </xdr:cNvSpPr>
      </xdr:nvSpPr>
      <xdr:spPr bwMode="auto">
        <a:xfrm>
          <a:off x="48901350"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31DC7D1-2D9C-40C1-8781-90DBCB1BD870}"/>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FAEDD94-9674-41CD-AF1A-6762CDC2F917}"/>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C42AE5B-4790-49AF-97A4-C16416C5BE3B}"/>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7" name="AutoShape 7" descr="0464-1.jpg">
          <a:extLst>
            <a:ext uri="{FF2B5EF4-FFF2-40B4-BE49-F238E27FC236}">
              <a16:creationId xmlns:a16="http://schemas.microsoft.com/office/drawing/2014/main" id="{056E85F5-64BF-4D1B-8460-189255E2648D}"/>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8" name="AutoShape 8" descr="0464-1.jpg">
          <a:extLst>
            <a:ext uri="{FF2B5EF4-FFF2-40B4-BE49-F238E27FC236}">
              <a16:creationId xmlns:a16="http://schemas.microsoft.com/office/drawing/2014/main" id="{8BCEE238-93DA-48DA-A6A3-46ECB9A9EC65}"/>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39" name="AutoShape 10" descr="Imágenes integradas 1">
          <a:extLst>
            <a:ext uri="{FF2B5EF4-FFF2-40B4-BE49-F238E27FC236}">
              <a16:creationId xmlns:a16="http://schemas.microsoft.com/office/drawing/2014/main" id="{EF63F075-545A-45B6-A1BC-016B51333B23}"/>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36922B8-C6E2-4333-90D8-AB964FCE1A22}"/>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1A11CAD-D20D-442C-991F-1217637BDF52}"/>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C8D46EF-4FC3-4C7E-9198-A165C657676F}"/>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3" name="AutoShape 7" descr="0464-1.jpg">
          <a:extLst>
            <a:ext uri="{FF2B5EF4-FFF2-40B4-BE49-F238E27FC236}">
              <a16:creationId xmlns:a16="http://schemas.microsoft.com/office/drawing/2014/main" id="{9D4ED143-B106-4BFA-99A7-EE32F453B722}"/>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4" name="AutoShape 8" descr="0464-1.jpg">
          <a:extLst>
            <a:ext uri="{FF2B5EF4-FFF2-40B4-BE49-F238E27FC236}">
              <a16:creationId xmlns:a16="http://schemas.microsoft.com/office/drawing/2014/main" id="{1A7CF141-D48C-4524-A835-0A32337C3E01}"/>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145" name="AutoShape 10" descr="Imágenes integradas 1">
          <a:extLst>
            <a:ext uri="{FF2B5EF4-FFF2-40B4-BE49-F238E27FC236}">
              <a16:creationId xmlns:a16="http://schemas.microsoft.com/office/drawing/2014/main" id="{B9EBE169-3A4E-49D2-BE56-C44D5912144D}"/>
            </a:ext>
          </a:extLst>
        </xdr:cNvPr>
        <xdr:cNvSpPr>
          <a:spLocks noChangeAspect="1" noChangeArrowheads="1"/>
        </xdr:cNvSpPr>
      </xdr:nvSpPr>
      <xdr:spPr bwMode="auto">
        <a:xfrm>
          <a:off x="57731025" y="8889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F05D23B-B661-4C49-A3D3-147A7682A582}"/>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7B7EC86-A97B-4A7A-A92C-1008804A4C64}"/>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861A50B-CD29-4B96-A8EE-00DB1326E799}"/>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49" name="AutoShape 7" descr="0464-1.jpg">
          <a:extLst>
            <a:ext uri="{FF2B5EF4-FFF2-40B4-BE49-F238E27FC236}">
              <a16:creationId xmlns:a16="http://schemas.microsoft.com/office/drawing/2014/main" id="{54CDAE3D-A9CA-4DAA-9B88-1D3E52362DA0}"/>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0" name="AutoShape 8" descr="0464-1.jpg">
          <a:extLst>
            <a:ext uri="{FF2B5EF4-FFF2-40B4-BE49-F238E27FC236}">
              <a16:creationId xmlns:a16="http://schemas.microsoft.com/office/drawing/2014/main" id="{DDBAC183-87F4-47EA-93E2-5F0A0BAA57D7}"/>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1" name="AutoShape 10" descr="Imágenes integradas 1">
          <a:extLst>
            <a:ext uri="{FF2B5EF4-FFF2-40B4-BE49-F238E27FC236}">
              <a16:creationId xmlns:a16="http://schemas.microsoft.com/office/drawing/2014/main" id="{A1CDCDFA-3416-4AF3-86F5-272B20DBB6C4}"/>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3E0BD71-E2A0-4A5A-A569-6C4925C8BF4C}"/>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08166B6-CB2A-44F8-B5A1-E9983943296B}"/>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D26111B-0B7E-4B51-B605-BA1C78F6ECBF}"/>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5" name="AutoShape 7" descr="0464-1.jpg">
          <a:extLst>
            <a:ext uri="{FF2B5EF4-FFF2-40B4-BE49-F238E27FC236}">
              <a16:creationId xmlns:a16="http://schemas.microsoft.com/office/drawing/2014/main" id="{4AC2DEDB-6006-4174-86A3-76AFCD57FEA5}"/>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6" name="AutoShape 8" descr="0464-1.jpg">
          <a:extLst>
            <a:ext uri="{FF2B5EF4-FFF2-40B4-BE49-F238E27FC236}">
              <a16:creationId xmlns:a16="http://schemas.microsoft.com/office/drawing/2014/main" id="{1C82A930-51E5-4D37-A1B6-30C5D3279388}"/>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72</xdr:row>
      <xdr:rowOff>0</xdr:rowOff>
    </xdr:from>
    <xdr:ext cx="304800" cy="304800"/>
    <xdr:sp macro="" textlink="">
      <xdr:nvSpPr>
        <xdr:cNvPr id="157" name="AutoShape 10" descr="Imágenes integradas 1">
          <a:extLst>
            <a:ext uri="{FF2B5EF4-FFF2-40B4-BE49-F238E27FC236}">
              <a16:creationId xmlns:a16="http://schemas.microsoft.com/office/drawing/2014/main" id="{D79DE660-0180-4B81-82D3-5A3B3C4DD525}"/>
            </a:ext>
          </a:extLst>
        </xdr:cNvPr>
        <xdr:cNvSpPr>
          <a:spLocks noChangeAspect="1" noChangeArrowheads="1"/>
        </xdr:cNvSpPr>
      </xdr:nvSpPr>
      <xdr:spPr bwMode="auto">
        <a:xfrm>
          <a:off x="396144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AB9247-6AAF-4932-A7E0-E142EF9B283F}"/>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1CDCB0F-8093-47C5-8F96-FBD3570A9446}"/>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3B95A06-84BF-4801-95E2-1051CAE76009}"/>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1" name="AutoShape 7" descr="0464-1.jpg">
          <a:extLst>
            <a:ext uri="{FF2B5EF4-FFF2-40B4-BE49-F238E27FC236}">
              <a16:creationId xmlns:a16="http://schemas.microsoft.com/office/drawing/2014/main" id="{8D7FBB47-F562-4293-8F32-499AFBAB3C6E}"/>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2" name="AutoShape 8" descr="0464-1.jpg">
          <a:extLst>
            <a:ext uri="{FF2B5EF4-FFF2-40B4-BE49-F238E27FC236}">
              <a16:creationId xmlns:a16="http://schemas.microsoft.com/office/drawing/2014/main" id="{584462F0-8098-4C3B-993E-B0E497CF2407}"/>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3" name="AutoShape 10" descr="Imágenes integradas 1">
          <a:extLst>
            <a:ext uri="{FF2B5EF4-FFF2-40B4-BE49-F238E27FC236}">
              <a16:creationId xmlns:a16="http://schemas.microsoft.com/office/drawing/2014/main" id="{73896343-CD18-4701-919E-CCE51EF735A2}"/>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D9ED737-CD72-45BF-A384-8B95A6EDDA48}"/>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9801455-2268-4C00-A4E7-8B61AD46AB78}"/>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802D37C-8DCA-4FD4-AA68-CBBCB09E06FD}"/>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7" name="AutoShape 7" descr="0464-1.jpg">
          <a:extLst>
            <a:ext uri="{FF2B5EF4-FFF2-40B4-BE49-F238E27FC236}">
              <a16:creationId xmlns:a16="http://schemas.microsoft.com/office/drawing/2014/main" id="{58F4507A-C547-4B14-904A-3C120C738AC9}"/>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8" name="AutoShape 8" descr="0464-1.jpg">
          <a:extLst>
            <a:ext uri="{FF2B5EF4-FFF2-40B4-BE49-F238E27FC236}">
              <a16:creationId xmlns:a16="http://schemas.microsoft.com/office/drawing/2014/main" id="{65FEC095-1183-4E16-8A7E-76462EFA1D79}"/>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72</xdr:row>
      <xdr:rowOff>0</xdr:rowOff>
    </xdr:from>
    <xdr:ext cx="304800" cy="304800"/>
    <xdr:sp macro="" textlink="">
      <xdr:nvSpPr>
        <xdr:cNvPr id="169" name="AutoShape 10" descr="Imágenes integradas 1">
          <a:extLst>
            <a:ext uri="{FF2B5EF4-FFF2-40B4-BE49-F238E27FC236}">
              <a16:creationId xmlns:a16="http://schemas.microsoft.com/office/drawing/2014/main" id="{05EF736D-DBD8-472F-83B1-C805E81384B2}"/>
            </a:ext>
          </a:extLst>
        </xdr:cNvPr>
        <xdr:cNvSpPr>
          <a:spLocks noChangeAspect="1" noChangeArrowheads="1"/>
        </xdr:cNvSpPr>
      </xdr:nvSpPr>
      <xdr:spPr bwMode="auto">
        <a:xfrm>
          <a:off x="42805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812C4FC-8861-48E1-8123-1247F4919CA5}"/>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17AFD8E-EE55-4941-97C3-6ED2225AA72A}"/>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D974117-B96B-4B3C-BBE3-90F33C6439F0}"/>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3" name="AutoShape 7" descr="0464-1.jpg">
          <a:extLst>
            <a:ext uri="{FF2B5EF4-FFF2-40B4-BE49-F238E27FC236}">
              <a16:creationId xmlns:a16="http://schemas.microsoft.com/office/drawing/2014/main" id="{EEAA16EF-104D-4F65-B860-0B6D8BFE26F1}"/>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4" name="AutoShape 8" descr="0464-1.jpg">
          <a:extLst>
            <a:ext uri="{FF2B5EF4-FFF2-40B4-BE49-F238E27FC236}">
              <a16:creationId xmlns:a16="http://schemas.microsoft.com/office/drawing/2014/main" id="{56A0C8D0-D20F-4D36-8699-DF6FAC55A248}"/>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5" name="AutoShape 10" descr="Imágenes integradas 1">
          <a:extLst>
            <a:ext uri="{FF2B5EF4-FFF2-40B4-BE49-F238E27FC236}">
              <a16:creationId xmlns:a16="http://schemas.microsoft.com/office/drawing/2014/main" id="{9FCDE551-062A-4983-943D-F62F2322F5EF}"/>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F253291-CB7E-4435-AE6A-A3DA454BDC6E}"/>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21A10C6-4BA7-4618-88A1-58DDF619D756}"/>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187AC4D-A852-4804-BF20-B3D025198DB3}"/>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79" name="AutoShape 7" descr="0464-1.jpg">
          <a:extLst>
            <a:ext uri="{FF2B5EF4-FFF2-40B4-BE49-F238E27FC236}">
              <a16:creationId xmlns:a16="http://schemas.microsoft.com/office/drawing/2014/main" id="{F11DECF7-C72B-4C6C-A882-538B447C9C2A}"/>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80" name="AutoShape 8" descr="0464-1.jpg">
          <a:extLst>
            <a:ext uri="{FF2B5EF4-FFF2-40B4-BE49-F238E27FC236}">
              <a16:creationId xmlns:a16="http://schemas.microsoft.com/office/drawing/2014/main" id="{EC1C1756-215C-4877-B68F-19E5C5B1649F}"/>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72</xdr:row>
      <xdr:rowOff>0</xdr:rowOff>
    </xdr:from>
    <xdr:ext cx="304800" cy="304800"/>
    <xdr:sp macro="" textlink="">
      <xdr:nvSpPr>
        <xdr:cNvPr id="181" name="AutoShape 10" descr="Imágenes integradas 1">
          <a:extLst>
            <a:ext uri="{FF2B5EF4-FFF2-40B4-BE49-F238E27FC236}">
              <a16:creationId xmlns:a16="http://schemas.microsoft.com/office/drawing/2014/main" id="{A105DFA6-9C4B-4E40-817B-3CFE2A9E3F94}"/>
            </a:ext>
          </a:extLst>
        </xdr:cNvPr>
        <xdr:cNvSpPr>
          <a:spLocks noChangeAspect="1" noChangeArrowheads="1"/>
        </xdr:cNvSpPr>
      </xdr:nvSpPr>
      <xdr:spPr bwMode="auto">
        <a:xfrm>
          <a:off x="4590097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FC6D628-E6C4-4501-BB10-ECD80245CC54}"/>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A0B3C53-C83A-47B8-A945-1AD64C0705A0}"/>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E25F9C5-D430-4D6C-BCC7-BFA12052044F}"/>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5" name="AutoShape 7" descr="0464-1.jpg">
          <a:extLst>
            <a:ext uri="{FF2B5EF4-FFF2-40B4-BE49-F238E27FC236}">
              <a16:creationId xmlns:a16="http://schemas.microsoft.com/office/drawing/2014/main" id="{1957DBA6-973A-48F4-8CBF-23C24A7526EC}"/>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6" name="AutoShape 8" descr="0464-1.jpg">
          <a:extLst>
            <a:ext uri="{FF2B5EF4-FFF2-40B4-BE49-F238E27FC236}">
              <a16:creationId xmlns:a16="http://schemas.microsoft.com/office/drawing/2014/main" id="{8D4F69A0-196D-4913-84BA-5A70F763FF11}"/>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7" name="AutoShape 10" descr="Imágenes integradas 1">
          <a:extLst>
            <a:ext uri="{FF2B5EF4-FFF2-40B4-BE49-F238E27FC236}">
              <a16:creationId xmlns:a16="http://schemas.microsoft.com/office/drawing/2014/main" id="{FD20FEE1-8E6F-4C32-AE5D-59A772386932}"/>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AB1B42A-2FCC-4D08-BC03-88D4B8CB9953}"/>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127FA4F1-BD25-4EC8-8E16-AB797247EB06}"/>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857C78C-2BBC-4ABC-996E-1C4DC036D168}"/>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91" name="AutoShape 7" descr="0464-1.jpg">
          <a:extLst>
            <a:ext uri="{FF2B5EF4-FFF2-40B4-BE49-F238E27FC236}">
              <a16:creationId xmlns:a16="http://schemas.microsoft.com/office/drawing/2014/main" id="{FD7716C3-25BF-434D-B41B-168235CD932F}"/>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92" name="AutoShape 8" descr="0464-1.jpg">
          <a:extLst>
            <a:ext uri="{FF2B5EF4-FFF2-40B4-BE49-F238E27FC236}">
              <a16:creationId xmlns:a16="http://schemas.microsoft.com/office/drawing/2014/main" id="{DE2AFB43-0E25-4F23-A7A1-4AA177B1D631}"/>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72</xdr:row>
      <xdr:rowOff>0</xdr:rowOff>
    </xdr:from>
    <xdr:ext cx="304800" cy="304800"/>
    <xdr:sp macro="" textlink="">
      <xdr:nvSpPr>
        <xdr:cNvPr id="193" name="AutoShape 10" descr="Imágenes integradas 1">
          <a:extLst>
            <a:ext uri="{FF2B5EF4-FFF2-40B4-BE49-F238E27FC236}">
              <a16:creationId xmlns:a16="http://schemas.microsoft.com/office/drawing/2014/main" id="{61A0E6D4-C74A-4ED9-89D4-1228DFE84305}"/>
            </a:ext>
          </a:extLst>
        </xdr:cNvPr>
        <xdr:cNvSpPr>
          <a:spLocks noChangeAspect="1" noChangeArrowheads="1"/>
        </xdr:cNvSpPr>
      </xdr:nvSpPr>
      <xdr:spPr bwMode="auto">
        <a:xfrm>
          <a:off x="48901350"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5B6247D-6497-49A9-8717-AB99C00483A1}"/>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564E75F-713D-4B0C-81ED-D50955E0C6D2}"/>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6441C4C-DC62-4C76-9D71-A2B394BA431F}"/>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7" name="AutoShape 7" descr="0464-1.jpg">
          <a:extLst>
            <a:ext uri="{FF2B5EF4-FFF2-40B4-BE49-F238E27FC236}">
              <a16:creationId xmlns:a16="http://schemas.microsoft.com/office/drawing/2014/main" id="{4C75F8A3-AD09-4BDF-AD58-5B778F40DF28}"/>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8" name="AutoShape 8" descr="0464-1.jpg">
          <a:extLst>
            <a:ext uri="{FF2B5EF4-FFF2-40B4-BE49-F238E27FC236}">
              <a16:creationId xmlns:a16="http://schemas.microsoft.com/office/drawing/2014/main" id="{38F5C168-CE9E-4509-8F9F-2BEF73B1F307}"/>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199" name="AutoShape 10" descr="Imágenes integradas 1">
          <a:extLst>
            <a:ext uri="{FF2B5EF4-FFF2-40B4-BE49-F238E27FC236}">
              <a16:creationId xmlns:a16="http://schemas.microsoft.com/office/drawing/2014/main" id="{95E3D2DD-468F-4FA5-A150-E661E0861F53}"/>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BC9350F-E4BF-4FBD-B832-2EAAB1854F80}"/>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65638C9-729F-4413-AC11-0AEEF48F1590}"/>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3C7E95D-5561-4347-9700-BCD86DC84361}"/>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3" name="AutoShape 7" descr="0464-1.jpg">
          <a:extLst>
            <a:ext uri="{FF2B5EF4-FFF2-40B4-BE49-F238E27FC236}">
              <a16:creationId xmlns:a16="http://schemas.microsoft.com/office/drawing/2014/main" id="{D6259C47-6AB6-4798-BE74-AA6C7310B232}"/>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4" name="AutoShape 8" descr="0464-1.jpg">
          <a:extLst>
            <a:ext uri="{FF2B5EF4-FFF2-40B4-BE49-F238E27FC236}">
              <a16:creationId xmlns:a16="http://schemas.microsoft.com/office/drawing/2014/main" id="{8AB7C4EB-B8EB-4078-8CAC-010E2FBFBFA9}"/>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72</xdr:row>
      <xdr:rowOff>0</xdr:rowOff>
    </xdr:from>
    <xdr:ext cx="304800" cy="304800"/>
    <xdr:sp macro="" textlink="">
      <xdr:nvSpPr>
        <xdr:cNvPr id="205" name="AutoShape 10" descr="Imágenes integradas 1">
          <a:extLst>
            <a:ext uri="{FF2B5EF4-FFF2-40B4-BE49-F238E27FC236}">
              <a16:creationId xmlns:a16="http://schemas.microsoft.com/office/drawing/2014/main" id="{F840AC61-078E-40C9-A3CC-20B5D99F312A}"/>
            </a:ext>
          </a:extLst>
        </xdr:cNvPr>
        <xdr:cNvSpPr>
          <a:spLocks noChangeAspect="1" noChangeArrowheads="1"/>
        </xdr:cNvSpPr>
      </xdr:nvSpPr>
      <xdr:spPr bwMode="auto">
        <a:xfrm>
          <a:off x="57731025" y="1444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84"/>
  <sheetViews>
    <sheetView showGridLines="0" tabSelected="1" zoomScale="55" zoomScaleNormal="55" zoomScaleSheetLayoutView="40" workbookViewId="0">
      <selection sqref="A1:C1"/>
    </sheetView>
  </sheetViews>
  <sheetFormatPr baseColWidth="10" defaultColWidth="70.7109375" defaultRowHeight="23.25" x14ac:dyDescent="0.35"/>
  <cols>
    <col min="1" max="1" width="106.85546875" style="248" customWidth="1"/>
    <col min="2" max="2" width="82.5703125" style="248" customWidth="1"/>
    <col min="3" max="3" width="86" style="248" customWidth="1"/>
    <col min="4" max="4" width="59.140625" style="248" customWidth="1"/>
    <col min="5" max="5" width="53.7109375" style="248" customWidth="1"/>
    <col min="6" max="6" width="48.28515625" style="14" customWidth="1"/>
    <col min="7" max="7" width="55.28515625" style="1" customWidth="1"/>
    <col min="8" max="8" width="48.5703125" style="14" customWidth="1"/>
    <col min="9" max="9" width="53.7109375" style="15" customWidth="1"/>
    <col min="10" max="10" width="47.85546875" style="15" customWidth="1"/>
    <col min="11" max="11" width="46.42578125" style="15" customWidth="1"/>
    <col min="12" max="14" width="45" style="15" customWidth="1"/>
    <col min="15" max="15" width="48.85546875" style="15" customWidth="1"/>
    <col min="16" max="16" width="42" style="15" customWidth="1"/>
    <col min="17" max="17" width="41.5703125" style="15" customWidth="1"/>
    <col min="18" max="18" width="51.28515625" style="15" customWidth="1"/>
    <col min="19" max="19" width="66.42578125" style="248" customWidth="1"/>
    <col min="20" max="20" width="72.7109375" style="248" customWidth="1"/>
    <col min="21" max="21" width="44.5703125" style="14" customWidth="1"/>
    <col min="22" max="22" width="49.5703125" style="1" customWidth="1"/>
    <col min="23" max="23" width="44.85546875" style="15" customWidth="1"/>
    <col min="24" max="24" width="69.42578125" style="198" customWidth="1"/>
    <col min="25" max="25" width="70.28515625" style="198" customWidth="1"/>
    <col min="26" max="26" width="81.5703125" style="248" customWidth="1"/>
    <col min="27" max="27" width="0" style="3" hidden="1" customWidth="1"/>
    <col min="28" max="241" width="70.7109375" style="3"/>
    <col min="242" max="16384" width="70.7109375" style="248"/>
  </cols>
  <sheetData>
    <row r="1" spans="1:241" ht="176.25" customHeight="1" x14ac:dyDescent="0.25">
      <c r="A1" s="716"/>
      <c r="B1" s="716"/>
      <c r="C1" s="716"/>
      <c r="D1" s="717" t="s">
        <v>722</v>
      </c>
      <c r="E1" s="717"/>
      <c r="F1" s="717"/>
      <c r="G1" s="717"/>
      <c r="H1" s="717"/>
      <c r="I1" s="717"/>
      <c r="J1" s="717"/>
      <c r="K1" s="717"/>
      <c r="L1" s="717"/>
      <c r="M1" s="717"/>
      <c r="N1" s="717"/>
      <c r="O1" s="717"/>
      <c r="P1" s="717"/>
      <c r="Q1" s="717"/>
      <c r="R1" s="717"/>
      <c r="S1" s="717"/>
      <c r="T1" s="717"/>
      <c r="U1" s="717"/>
      <c r="V1" s="717"/>
      <c r="W1" s="717"/>
      <c r="X1" s="190"/>
      <c r="Y1" s="190"/>
      <c r="Z1" s="191"/>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row>
    <row r="2" spans="1:241" s="193" customFormat="1" ht="90" customHeight="1" x14ac:dyDescent="0.35">
      <c r="A2" s="718" t="s">
        <v>0</v>
      </c>
      <c r="B2" s="720" t="s">
        <v>1</v>
      </c>
      <c r="C2" s="720" t="s">
        <v>2</v>
      </c>
      <c r="D2" s="720" t="s">
        <v>3</v>
      </c>
      <c r="E2" s="720" t="s">
        <v>4</v>
      </c>
      <c r="F2" s="708" t="s">
        <v>5</v>
      </c>
      <c r="G2" s="708" t="s">
        <v>6</v>
      </c>
      <c r="H2" s="708" t="s">
        <v>7</v>
      </c>
      <c r="I2" s="722" t="s">
        <v>8</v>
      </c>
      <c r="J2" s="722" t="s">
        <v>9</v>
      </c>
      <c r="K2" s="722"/>
      <c r="L2" s="722"/>
      <c r="M2" s="722"/>
      <c r="N2" s="722"/>
      <c r="O2" s="722"/>
      <c r="P2" s="722"/>
      <c r="Q2" s="722"/>
      <c r="R2" s="722"/>
      <c r="S2" s="714" t="s">
        <v>10</v>
      </c>
      <c r="T2" s="708" t="s">
        <v>11</v>
      </c>
      <c r="U2" s="708" t="s">
        <v>12</v>
      </c>
      <c r="V2" s="708"/>
      <c r="W2" s="708"/>
      <c r="X2" s="708" t="s">
        <v>692</v>
      </c>
      <c r="Y2" s="714" t="s">
        <v>680</v>
      </c>
      <c r="Z2" s="708" t="s">
        <v>13</v>
      </c>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row>
    <row r="3" spans="1:241" s="197" customFormat="1" ht="114.75" customHeight="1" x14ac:dyDescent="0.25">
      <c r="A3" s="719"/>
      <c r="B3" s="721"/>
      <c r="C3" s="721"/>
      <c r="D3" s="721"/>
      <c r="E3" s="721"/>
      <c r="F3" s="708"/>
      <c r="G3" s="708"/>
      <c r="H3" s="708"/>
      <c r="I3" s="722"/>
      <c r="J3" s="194" t="s">
        <v>14</v>
      </c>
      <c r="K3" s="194" t="s">
        <v>15</v>
      </c>
      <c r="L3" s="194" t="s">
        <v>16</v>
      </c>
      <c r="M3" s="481" t="s">
        <v>710</v>
      </c>
      <c r="N3" s="481" t="s">
        <v>711</v>
      </c>
      <c r="O3" s="194" t="s">
        <v>17</v>
      </c>
      <c r="P3" s="194" t="s">
        <v>18</v>
      </c>
      <c r="Q3" s="194" t="s">
        <v>19</v>
      </c>
      <c r="R3" s="194" t="s">
        <v>20</v>
      </c>
      <c r="S3" s="715"/>
      <c r="T3" s="708"/>
      <c r="U3" s="195" t="s">
        <v>21</v>
      </c>
      <c r="V3" s="195" t="s">
        <v>22</v>
      </c>
      <c r="W3" s="196" t="s">
        <v>23</v>
      </c>
      <c r="X3" s="708"/>
      <c r="Y3" s="715"/>
      <c r="Z3" s="708"/>
    </row>
    <row r="4" spans="1:241" ht="189.75" customHeight="1" x14ac:dyDescent="0.35">
      <c r="A4" s="221" t="s">
        <v>24</v>
      </c>
      <c r="B4" s="16" t="s">
        <v>25</v>
      </c>
      <c r="C4" s="16" t="s">
        <v>26</v>
      </c>
      <c r="D4" s="16" t="s">
        <v>27</v>
      </c>
      <c r="E4" s="16" t="s">
        <v>28</v>
      </c>
      <c r="F4" s="482" t="s">
        <v>29</v>
      </c>
      <c r="G4" s="219" t="s">
        <v>510</v>
      </c>
      <c r="H4" s="220">
        <v>41529</v>
      </c>
      <c r="I4" s="24">
        <f>SUM(J4:R4)</f>
        <v>3740750000</v>
      </c>
      <c r="J4" s="24"/>
      <c r="K4" s="24"/>
      <c r="L4" s="281">
        <v>3735750000</v>
      </c>
      <c r="M4" s="474"/>
      <c r="N4" s="474"/>
      <c r="O4" s="281"/>
      <c r="P4" s="281"/>
      <c r="Q4" s="281"/>
      <c r="R4" s="281">
        <v>5000000</v>
      </c>
      <c r="S4" s="221" t="s">
        <v>28</v>
      </c>
      <c r="T4" s="25" t="s">
        <v>622</v>
      </c>
      <c r="U4" s="26" t="s">
        <v>30</v>
      </c>
      <c r="V4" s="27">
        <v>679</v>
      </c>
      <c r="W4" s="28">
        <v>3735750000</v>
      </c>
      <c r="X4" s="29" t="s">
        <v>643</v>
      </c>
      <c r="Y4" s="29" t="s">
        <v>648</v>
      </c>
      <c r="Z4" s="221"/>
      <c r="AA4" s="320" t="s">
        <v>705</v>
      </c>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row>
    <row r="5" spans="1:241" ht="191.25" customHeight="1" x14ac:dyDescent="0.35">
      <c r="A5" s="221" t="s">
        <v>31</v>
      </c>
      <c r="B5" s="16" t="s">
        <v>32</v>
      </c>
      <c r="C5" s="16" t="s">
        <v>33</v>
      </c>
      <c r="D5" s="16" t="s">
        <v>34</v>
      </c>
      <c r="E5" s="16" t="s">
        <v>28</v>
      </c>
      <c r="F5" s="482" t="s">
        <v>35</v>
      </c>
      <c r="G5" s="30" t="s">
        <v>510</v>
      </c>
      <c r="H5" s="31">
        <v>41529</v>
      </c>
      <c r="I5" s="33">
        <f t="shared" ref="I5:I71" si="0">SUM(J5:R5)</f>
        <v>2331169400</v>
      </c>
      <c r="J5" s="33"/>
      <c r="K5" s="33"/>
      <c r="L5" s="34">
        <v>2331169400</v>
      </c>
      <c r="M5" s="34"/>
      <c r="N5" s="34"/>
      <c r="O5" s="34"/>
      <c r="P5" s="34"/>
      <c r="Q5" s="34"/>
      <c r="R5" s="34"/>
      <c r="S5" s="221" t="s">
        <v>36</v>
      </c>
      <c r="T5" s="25" t="s">
        <v>623</v>
      </c>
      <c r="U5" s="35">
        <v>41541</v>
      </c>
      <c r="V5" s="36">
        <v>679</v>
      </c>
      <c r="W5" s="37">
        <v>2331169400</v>
      </c>
      <c r="X5" s="38" t="s">
        <v>643</v>
      </c>
      <c r="Y5" s="38" t="s">
        <v>649</v>
      </c>
      <c r="Z5" s="221"/>
      <c r="AA5" s="248" t="s">
        <v>706</v>
      </c>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row>
    <row r="6" spans="1:241" ht="98.25" customHeight="1" x14ac:dyDescent="0.25">
      <c r="A6" s="651" t="s">
        <v>37</v>
      </c>
      <c r="B6" s="652" t="s">
        <v>38</v>
      </c>
      <c r="C6" s="652" t="s">
        <v>39</v>
      </c>
      <c r="D6" s="652" t="s">
        <v>620</v>
      </c>
      <c r="E6" s="652" t="s">
        <v>28</v>
      </c>
      <c r="F6" s="666" t="s">
        <v>40</v>
      </c>
      <c r="G6" s="706" t="s">
        <v>510</v>
      </c>
      <c r="H6" s="681">
        <v>41529</v>
      </c>
      <c r="I6" s="671">
        <f t="shared" si="0"/>
        <v>6474755419.0500002</v>
      </c>
      <c r="J6" s="671"/>
      <c r="K6" s="671">
        <v>6474755419.0500002</v>
      </c>
      <c r="L6" s="671"/>
      <c r="M6" s="474"/>
      <c r="N6" s="474"/>
      <c r="O6" s="671"/>
      <c r="P6" s="281"/>
      <c r="Q6" s="281"/>
      <c r="R6" s="671"/>
      <c r="S6" s="554" t="s">
        <v>28</v>
      </c>
      <c r="T6" s="611" t="s">
        <v>623</v>
      </c>
      <c r="U6" s="35">
        <v>41541</v>
      </c>
      <c r="V6" s="36">
        <v>679</v>
      </c>
      <c r="W6" s="39">
        <v>5500732854</v>
      </c>
      <c r="X6" s="712" t="s">
        <v>643</v>
      </c>
      <c r="Y6" s="712" t="s">
        <v>650</v>
      </c>
      <c r="Z6" s="554"/>
      <c r="AA6" s="320" t="s">
        <v>706</v>
      </c>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row>
    <row r="7" spans="1:241" ht="84.75" customHeight="1" x14ac:dyDescent="0.25">
      <c r="A7" s="651"/>
      <c r="B7" s="653"/>
      <c r="C7" s="653"/>
      <c r="D7" s="653"/>
      <c r="E7" s="653"/>
      <c r="F7" s="666"/>
      <c r="G7" s="707"/>
      <c r="H7" s="683"/>
      <c r="I7" s="673"/>
      <c r="J7" s="673"/>
      <c r="K7" s="673"/>
      <c r="L7" s="673"/>
      <c r="M7" s="476"/>
      <c r="N7" s="476"/>
      <c r="O7" s="673"/>
      <c r="P7" s="283"/>
      <c r="Q7" s="283"/>
      <c r="R7" s="673"/>
      <c r="S7" s="556"/>
      <c r="T7" s="613"/>
      <c r="U7" s="35">
        <v>42090</v>
      </c>
      <c r="V7" s="36">
        <v>188</v>
      </c>
      <c r="W7" s="39">
        <v>974022564.04999995</v>
      </c>
      <c r="X7" s="713"/>
      <c r="Y7" s="713"/>
      <c r="Z7" s="556"/>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c r="HJ7" s="248"/>
      <c r="HK7" s="248"/>
      <c r="HL7" s="248"/>
      <c r="HM7" s="248"/>
      <c r="HN7" s="248"/>
      <c r="HO7" s="248"/>
      <c r="HP7" s="248"/>
      <c r="HQ7" s="248"/>
      <c r="HR7" s="248"/>
      <c r="HS7" s="248"/>
      <c r="HT7" s="248"/>
      <c r="HU7" s="248"/>
      <c r="HV7" s="248"/>
      <c r="HW7" s="248"/>
      <c r="HX7" s="248"/>
      <c r="HY7" s="248"/>
      <c r="HZ7" s="248"/>
      <c r="IA7" s="248"/>
      <c r="IB7" s="248"/>
      <c r="IC7" s="248"/>
      <c r="ID7" s="248"/>
      <c r="IE7" s="248"/>
      <c r="IF7" s="248"/>
      <c r="IG7" s="248"/>
    </row>
    <row r="8" spans="1:241" ht="180.75" customHeight="1" x14ac:dyDescent="0.25">
      <c r="A8" s="235" t="s">
        <v>41</v>
      </c>
      <c r="B8" s="64" t="s">
        <v>42</v>
      </c>
      <c r="C8" s="64" t="s">
        <v>43</v>
      </c>
      <c r="D8" s="64" t="s">
        <v>34</v>
      </c>
      <c r="E8" s="64" t="s">
        <v>28</v>
      </c>
      <c r="F8" s="483" t="s">
        <v>44</v>
      </c>
      <c r="G8" s="65" t="s">
        <v>510</v>
      </c>
      <c r="H8" s="66">
        <v>41529</v>
      </c>
      <c r="I8" s="67">
        <f t="shared" si="0"/>
        <v>17256911385</v>
      </c>
      <c r="J8" s="67">
        <v>4458903</v>
      </c>
      <c r="K8" s="67">
        <v>442521177</v>
      </c>
      <c r="L8" s="67">
        <f>16584890505+225040800</f>
        <v>16809931305</v>
      </c>
      <c r="M8" s="67"/>
      <c r="N8" s="67"/>
      <c r="O8" s="67"/>
      <c r="P8" s="67"/>
      <c r="Q8" s="67"/>
      <c r="R8" s="67"/>
      <c r="S8" s="235" t="s">
        <v>45</v>
      </c>
      <c r="T8" s="68" t="s">
        <v>46</v>
      </c>
      <c r="U8" s="69" t="s">
        <v>589</v>
      </c>
      <c r="V8" s="70" t="s">
        <v>613</v>
      </c>
      <c r="W8" s="71">
        <v>17256911385</v>
      </c>
      <c r="X8" s="302" t="s">
        <v>509</v>
      </c>
      <c r="Y8" s="269"/>
      <c r="Z8" s="235"/>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row>
    <row r="9" spans="1:241" ht="166.5" customHeight="1" x14ac:dyDescent="0.25">
      <c r="A9" s="235" t="s">
        <v>47</v>
      </c>
      <c r="B9" s="64" t="s">
        <v>48</v>
      </c>
      <c r="C9" s="64" t="s">
        <v>49</v>
      </c>
      <c r="D9" s="64" t="s">
        <v>50</v>
      </c>
      <c r="E9" s="64" t="s">
        <v>28</v>
      </c>
      <c r="F9" s="483" t="s">
        <v>51</v>
      </c>
      <c r="G9" s="65" t="s">
        <v>510</v>
      </c>
      <c r="H9" s="66">
        <v>41529</v>
      </c>
      <c r="I9" s="72">
        <f t="shared" si="0"/>
        <v>4554949677</v>
      </c>
      <c r="J9" s="72"/>
      <c r="K9" s="72">
        <v>4554949677</v>
      </c>
      <c r="L9" s="67"/>
      <c r="M9" s="67"/>
      <c r="N9" s="67"/>
      <c r="O9" s="67"/>
      <c r="P9" s="67"/>
      <c r="Q9" s="67"/>
      <c r="R9" s="67"/>
      <c r="S9" s="235" t="s">
        <v>52</v>
      </c>
      <c r="T9" s="68" t="s">
        <v>53</v>
      </c>
      <c r="U9" s="69">
        <v>41547</v>
      </c>
      <c r="V9" s="70">
        <v>3138</v>
      </c>
      <c r="W9" s="72">
        <v>4554949677</v>
      </c>
      <c r="X9" s="64" t="s">
        <v>643</v>
      </c>
      <c r="Y9" s="64" t="s">
        <v>651</v>
      </c>
      <c r="Z9" s="235"/>
      <c r="AA9" s="248" t="s">
        <v>707</v>
      </c>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row>
    <row r="10" spans="1:241" ht="149.25" customHeight="1" x14ac:dyDescent="0.25">
      <c r="A10" s="221" t="s">
        <v>54</v>
      </c>
      <c r="B10" s="16" t="s">
        <v>55</v>
      </c>
      <c r="C10" s="16" t="s">
        <v>56</v>
      </c>
      <c r="D10" s="16" t="s">
        <v>57</v>
      </c>
      <c r="E10" s="16" t="s">
        <v>28</v>
      </c>
      <c r="F10" s="482" t="s">
        <v>58</v>
      </c>
      <c r="G10" s="219" t="s">
        <v>510</v>
      </c>
      <c r="H10" s="220">
        <v>41529</v>
      </c>
      <c r="I10" s="522">
        <f t="shared" si="0"/>
        <v>1067035080</v>
      </c>
      <c r="J10" s="230"/>
      <c r="K10" s="284">
        <v>1000500000</v>
      </c>
      <c r="L10" s="281"/>
      <c r="M10" s="474"/>
      <c r="N10" s="474"/>
      <c r="O10" s="281"/>
      <c r="P10" s="281"/>
      <c r="Q10" s="281"/>
      <c r="R10" s="281">
        <v>66535080</v>
      </c>
      <c r="S10" s="221" t="s">
        <v>28</v>
      </c>
      <c r="T10" s="229" t="s">
        <v>624</v>
      </c>
      <c r="U10" s="43">
        <v>41541</v>
      </c>
      <c r="V10" s="44">
        <v>679</v>
      </c>
      <c r="W10" s="45">
        <v>1000500000</v>
      </c>
      <c r="X10" s="305" t="s">
        <v>643</v>
      </c>
      <c r="Y10" s="267" t="s">
        <v>652</v>
      </c>
      <c r="Z10" s="221"/>
      <c r="AA10" s="320" t="s">
        <v>706</v>
      </c>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c r="FH10" s="248"/>
      <c r="FI10" s="248"/>
      <c r="FJ10" s="248"/>
      <c r="FK10" s="248"/>
      <c r="FL10" s="248"/>
      <c r="FM10" s="248"/>
      <c r="FN10" s="248"/>
      <c r="FO10" s="248"/>
      <c r="FP10" s="248"/>
      <c r="FQ10" s="248"/>
      <c r="FR10" s="248"/>
      <c r="FS10" s="248"/>
      <c r="FT10" s="248"/>
      <c r="FU10" s="248"/>
      <c r="FV10" s="248"/>
      <c r="FW10" s="248"/>
      <c r="FX10" s="248"/>
      <c r="FY10" s="248"/>
      <c r="FZ10" s="248"/>
      <c r="GA10" s="248"/>
      <c r="GB10" s="248"/>
      <c r="GC10" s="248"/>
      <c r="GD10" s="248"/>
      <c r="GE10" s="248"/>
      <c r="GF10" s="248"/>
      <c r="GG10" s="248"/>
      <c r="GH10" s="248"/>
      <c r="GI10" s="248"/>
      <c r="GJ10" s="248"/>
      <c r="GK10" s="248"/>
      <c r="GL10" s="248"/>
      <c r="GM10" s="248"/>
      <c r="GN10" s="248"/>
      <c r="GO10" s="248"/>
      <c r="GP10" s="248"/>
      <c r="GQ10" s="248"/>
      <c r="GR10" s="248"/>
      <c r="GS10" s="248"/>
      <c r="GT10" s="248"/>
      <c r="GU10" s="248"/>
      <c r="GV10" s="248"/>
      <c r="GW10" s="248"/>
      <c r="GX10" s="248"/>
      <c r="GY10" s="248"/>
      <c r="GZ10" s="248"/>
      <c r="HA10" s="248"/>
      <c r="HB10" s="248"/>
      <c r="HC10" s="248"/>
      <c r="HD10" s="248"/>
      <c r="HE10" s="248"/>
      <c r="HF10" s="248"/>
      <c r="HG10" s="248"/>
      <c r="HH10" s="248"/>
      <c r="HI10" s="248"/>
      <c r="HJ10" s="248"/>
      <c r="HK10" s="248"/>
      <c r="HL10" s="248"/>
      <c r="HM10" s="248"/>
      <c r="HN10" s="248"/>
      <c r="HO10" s="248"/>
      <c r="HP10" s="248"/>
      <c r="HQ10" s="248"/>
      <c r="HR10" s="248"/>
      <c r="HS10" s="248"/>
      <c r="HT10" s="248"/>
      <c r="HU10" s="248"/>
      <c r="HV10" s="248"/>
      <c r="HW10" s="248"/>
      <c r="HX10" s="248"/>
      <c r="HY10" s="248"/>
      <c r="HZ10" s="248"/>
      <c r="IA10" s="248"/>
      <c r="IB10" s="248"/>
      <c r="IC10" s="248"/>
      <c r="ID10" s="248"/>
      <c r="IE10" s="248"/>
      <c r="IF10" s="248"/>
      <c r="IG10" s="248"/>
    </row>
    <row r="11" spans="1:241" ht="156" customHeight="1" x14ac:dyDescent="0.25">
      <c r="A11" s="221" t="s">
        <v>59</v>
      </c>
      <c r="B11" s="16" t="s">
        <v>60</v>
      </c>
      <c r="C11" s="16" t="s">
        <v>61</v>
      </c>
      <c r="D11" s="16" t="s">
        <v>34</v>
      </c>
      <c r="E11" s="16" t="s">
        <v>28</v>
      </c>
      <c r="F11" s="482" t="s">
        <v>62</v>
      </c>
      <c r="G11" s="219" t="s">
        <v>510</v>
      </c>
      <c r="H11" s="220">
        <v>41529</v>
      </c>
      <c r="I11" s="522">
        <f t="shared" si="0"/>
        <v>4182283895</v>
      </c>
      <c r="J11" s="230"/>
      <c r="K11" s="284">
        <v>4182283895</v>
      </c>
      <c r="L11" s="284"/>
      <c r="M11" s="467"/>
      <c r="N11" s="467"/>
      <c r="O11" s="281"/>
      <c r="P11" s="281"/>
      <c r="Q11" s="281"/>
      <c r="R11" s="281"/>
      <c r="S11" s="221" t="s">
        <v>28</v>
      </c>
      <c r="T11" s="229" t="s">
        <v>625</v>
      </c>
      <c r="U11" s="35">
        <v>41541</v>
      </c>
      <c r="V11" s="36">
        <v>679</v>
      </c>
      <c r="W11" s="41">
        <v>4182283895</v>
      </c>
      <c r="X11" s="42" t="s">
        <v>643</v>
      </c>
      <c r="Y11" s="42" t="s">
        <v>653</v>
      </c>
      <c r="Z11" s="221"/>
      <c r="AA11" s="320" t="s">
        <v>707</v>
      </c>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248"/>
      <c r="FG11" s="248"/>
      <c r="FH11" s="248"/>
      <c r="FI11" s="248"/>
      <c r="FJ11" s="248"/>
      <c r="FK11" s="248"/>
      <c r="FL11" s="248"/>
      <c r="FM11" s="248"/>
      <c r="FN11" s="248"/>
      <c r="FO11" s="248"/>
      <c r="FP11" s="248"/>
      <c r="FQ11" s="248"/>
      <c r="FR11" s="248"/>
      <c r="FS11" s="248"/>
      <c r="FT11" s="248"/>
      <c r="FU11" s="248"/>
      <c r="FV11" s="248"/>
      <c r="FW11" s="248"/>
      <c r="FX11" s="248"/>
      <c r="FY11" s="248"/>
      <c r="FZ11" s="248"/>
      <c r="GA11" s="248"/>
      <c r="GB11" s="248"/>
      <c r="GC11" s="248"/>
      <c r="GD11" s="248"/>
      <c r="GE11" s="248"/>
      <c r="GF11" s="248"/>
      <c r="GG11" s="248"/>
      <c r="GH11" s="248"/>
      <c r="GI11" s="248"/>
      <c r="GJ11" s="248"/>
      <c r="GK11" s="248"/>
      <c r="GL11" s="248"/>
      <c r="GM11" s="248"/>
      <c r="GN11" s="248"/>
      <c r="GO11" s="248"/>
      <c r="GP11" s="248"/>
      <c r="GQ11" s="248"/>
      <c r="GR11" s="248"/>
      <c r="GS11" s="248"/>
      <c r="GT11" s="248"/>
      <c r="GU11" s="248"/>
      <c r="GV11" s="248"/>
      <c r="GW11" s="248"/>
      <c r="GX11" s="248"/>
      <c r="GY11" s="248"/>
      <c r="GZ11" s="248"/>
      <c r="HA11" s="248"/>
      <c r="HB11" s="248"/>
      <c r="HC11" s="248"/>
      <c r="HD11" s="248"/>
      <c r="HE11" s="248"/>
      <c r="HF11" s="248"/>
      <c r="HG11" s="248"/>
      <c r="HH11" s="248"/>
      <c r="HI11" s="248"/>
      <c r="HJ11" s="248"/>
      <c r="HK11" s="248"/>
      <c r="HL11" s="248"/>
      <c r="HM11" s="248"/>
      <c r="HN11" s="248"/>
      <c r="HO11" s="248"/>
      <c r="HP11" s="248"/>
      <c r="HQ11" s="248"/>
      <c r="HR11" s="248"/>
      <c r="HS11" s="248"/>
      <c r="HT11" s="248"/>
      <c r="HU11" s="248"/>
      <c r="HV11" s="248"/>
      <c r="HW11" s="248"/>
      <c r="HX11" s="248"/>
      <c r="HY11" s="248"/>
      <c r="HZ11" s="248"/>
      <c r="IA11" s="248"/>
      <c r="IB11" s="248"/>
      <c r="IC11" s="248"/>
      <c r="ID11" s="248"/>
      <c r="IE11" s="248"/>
      <c r="IF11" s="248"/>
      <c r="IG11" s="248"/>
    </row>
    <row r="12" spans="1:241" ht="163.5" customHeight="1" x14ac:dyDescent="0.25">
      <c r="A12" s="221" t="s">
        <v>63</v>
      </c>
      <c r="B12" s="16" t="s">
        <v>64</v>
      </c>
      <c r="C12" s="16" t="s">
        <v>61</v>
      </c>
      <c r="D12" s="16" t="s">
        <v>34</v>
      </c>
      <c r="E12" s="16" t="s">
        <v>28</v>
      </c>
      <c r="F12" s="482" t="s">
        <v>65</v>
      </c>
      <c r="G12" s="30" t="s">
        <v>510</v>
      </c>
      <c r="H12" s="31">
        <v>41529</v>
      </c>
      <c r="I12" s="21">
        <f t="shared" si="0"/>
        <v>999999969</v>
      </c>
      <c r="J12" s="21"/>
      <c r="K12" s="21">
        <v>999999969</v>
      </c>
      <c r="L12" s="34"/>
      <c r="M12" s="34"/>
      <c r="N12" s="34"/>
      <c r="O12" s="34"/>
      <c r="P12" s="34"/>
      <c r="Q12" s="34"/>
      <c r="R12" s="34"/>
      <c r="S12" s="221" t="s">
        <v>28</v>
      </c>
      <c r="T12" s="40" t="s">
        <v>623</v>
      </c>
      <c r="U12" s="35">
        <v>41541</v>
      </c>
      <c r="V12" s="36">
        <v>679</v>
      </c>
      <c r="W12" s="41">
        <v>999999969</v>
      </c>
      <c r="X12" s="42" t="s">
        <v>643</v>
      </c>
      <c r="Y12" s="42" t="s">
        <v>654</v>
      </c>
      <c r="Z12" s="221"/>
      <c r="AA12" s="320" t="s">
        <v>706</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row>
    <row r="13" spans="1:241" ht="57" customHeight="1" x14ac:dyDescent="0.25">
      <c r="A13" s="674" t="s">
        <v>66</v>
      </c>
      <c r="B13" s="675" t="s">
        <v>67</v>
      </c>
      <c r="C13" s="675" t="s">
        <v>68</v>
      </c>
      <c r="D13" s="675" t="s">
        <v>69</v>
      </c>
      <c r="E13" s="675" t="s">
        <v>28</v>
      </c>
      <c r="F13" s="677" t="s">
        <v>70</v>
      </c>
      <c r="G13" s="696" t="s">
        <v>510</v>
      </c>
      <c r="H13" s="699">
        <v>41529</v>
      </c>
      <c r="I13" s="702">
        <f t="shared" si="0"/>
        <v>8927760746</v>
      </c>
      <c r="J13" s="702"/>
      <c r="K13" s="702">
        <v>7327870746</v>
      </c>
      <c r="L13" s="687"/>
      <c r="M13" s="477"/>
      <c r="N13" s="477"/>
      <c r="O13" s="687"/>
      <c r="P13" s="287"/>
      <c r="Q13" s="287"/>
      <c r="R13" s="687">
        <v>1599890000</v>
      </c>
      <c r="S13" s="689" t="s">
        <v>71</v>
      </c>
      <c r="T13" s="691" t="s">
        <v>53</v>
      </c>
      <c r="U13" s="69">
        <v>41638</v>
      </c>
      <c r="V13" s="73">
        <v>4135</v>
      </c>
      <c r="W13" s="74">
        <v>799945000</v>
      </c>
      <c r="X13" s="607" t="s">
        <v>509</v>
      </c>
      <c r="Y13" s="268"/>
      <c r="Z13" s="689"/>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row>
    <row r="14" spans="1:241" ht="57" customHeight="1" x14ac:dyDescent="0.25">
      <c r="A14" s="674"/>
      <c r="B14" s="676"/>
      <c r="C14" s="676"/>
      <c r="D14" s="676"/>
      <c r="E14" s="676"/>
      <c r="F14" s="677"/>
      <c r="G14" s="697"/>
      <c r="H14" s="700"/>
      <c r="I14" s="703"/>
      <c r="J14" s="703"/>
      <c r="K14" s="703"/>
      <c r="L14" s="688"/>
      <c r="M14" s="478"/>
      <c r="N14" s="478"/>
      <c r="O14" s="688"/>
      <c r="P14" s="289"/>
      <c r="Q14" s="289"/>
      <c r="R14" s="688"/>
      <c r="S14" s="705"/>
      <c r="T14" s="692"/>
      <c r="U14" s="69">
        <v>41750</v>
      </c>
      <c r="V14" s="70">
        <v>46</v>
      </c>
      <c r="W14" s="75">
        <v>7327870746</v>
      </c>
      <c r="X14" s="711"/>
      <c r="Y14" s="270"/>
      <c r="Z14" s="705"/>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8"/>
      <c r="FV14" s="248"/>
      <c r="FW14" s="248"/>
      <c r="FX14" s="248"/>
      <c r="FY14" s="248"/>
      <c r="FZ14" s="248"/>
      <c r="GA14" s="248"/>
      <c r="GB14" s="248"/>
      <c r="GC14" s="248"/>
      <c r="GD14" s="248"/>
      <c r="GE14" s="248"/>
      <c r="GF14" s="248"/>
      <c r="GG14" s="248"/>
      <c r="GH14" s="248"/>
      <c r="GI14" s="248"/>
      <c r="GJ14" s="248"/>
      <c r="GK14" s="248"/>
      <c r="GL14" s="248"/>
      <c r="GM14" s="248"/>
      <c r="GN14" s="248"/>
      <c r="GO14" s="248"/>
      <c r="GP14" s="248"/>
      <c r="GQ14" s="248"/>
      <c r="GR14" s="248"/>
      <c r="GS14" s="248"/>
      <c r="GT14" s="248"/>
      <c r="GU14" s="248"/>
      <c r="GV14" s="248"/>
      <c r="GW14" s="248"/>
      <c r="GX14" s="248"/>
      <c r="GY14" s="248"/>
      <c r="GZ14" s="248"/>
      <c r="HA14" s="248"/>
      <c r="HB14" s="248"/>
      <c r="HC14" s="248"/>
      <c r="HD14" s="248"/>
      <c r="HE14" s="248"/>
      <c r="HF14" s="248"/>
      <c r="HG14" s="248"/>
      <c r="HH14" s="248"/>
      <c r="HI14" s="248"/>
      <c r="HJ14" s="248"/>
      <c r="HK14" s="248"/>
      <c r="HL14" s="248"/>
      <c r="HM14" s="248"/>
      <c r="HN14" s="248"/>
      <c r="HO14" s="248"/>
      <c r="HP14" s="248"/>
      <c r="HQ14" s="248"/>
      <c r="HR14" s="248"/>
      <c r="HS14" s="248"/>
      <c r="HT14" s="248"/>
      <c r="HU14" s="248"/>
      <c r="HV14" s="248"/>
      <c r="HW14" s="248"/>
      <c r="HX14" s="248"/>
      <c r="HY14" s="248"/>
      <c r="HZ14" s="248"/>
      <c r="IA14" s="248"/>
      <c r="IB14" s="248"/>
      <c r="IC14" s="248"/>
      <c r="ID14" s="248"/>
      <c r="IE14" s="248"/>
      <c r="IF14" s="248"/>
      <c r="IG14" s="248"/>
    </row>
    <row r="15" spans="1:241" ht="57" customHeight="1" x14ac:dyDescent="0.25">
      <c r="A15" s="674"/>
      <c r="B15" s="695"/>
      <c r="C15" s="695"/>
      <c r="D15" s="695"/>
      <c r="E15" s="695"/>
      <c r="F15" s="677"/>
      <c r="G15" s="698"/>
      <c r="H15" s="701"/>
      <c r="I15" s="704"/>
      <c r="J15" s="704"/>
      <c r="K15" s="704"/>
      <c r="L15" s="709"/>
      <c r="M15" s="479"/>
      <c r="N15" s="479"/>
      <c r="O15" s="709"/>
      <c r="P15" s="288"/>
      <c r="Q15" s="288"/>
      <c r="R15" s="709"/>
      <c r="S15" s="690"/>
      <c r="T15" s="710"/>
      <c r="U15" s="69">
        <v>41918</v>
      </c>
      <c r="V15" s="76">
        <v>2370</v>
      </c>
      <c r="W15" s="71">
        <v>799945000</v>
      </c>
      <c r="X15" s="608"/>
      <c r="Y15" s="269"/>
      <c r="Z15" s="690"/>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c r="HJ15" s="248"/>
      <c r="HK15" s="248"/>
      <c r="HL15" s="248"/>
      <c r="HM15" s="248"/>
      <c r="HN15" s="248"/>
      <c r="HO15" s="248"/>
      <c r="HP15" s="248"/>
      <c r="HQ15" s="248"/>
      <c r="HR15" s="248"/>
      <c r="HS15" s="248"/>
      <c r="HT15" s="248"/>
      <c r="HU15" s="248"/>
      <c r="HV15" s="248"/>
      <c r="HW15" s="248"/>
      <c r="HX15" s="248"/>
      <c r="HY15" s="248"/>
      <c r="HZ15" s="248"/>
      <c r="IA15" s="248"/>
      <c r="IB15" s="248"/>
      <c r="IC15" s="248"/>
      <c r="ID15" s="248"/>
      <c r="IE15" s="248"/>
      <c r="IF15" s="248"/>
      <c r="IG15" s="248"/>
    </row>
    <row r="16" spans="1:241" ht="75" customHeight="1" x14ac:dyDescent="0.25">
      <c r="A16" s="674" t="s">
        <v>72</v>
      </c>
      <c r="B16" s="675" t="s">
        <v>73</v>
      </c>
      <c r="C16" s="675" t="s">
        <v>74</v>
      </c>
      <c r="D16" s="675" t="s">
        <v>50</v>
      </c>
      <c r="E16" s="675" t="s">
        <v>28</v>
      </c>
      <c r="F16" s="677" t="s">
        <v>75</v>
      </c>
      <c r="G16" s="696" t="s">
        <v>510</v>
      </c>
      <c r="H16" s="699">
        <v>41529</v>
      </c>
      <c r="I16" s="702">
        <f t="shared" si="0"/>
        <v>9488780096</v>
      </c>
      <c r="J16" s="702"/>
      <c r="K16" s="702">
        <v>9488780096</v>
      </c>
      <c r="L16" s="687"/>
      <c r="M16" s="477"/>
      <c r="N16" s="477"/>
      <c r="O16" s="687"/>
      <c r="P16" s="287"/>
      <c r="Q16" s="287"/>
      <c r="R16" s="687"/>
      <c r="S16" s="689" t="s">
        <v>28</v>
      </c>
      <c r="T16" s="691" t="s">
        <v>53</v>
      </c>
      <c r="U16" s="69">
        <v>41547</v>
      </c>
      <c r="V16" s="70">
        <v>3138</v>
      </c>
      <c r="W16" s="94">
        <v>6977576159</v>
      </c>
      <c r="X16" s="607" t="s">
        <v>643</v>
      </c>
      <c r="Y16" s="268" t="s">
        <v>655</v>
      </c>
      <c r="Z16" s="689"/>
      <c r="AA16" s="320" t="s">
        <v>707</v>
      </c>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N16" s="248"/>
      <c r="GO16" s="248"/>
      <c r="GP16" s="248"/>
      <c r="GQ16" s="248"/>
      <c r="GR16" s="248"/>
      <c r="GS16" s="248"/>
      <c r="GT16" s="248"/>
      <c r="GU16" s="248"/>
      <c r="GV16" s="248"/>
      <c r="GW16" s="248"/>
      <c r="GX16" s="248"/>
      <c r="GY16" s="248"/>
      <c r="GZ16" s="248"/>
      <c r="HA16" s="248"/>
      <c r="HB16" s="248"/>
      <c r="HC16" s="248"/>
      <c r="HD16" s="248"/>
      <c r="HE16" s="248"/>
      <c r="HF16" s="248"/>
      <c r="HG16" s="248"/>
      <c r="HH16" s="248"/>
      <c r="HI16" s="248"/>
      <c r="HJ16" s="248"/>
      <c r="HK16" s="248"/>
      <c r="HL16" s="248"/>
      <c r="HM16" s="248"/>
      <c r="HN16" s="248"/>
      <c r="HO16" s="248"/>
      <c r="HP16" s="248"/>
      <c r="HQ16" s="248"/>
      <c r="HR16" s="248"/>
      <c r="HS16" s="248"/>
      <c r="HT16" s="248"/>
      <c r="HU16" s="248"/>
      <c r="HV16" s="248"/>
      <c r="HW16" s="248"/>
      <c r="HX16" s="248"/>
      <c r="HY16" s="248"/>
      <c r="HZ16" s="248"/>
      <c r="IA16" s="248"/>
      <c r="IB16" s="248"/>
      <c r="IC16" s="248"/>
      <c r="ID16" s="248"/>
      <c r="IE16" s="248"/>
      <c r="IF16" s="248"/>
      <c r="IG16" s="248"/>
    </row>
    <row r="17" spans="1:241" ht="92.25" customHeight="1" x14ac:dyDescent="0.25">
      <c r="A17" s="674"/>
      <c r="B17" s="695"/>
      <c r="C17" s="695"/>
      <c r="D17" s="695"/>
      <c r="E17" s="695"/>
      <c r="F17" s="677"/>
      <c r="G17" s="698"/>
      <c r="H17" s="701"/>
      <c r="I17" s="704"/>
      <c r="J17" s="704"/>
      <c r="K17" s="704"/>
      <c r="L17" s="709"/>
      <c r="M17" s="479"/>
      <c r="N17" s="479"/>
      <c r="O17" s="709"/>
      <c r="P17" s="288"/>
      <c r="Q17" s="288"/>
      <c r="R17" s="709"/>
      <c r="S17" s="690"/>
      <c r="T17" s="710"/>
      <c r="U17" s="69">
        <v>41872</v>
      </c>
      <c r="V17" s="76">
        <v>2020</v>
      </c>
      <c r="W17" s="94">
        <v>2511203937</v>
      </c>
      <c r="X17" s="608"/>
      <c r="Y17" s="269"/>
      <c r="Z17" s="690"/>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c r="HJ17" s="248"/>
      <c r="HK17" s="248"/>
      <c r="HL17" s="248"/>
      <c r="HM17" s="248"/>
      <c r="HN17" s="248"/>
      <c r="HO17" s="248"/>
      <c r="HP17" s="248"/>
      <c r="HQ17" s="248"/>
      <c r="HR17" s="248"/>
      <c r="HS17" s="248"/>
      <c r="HT17" s="248"/>
      <c r="HU17" s="248"/>
      <c r="HV17" s="248"/>
      <c r="HW17" s="248"/>
      <c r="HX17" s="248"/>
      <c r="HY17" s="248"/>
      <c r="HZ17" s="248"/>
      <c r="IA17" s="248"/>
      <c r="IB17" s="248"/>
      <c r="IC17" s="248"/>
      <c r="ID17" s="248"/>
      <c r="IE17" s="248"/>
      <c r="IF17" s="248"/>
      <c r="IG17" s="248"/>
    </row>
    <row r="18" spans="1:241" ht="86.25" customHeight="1" x14ac:dyDescent="0.25">
      <c r="A18" s="651" t="s">
        <v>76</v>
      </c>
      <c r="B18" s="652" t="s">
        <v>77</v>
      </c>
      <c r="C18" s="652" t="s">
        <v>78</v>
      </c>
      <c r="D18" s="652" t="s">
        <v>79</v>
      </c>
      <c r="E18" s="652" t="s">
        <v>28</v>
      </c>
      <c r="F18" s="666" t="s">
        <v>80</v>
      </c>
      <c r="G18" s="706" t="s">
        <v>510</v>
      </c>
      <c r="H18" s="681">
        <v>41529</v>
      </c>
      <c r="I18" s="671">
        <f t="shared" si="0"/>
        <v>1337884783.48</v>
      </c>
      <c r="J18" s="671"/>
      <c r="K18" s="671">
        <v>445573534.48000002</v>
      </c>
      <c r="L18" s="671">
        <v>892311249</v>
      </c>
      <c r="M18" s="474"/>
      <c r="N18" s="474"/>
      <c r="O18" s="671"/>
      <c r="P18" s="281"/>
      <c r="Q18" s="281"/>
      <c r="R18" s="671"/>
      <c r="S18" s="554" t="s">
        <v>81</v>
      </c>
      <c r="T18" s="611" t="s">
        <v>625</v>
      </c>
      <c r="U18" s="35">
        <v>41544</v>
      </c>
      <c r="V18" s="36">
        <v>679</v>
      </c>
      <c r="W18" s="41">
        <v>1047411658</v>
      </c>
      <c r="X18" s="604" t="s">
        <v>643</v>
      </c>
      <c r="Y18" s="604" t="s">
        <v>656</v>
      </c>
      <c r="Z18" s="554"/>
      <c r="AA18" s="320" t="s">
        <v>706</v>
      </c>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row>
    <row r="19" spans="1:241" ht="80.25" customHeight="1" x14ac:dyDescent="0.25">
      <c r="A19" s="651"/>
      <c r="B19" s="725"/>
      <c r="C19" s="725"/>
      <c r="D19" s="725"/>
      <c r="E19" s="725"/>
      <c r="F19" s="666"/>
      <c r="G19" s="726"/>
      <c r="H19" s="682"/>
      <c r="I19" s="672"/>
      <c r="J19" s="672"/>
      <c r="K19" s="672"/>
      <c r="L19" s="672"/>
      <c r="M19" s="475"/>
      <c r="N19" s="475"/>
      <c r="O19" s="672"/>
      <c r="P19" s="282"/>
      <c r="Q19" s="282"/>
      <c r="R19" s="672"/>
      <c r="S19" s="555"/>
      <c r="T19" s="612"/>
      <c r="U19" s="35">
        <v>41898</v>
      </c>
      <c r="V19" s="36">
        <v>500</v>
      </c>
      <c r="W19" s="48">
        <v>-155100409.19999999</v>
      </c>
      <c r="X19" s="605"/>
      <c r="Y19" s="605"/>
      <c r="Z19" s="555"/>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row>
    <row r="20" spans="1:241" ht="82.5" customHeight="1" x14ac:dyDescent="0.25">
      <c r="A20" s="651"/>
      <c r="B20" s="653"/>
      <c r="C20" s="653"/>
      <c r="D20" s="653"/>
      <c r="E20" s="653"/>
      <c r="F20" s="666"/>
      <c r="G20" s="707"/>
      <c r="H20" s="683"/>
      <c r="I20" s="673"/>
      <c r="J20" s="673"/>
      <c r="K20" s="673"/>
      <c r="L20" s="673"/>
      <c r="M20" s="476"/>
      <c r="N20" s="476"/>
      <c r="O20" s="673"/>
      <c r="P20" s="283"/>
      <c r="Q20" s="283"/>
      <c r="R20" s="673"/>
      <c r="S20" s="556"/>
      <c r="T20" s="613"/>
      <c r="U20" s="35">
        <v>42090</v>
      </c>
      <c r="V20" s="20">
        <v>188</v>
      </c>
      <c r="W20" s="21">
        <v>445573534.48000002</v>
      </c>
      <c r="X20" s="606"/>
      <c r="Y20" s="606"/>
      <c r="Z20" s="556"/>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row>
    <row r="21" spans="1:241" ht="252.75" customHeight="1" x14ac:dyDescent="0.25">
      <c r="A21" s="221" t="s">
        <v>82</v>
      </c>
      <c r="B21" s="16" t="s">
        <v>83</v>
      </c>
      <c r="C21" s="16" t="s">
        <v>84</v>
      </c>
      <c r="D21" s="16" t="s">
        <v>620</v>
      </c>
      <c r="E21" s="16" t="s">
        <v>28</v>
      </c>
      <c r="F21" s="482" t="s">
        <v>85</v>
      </c>
      <c r="G21" s="30" t="s">
        <v>510</v>
      </c>
      <c r="H21" s="31">
        <v>41529</v>
      </c>
      <c r="I21" s="21">
        <f t="shared" si="0"/>
        <v>2883309929</v>
      </c>
      <c r="J21" s="21"/>
      <c r="K21" s="21">
        <v>2883309929</v>
      </c>
      <c r="L21" s="21"/>
      <c r="M21" s="21"/>
      <c r="N21" s="21"/>
      <c r="O21" s="21"/>
      <c r="P21" s="21"/>
      <c r="Q21" s="21"/>
      <c r="R21" s="21"/>
      <c r="S21" s="221" t="s">
        <v>28</v>
      </c>
      <c r="T21" s="40" t="s">
        <v>625</v>
      </c>
      <c r="U21" s="35">
        <v>41541</v>
      </c>
      <c r="V21" s="36">
        <v>679</v>
      </c>
      <c r="W21" s="34">
        <v>2883309929</v>
      </c>
      <c r="X21" s="46" t="s">
        <v>643</v>
      </c>
      <c r="Y21" s="46" t="s">
        <v>657</v>
      </c>
      <c r="Z21" s="221"/>
      <c r="AA21" s="320" t="s">
        <v>706</v>
      </c>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48"/>
      <c r="GD21" s="248"/>
      <c r="GE21" s="248"/>
      <c r="GF21" s="248"/>
      <c r="GG21" s="248"/>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48"/>
      <c r="HI21" s="248"/>
      <c r="HJ21" s="248"/>
      <c r="HK21" s="248"/>
      <c r="HL21" s="248"/>
      <c r="HM21" s="248"/>
      <c r="HN21" s="248"/>
      <c r="HO21" s="248"/>
      <c r="HP21" s="248"/>
      <c r="HQ21" s="248"/>
      <c r="HR21" s="248"/>
      <c r="HS21" s="248"/>
      <c r="HT21" s="248"/>
      <c r="HU21" s="248"/>
      <c r="HV21" s="248"/>
      <c r="HW21" s="248"/>
      <c r="HX21" s="248"/>
      <c r="HY21" s="248"/>
      <c r="HZ21" s="248"/>
      <c r="IA21" s="248"/>
      <c r="IB21" s="248"/>
      <c r="IC21" s="248"/>
      <c r="ID21" s="248"/>
      <c r="IE21" s="248"/>
      <c r="IF21" s="248"/>
      <c r="IG21" s="248"/>
    </row>
    <row r="22" spans="1:241" ht="235.5" customHeight="1" x14ac:dyDescent="0.35">
      <c r="A22" s="235" t="s">
        <v>87</v>
      </c>
      <c r="B22" s="64" t="s">
        <v>88</v>
      </c>
      <c r="C22" s="64" t="s">
        <v>84</v>
      </c>
      <c r="D22" s="64" t="s">
        <v>27</v>
      </c>
      <c r="E22" s="64" t="s">
        <v>28</v>
      </c>
      <c r="F22" s="483" t="s">
        <v>89</v>
      </c>
      <c r="G22" s="65" t="s">
        <v>510</v>
      </c>
      <c r="H22" s="66">
        <v>41529</v>
      </c>
      <c r="I22" s="72">
        <f t="shared" si="0"/>
        <v>4000000000</v>
      </c>
      <c r="J22" s="72"/>
      <c r="K22" s="72">
        <v>4000000000</v>
      </c>
      <c r="L22" s="67"/>
      <c r="M22" s="67"/>
      <c r="N22" s="67"/>
      <c r="O22" s="67"/>
      <c r="P22" s="67"/>
      <c r="Q22" s="67"/>
      <c r="R22" s="67"/>
      <c r="S22" s="235" t="s">
        <v>28</v>
      </c>
      <c r="T22" s="68" t="s">
        <v>90</v>
      </c>
      <c r="U22" s="69">
        <v>41551</v>
      </c>
      <c r="V22" s="70">
        <v>89</v>
      </c>
      <c r="W22" s="67">
        <f>K22</f>
        <v>4000000000</v>
      </c>
      <c r="X22" s="77" t="s">
        <v>643</v>
      </c>
      <c r="Y22" s="77" t="s">
        <v>658</v>
      </c>
      <c r="Z22" s="235"/>
      <c r="AA22" s="320" t="s">
        <v>706</v>
      </c>
    </row>
    <row r="23" spans="1:241" ht="149.25" customHeight="1" x14ac:dyDescent="0.35">
      <c r="A23" s="651" t="s">
        <v>91</v>
      </c>
      <c r="B23" s="652" t="s">
        <v>92</v>
      </c>
      <c r="C23" s="652" t="s">
        <v>84</v>
      </c>
      <c r="D23" s="652" t="s">
        <v>93</v>
      </c>
      <c r="E23" s="652" t="s">
        <v>28</v>
      </c>
      <c r="F23" s="666" t="s">
        <v>94</v>
      </c>
      <c r="G23" s="706" t="s">
        <v>510</v>
      </c>
      <c r="H23" s="681">
        <v>41529</v>
      </c>
      <c r="I23" s="649">
        <f t="shared" si="0"/>
        <v>9005500000</v>
      </c>
      <c r="J23" s="649"/>
      <c r="K23" s="649">
        <v>9000000000</v>
      </c>
      <c r="L23" s="671"/>
      <c r="M23" s="474"/>
      <c r="N23" s="474"/>
      <c r="O23" s="671"/>
      <c r="P23" s="281"/>
      <c r="Q23" s="281"/>
      <c r="R23" s="671">
        <v>5500000</v>
      </c>
      <c r="S23" s="554" t="s">
        <v>28</v>
      </c>
      <c r="T23" s="611" t="s">
        <v>626</v>
      </c>
      <c r="U23" s="43">
        <v>41541</v>
      </c>
      <c r="V23" s="47">
        <v>679</v>
      </c>
      <c r="W23" s="34">
        <v>6000000000</v>
      </c>
      <c r="X23" s="551" t="s">
        <v>643</v>
      </c>
      <c r="Y23" s="551" t="s">
        <v>659</v>
      </c>
      <c r="Z23" s="554"/>
      <c r="AA23" s="320" t="s">
        <v>707</v>
      </c>
    </row>
    <row r="24" spans="1:241" ht="111" customHeight="1" x14ac:dyDescent="0.35">
      <c r="A24" s="651"/>
      <c r="B24" s="653"/>
      <c r="C24" s="653"/>
      <c r="D24" s="653"/>
      <c r="E24" s="653"/>
      <c r="F24" s="666"/>
      <c r="G24" s="707"/>
      <c r="H24" s="683"/>
      <c r="I24" s="650"/>
      <c r="J24" s="650"/>
      <c r="K24" s="650"/>
      <c r="L24" s="673"/>
      <c r="M24" s="476"/>
      <c r="N24" s="476"/>
      <c r="O24" s="673"/>
      <c r="P24" s="283"/>
      <c r="Q24" s="283"/>
      <c r="R24" s="673"/>
      <c r="S24" s="556"/>
      <c r="T24" s="613"/>
      <c r="U24" s="35">
        <v>42090</v>
      </c>
      <c r="V24" s="20">
        <v>188</v>
      </c>
      <c r="W24" s="34">
        <v>3000000000</v>
      </c>
      <c r="X24" s="553"/>
      <c r="Y24" s="553"/>
      <c r="Z24" s="556"/>
    </row>
    <row r="25" spans="1:241" ht="60" customHeight="1" x14ac:dyDescent="0.35">
      <c r="A25" s="651" t="s">
        <v>95</v>
      </c>
      <c r="B25" s="652" t="s">
        <v>96</v>
      </c>
      <c r="C25" s="652" t="s">
        <v>84</v>
      </c>
      <c r="D25" s="652" t="s">
        <v>620</v>
      </c>
      <c r="E25" s="652" t="s">
        <v>28</v>
      </c>
      <c r="F25" s="666" t="s">
        <v>97</v>
      </c>
      <c r="G25" s="678" t="s">
        <v>511</v>
      </c>
      <c r="H25" s="681">
        <v>41578</v>
      </c>
      <c r="I25" s="684">
        <f>SUM(J25:R29)</f>
        <v>5080384138.04</v>
      </c>
      <c r="J25" s="684"/>
      <c r="K25" s="684">
        <v>3939754717</v>
      </c>
      <c r="L25" s="671">
        <v>790629421.03999996</v>
      </c>
      <c r="M25" s="474"/>
      <c r="N25" s="474"/>
      <c r="O25" s="671"/>
      <c r="P25" s="281"/>
      <c r="Q25" s="281"/>
      <c r="R25" s="671">
        <v>350000000</v>
      </c>
      <c r="S25" s="554" t="s">
        <v>98</v>
      </c>
      <c r="T25" s="611" t="s">
        <v>627</v>
      </c>
      <c r="U25" s="35">
        <v>41578</v>
      </c>
      <c r="V25" s="20">
        <v>752</v>
      </c>
      <c r="W25" s="18">
        <v>3939754717</v>
      </c>
      <c r="X25" s="551" t="s">
        <v>643</v>
      </c>
      <c r="Y25" s="551" t="s">
        <v>660</v>
      </c>
      <c r="Z25" s="554"/>
      <c r="AA25" s="320" t="s">
        <v>707</v>
      </c>
    </row>
    <row r="26" spans="1:241" ht="60" customHeight="1" x14ac:dyDescent="0.35">
      <c r="A26" s="651"/>
      <c r="B26" s="725"/>
      <c r="C26" s="725"/>
      <c r="D26" s="725"/>
      <c r="E26" s="725"/>
      <c r="F26" s="666"/>
      <c r="G26" s="679"/>
      <c r="H26" s="682"/>
      <c r="I26" s="685"/>
      <c r="J26" s="685"/>
      <c r="K26" s="685"/>
      <c r="L26" s="672"/>
      <c r="M26" s="475"/>
      <c r="N26" s="475"/>
      <c r="O26" s="672"/>
      <c r="P26" s="282"/>
      <c r="Q26" s="282"/>
      <c r="R26" s="672"/>
      <c r="S26" s="555"/>
      <c r="T26" s="612"/>
      <c r="U26" s="35">
        <v>42199</v>
      </c>
      <c r="V26" s="20">
        <v>566</v>
      </c>
      <c r="W26" s="18">
        <v>-3918954717</v>
      </c>
      <c r="X26" s="552"/>
      <c r="Y26" s="552"/>
      <c r="Z26" s="555"/>
    </row>
    <row r="27" spans="1:241" ht="60" customHeight="1" x14ac:dyDescent="0.35">
      <c r="A27" s="651"/>
      <c r="B27" s="725"/>
      <c r="C27" s="725"/>
      <c r="D27" s="725"/>
      <c r="E27" s="725"/>
      <c r="F27" s="666"/>
      <c r="G27" s="679"/>
      <c r="H27" s="682"/>
      <c r="I27" s="685"/>
      <c r="J27" s="685"/>
      <c r="K27" s="685"/>
      <c r="L27" s="672"/>
      <c r="M27" s="475"/>
      <c r="N27" s="475"/>
      <c r="O27" s="672"/>
      <c r="P27" s="282"/>
      <c r="Q27" s="282"/>
      <c r="R27" s="672"/>
      <c r="S27" s="555"/>
      <c r="T27" s="613"/>
      <c r="U27" s="35">
        <v>43078</v>
      </c>
      <c r="V27" s="20">
        <v>817</v>
      </c>
      <c r="W27" s="18">
        <v>1924376</v>
      </c>
      <c r="X27" s="552"/>
      <c r="Y27" s="552"/>
      <c r="Z27" s="555"/>
    </row>
    <row r="28" spans="1:241" ht="60" customHeight="1" x14ac:dyDescent="0.35">
      <c r="A28" s="651"/>
      <c r="B28" s="725"/>
      <c r="C28" s="725"/>
      <c r="D28" s="725"/>
      <c r="E28" s="725"/>
      <c r="F28" s="666"/>
      <c r="G28" s="679"/>
      <c r="H28" s="682"/>
      <c r="I28" s="685"/>
      <c r="J28" s="685"/>
      <c r="K28" s="685"/>
      <c r="L28" s="672"/>
      <c r="M28" s="475"/>
      <c r="N28" s="475"/>
      <c r="O28" s="672"/>
      <c r="P28" s="282"/>
      <c r="Q28" s="282"/>
      <c r="R28" s="672"/>
      <c r="S28" s="555"/>
      <c r="T28" s="612" t="s">
        <v>386</v>
      </c>
      <c r="U28" s="35">
        <v>42242</v>
      </c>
      <c r="V28" s="20">
        <v>736</v>
      </c>
      <c r="W28" s="18">
        <v>4730384138</v>
      </c>
      <c r="X28" s="552"/>
      <c r="Y28" s="552"/>
      <c r="Z28" s="555"/>
    </row>
    <row r="29" spans="1:241" ht="60" customHeight="1" x14ac:dyDescent="0.35">
      <c r="A29" s="651"/>
      <c r="B29" s="653"/>
      <c r="C29" s="653"/>
      <c r="D29" s="653"/>
      <c r="E29" s="653"/>
      <c r="F29" s="666"/>
      <c r="G29" s="680"/>
      <c r="H29" s="683"/>
      <c r="I29" s="686"/>
      <c r="J29" s="686"/>
      <c r="K29" s="686"/>
      <c r="L29" s="673"/>
      <c r="M29" s="476"/>
      <c r="N29" s="476"/>
      <c r="O29" s="673"/>
      <c r="P29" s="283"/>
      <c r="Q29" s="283"/>
      <c r="R29" s="673"/>
      <c r="S29" s="556"/>
      <c r="T29" s="613"/>
      <c r="U29" s="35">
        <v>42348</v>
      </c>
      <c r="V29" s="20">
        <v>993</v>
      </c>
      <c r="W29" s="18">
        <v>-22724376</v>
      </c>
      <c r="X29" s="553"/>
      <c r="Y29" s="553"/>
      <c r="Z29" s="556"/>
    </row>
    <row r="30" spans="1:241" ht="278.25" customHeight="1" x14ac:dyDescent="0.35">
      <c r="A30" s="235" t="s">
        <v>99</v>
      </c>
      <c r="B30" s="64" t="s">
        <v>100</v>
      </c>
      <c r="C30" s="64" t="s">
        <v>101</v>
      </c>
      <c r="D30" s="64" t="s">
        <v>50</v>
      </c>
      <c r="E30" s="64" t="s">
        <v>28</v>
      </c>
      <c r="F30" s="483" t="s">
        <v>102</v>
      </c>
      <c r="G30" s="78" t="s">
        <v>512</v>
      </c>
      <c r="H30" s="66">
        <v>41897</v>
      </c>
      <c r="I30" s="79">
        <f t="shared" si="0"/>
        <v>6680584737.0900002</v>
      </c>
      <c r="J30" s="79"/>
      <c r="K30" s="79">
        <v>6680584737.0900002</v>
      </c>
      <c r="L30" s="67"/>
      <c r="M30" s="67"/>
      <c r="N30" s="67"/>
      <c r="O30" s="67"/>
      <c r="P30" s="67"/>
      <c r="Q30" s="67"/>
      <c r="R30" s="67"/>
      <c r="S30" s="235" t="s">
        <v>103</v>
      </c>
      <c r="T30" s="68" t="s">
        <v>53</v>
      </c>
      <c r="U30" s="69">
        <v>41913</v>
      </c>
      <c r="V30" s="70">
        <v>2295</v>
      </c>
      <c r="W30" s="79">
        <v>6680584737</v>
      </c>
      <c r="X30" s="80" t="s">
        <v>643</v>
      </c>
      <c r="Y30" s="80" t="s">
        <v>661</v>
      </c>
      <c r="Z30" s="235"/>
      <c r="AA30" s="320" t="s">
        <v>707</v>
      </c>
    </row>
    <row r="31" spans="1:241" ht="289.5" customHeight="1" x14ac:dyDescent="0.35">
      <c r="A31" s="235" t="s">
        <v>104</v>
      </c>
      <c r="B31" s="64" t="s">
        <v>105</v>
      </c>
      <c r="C31" s="64" t="s">
        <v>106</v>
      </c>
      <c r="D31" s="64" t="s">
        <v>34</v>
      </c>
      <c r="E31" s="64" t="s">
        <v>28</v>
      </c>
      <c r="F31" s="483" t="s">
        <v>107</v>
      </c>
      <c r="G31" s="78" t="s">
        <v>512</v>
      </c>
      <c r="H31" s="66">
        <v>41897</v>
      </c>
      <c r="I31" s="79">
        <f t="shared" si="0"/>
        <v>10717366494.714981</v>
      </c>
      <c r="J31" s="79"/>
      <c r="K31" s="79">
        <v>9511180274.7149811</v>
      </c>
      <c r="L31" s="67">
        <v>1206186220</v>
      </c>
      <c r="M31" s="67"/>
      <c r="N31" s="67"/>
      <c r="O31" s="67"/>
      <c r="P31" s="67"/>
      <c r="Q31" s="67"/>
      <c r="R31" s="67"/>
      <c r="S31" s="235" t="s">
        <v>108</v>
      </c>
      <c r="T31" s="68" t="s">
        <v>46</v>
      </c>
      <c r="U31" s="69" t="s">
        <v>590</v>
      </c>
      <c r="V31" s="81" t="s">
        <v>611</v>
      </c>
      <c r="W31" s="72">
        <v>10717366495</v>
      </c>
      <c r="X31" s="64" t="s">
        <v>644</v>
      </c>
      <c r="Y31" s="64"/>
      <c r="Z31" s="235"/>
    </row>
    <row r="32" spans="1:241" ht="303" customHeight="1" x14ac:dyDescent="0.35">
      <c r="A32" s="235" t="s">
        <v>109</v>
      </c>
      <c r="B32" s="64" t="s">
        <v>110</v>
      </c>
      <c r="C32" s="64" t="s">
        <v>111</v>
      </c>
      <c r="D32" s="64" t="s">
        <v>79</v>
      </c>
      <c r="E32" s="64" t="s">
        <v>28</v>
      </c>
      <c r="F32" s="483" t="s">
        <v>112</v>
      </c>
      <c r="G32" s="78" t="s">
        <v>512</v>
      </c>
      <c r="H32" s="66">
        <v>41897</v>
      </c>
      <c r="I32" s="79">
        <f t="shared" si="0"/>
        <v>11811350548</v>
      </c>
      <c r="J32" s="79"/>
      <c r="K32" s="79"/>
      <c r="L32" s="67">
        <v>11811350548</v>
      </c>
      <c r="M32" s="67"/>
      <c r="N32" s="67"/>
      <c r="O32" s="67"/>
      <c r="P32" s="67"/>
      <c r="Q32" s="67"/>
      <c r="R32" s="67"/>
      <c r="S32" s="235" t="s">
        <v>113</v>
      </c>
      <c r="T32" s="68" t="s">
        <v>46</v>
      </c>
      <c r="U32" s="69" t="s">
        <v>591</v>
      </c>
      <c r="V32" s="81" t="s">
        <v>612</v>
      </c>
      <c r="W32" s="72">
        <f>8493785106+1509309218+1808256224</f>
        <v>11811350548</v>
      </c>
      <c r="X32" s="64" t="s">
        <v>644</v>
      </c>
      <c r="Y32" s="64"/>
      <c r="Z32" s="235"/>
    </row>
    <row r="33" spans="1:241" ht="137.25" customHeight="1" x14ac:dyDescent="0.35">
      <c r="A33" s="674" t="s">
        <v>114</v>
      </c>
      <c r="B33" s="675" t="s">
        <v>115</v>
      </c>
      <c r="C33" s="675" t="s">
        <v>116</v>
      </c>
      <c r="D33" s="675" t="s">
        <v>117</v>
      </c>
      <c r="E33" s="675" t="s">
        <v>28</v>
      </c>
      <c r="F33" s="677" t="s">
        <v>118</v>
      </c>
      <c r="G33" s="723" t="s">
        <v>512</v>
      </c>
      <c r="H33" s="699">
        <v>41897</v>
      </c>
      <c r="I33" s="693">
        <f t="shared" si="0"/>
        <v>3773450282</v>
      </c>
      <c r="J33" s="693"/>
      <c r="K33" s="693"/>
      <c r="L33" s="687">
        <v>3773450282</v>
      </c>
      <c r="M33" s="477"/>
      <c r="N33" s="477"/>
      <c r="O33" s="687"/>
      <c r="P33" s="287"/>
      <c r="Q33" s="287"/>
      <c r="R33" s="687"/>
      <c r="S33" s="689" t="s">
        <v>28</v>
      </c>
      <c r="T33" s="691" t="s">
        <v>119</v>
      </c>
      <c r="U33" s="69">
        <v>41904</v>
      </c>
      <c r="V33" s="81">
        <v>92</v>
      </c>
      <c r="W33" s="72">
        <v>1313277827</v>
      </c>
      <c r="X33" s="616" t="s">
        <v>643</v>
      </c>
      <c r="Y33" s="616" t="s">
        <v>662</v>
      </c>
      <c r="Z33" s="618"/>
      <c r="AA33" s="320" t="s">
        <v>706</v>
      </c>
    </row>
    <row r="34" spans="1:241" ht="154.5" customHeight="1" x14ac:dyDescent="0.35">
      <c r="A34" s="674"/>
      <c r="B34" s="676"/>
      <c r="C34" s="676"/>
      <c r="D34" s="676"/>
      <c r="E34" s="676"/>
      <c r="F34" s="677"/>
      <c r="G34" s="724"/>
      <c r="H34" s="700"/>
      <c r="I34" s="694"/>
      <c r="J34" s="694"/>
      <c r="K34" s="694"/>
      <c r="L34" s="688"/>
      <c r="M34" s="478"/>
      <c r="N34" s="478"/>
      <c r="O34" s="688"/>
      <c r="P34" s="289"/>
      <c r="Q34" s="289"/>
      <c r="R34" s="688"/>
      <c r="S34" s="690"/>
      <c r="T34" s="692"/>
      <c r="U34" s="69">
        <v>42012</v>
      </c>
      <c r="V34" s="81">
        <v>3</v>
      </c>
      <c r="W34" s="72">
        <v>2460172455</v>
      </c>
      <c r="X34" s="617"/>
      <c r="Y34" s="617"/>
      <c r="Z34" s="619"/>
    </row>
    <row r="35" spans="1:241" ht="92.25" customHeight="1" x14ac:dyDescent="0.35">
      <c r="A35" s="662" t="s">
        <v>120</v>
      </c>
      <c r="B35" s="561"/>
      <c r="C35" s="561"/>
      <c r="D35" s="237"/>
      <c r="E35" s="561"/>
      <c r="F35" s="665" t="s">
        <v>121</v>
      </c>
      <c r="G35" s="82" t="s">
        <v>513</v>
      </c>
      <c r="H35" s="83">
        <v>42087</v>
      </c>
      <c r="I35" s="660">
        <f t="shared" si="0"/>
        <v>0</v>
      </c>
      <c r="J35" s="660"/>
      <c r="K35" s="660">
        <f>837450000-837450000</f>
        <v>0</v>
      </c>
      <c r="L35" s="660"/>
      <c r="M35" s="471"/>
      <c r="N35" s="471"/>
      <c r="O35" s="660"/>
      <c r="P35" s="290"/>
      <c r="Q35" s="290"/>
      <c r="R35" s="660"/>
      <c r="S35" s="546" t="s">
        <v>28</v>
      </c>
      <c r="T35" s="609" t="s">
        <v>122</v>
      </c>
      <c r="U35" s="84">
        <v>42090</v>
      </c>
      <c r="V35" s="85">
        <v>188</v>
      </c>
      <c r="W35" s="247">
        <v>837450000</v>
      </c>
      <c r="X35" s="561" t="s">
        <v>123</v>
      </c>
      <c r="Y35" s="258"/>
      <c r="Z35" s="546"/>
    </row>
    <row r="36" spans="1:241" ht="93.75" customHeight="1" x14ac:dyDescent="0.35">
      <c r="A36" s="662"/>
      <c r="B36" s="562"/>
      <c r="C36" s="663"/>
      <c r="D36" s="238"/>
      <c r="E36" s="664"/>
      <c r="F36" s="665"/>
      <c r="G36" s="82" t="s">
        <v>514</v>
      </c>
      <c r="H36" s="83">
        <v>42908</v>
      </c>
      <c r="I36" s="661"/>
      <c r="J36" s="661"/>
      <c r="K36" s="661"/>
      <c r="L36" s="661"/>
      <c r="M36" s="472"/>
      <c r="N36" s="472"/>
      <c r="O36" s="661"/>
      <c r="P36" s="291"/>
      <c r="Q36" s="291"/>
      <c r="R36" s="661"/>
      <c r="S36" s="548"/>
      <c r="T36" s="610"/>
      <c r="U36" s="84">
        <v>43150</v>
      </c>
      <c r="V36" s="85">
        <v>95</v>
      </c>
      <c r="W36" s="86">
        <v>-837450000</v>
      </c>
      <c r="X36" s="562"/>
      <c r="Y36" s="259"/>
      <c r="Z36" s="548"/>
      <c r="AA36" s="3" t="s">
        <v>703</v>
      </c>
    </row>
    <row r="37" spans="1:241" ht="186.75" customHeight="1" x14ac:dyDescent="0.35">
      <c r="A37" s="221" t="s">
        <v>124</v>
      </c>
      <c r="B37" s="16" t="s">
        <v>125</v>
      </c>
      <c r="C37" s="16" t="s">
        <v>116</v>
      </c>
      <c r="D37" s="16" t="s">
        <v>34</v>
      </c>
      <c r="E37" s="16" t="s">
        <v>28</v>
      </c>
      <c r="F37" s="482" t="s">
        <v>126</v>
      </c>
      <c r="G37" s="49" t="s">
        <v>513</v>
      </c>
      <c r="H37" s="31">
        <v>42087</v>
      </c>
      <c r="I37" s="53">
        <f t="shared" si="0"/>
        <v>1000004195</v>
      </c>
      <c r="J37" s="53"/>
      <c r="K37" s="53"/>
      <c r="L37" s="34">
        <v>1000004195</v>
      </c>
      <c r="M37" s="34"/>
      <c r="N37" s="34"/>
      <c r="O37" s="34"/>
      <c r="P37" s="34"/>
      <c r="Q37" s="34"/>
      <c r="R37" s="34"/>
      <c r="S37" s="221" t="s">
        <v>28</v>
      </c>
      <c r="T37" s="40" t="s">
        <v>623</v>
      </c>
      <c r="U37" s="35">
        <v>42090</v>
      </c>
      <c r="V37" s="20">
        <v>188</v>
      </c>
      <c r="W37" s="21">
        <v>1000004195</v>
      </c>
      <c r="X37" s="16" t="s">
        <v>643</v>
      </c>
      <c r="Y37" s="16" t="s">
        <v>663</v>
      </c>
      <c r="Z37" s="221"/>
      <c r="AA37" s="320" t="s">
        <v>706</v>
      </c>
    </row>
    <row r="38" spans="1:241" ht="246" customHeight="1" x14ac:dyDescent="0.35">
      <c r="A38" s="128" t="s">
        <v>127</v>
      </c>
      <c r="B38" s="129" t="s">
        <v>128</v>
      </c>
      <c r="C38" s="129" t="s">
        <v>129</v>
      </c>
      <c r="D38" s="129" t="s">
        <v>391</v>
      </c>
      <c r="E38" s="129" t="s">
        <v>28</v>
      </c>
      <c r="F38" s="484" t="s">
        <v>130</v>
      </c>
      <c r="G38" s="130" t="s">
        <v>515</v>
      </c>
      <c r="H38" s="131">
        <v>41509</v>
      </c>
      <c r="I38" s="133">
        <f>SUBTOTAL(9,J38:R38)</f>
        <v>10914167890</v>
      </c>
      <c r="J38" s="133"/>
      <c r="K38" s="133"/>
      <c r="L38" s="134"/>
      <c r="M38" s="134"/>
      <c r="N38" s="134"/>
      <c r="O38" s="133">
        <v>10433020000</v>
      </c>
      <c r="P38" s="133"/>
      <c r="Q38" s="133"/>
      <c r="R38" s="135">
        <v>481147890</v>
      </c>
      <c r="S38" s="242" t="s">
        <v>28</v>
      </c>
      <c r="T38" s="136" t="s">
        <v>628</v>
      </c>
      <c r="U38" s="137">
        <v>41541</v>
      </c>
      <c r="V38" s="138">
        <v>679</v>
      </c>
      <c r="W38" s="133">
        <v>10433020000</v>
      </c>
      <c r="X38" s="129" t="s">
        <v>131</v>
      </c>
      <c r="Y38" s="129"/>
      <c r="Z38" s="242"/>
    </row>
    <row r="39" spans="1:241" ht="302.25" customHeight="1" x14ac:dyDescent="0.35">
      <c r="A39" s="221" t="s">
        <v>132</v>
      </c>
      <c r="B39" s="16" t="s">
        <v>133</v>
      </c>
      <c r="C39" s="16" t="s">
        <v>134</v>
      </c>
      <c r="D39" s="16" t="s">
        <v>391</v>
      </c>
      <c r="E39" s="16" t="s">
        <v>28</v>
      </c>
      <c r="F39" s="482" t="s">
        <v>135</v>
      </c>
      <c r="G39" s="49" t="s">
        <v>516</v>
      </c>
      <c r="H39" s="50">
        <v>41565</v>
      </c>
      <c r="I39" s="21">
        <f t="shared" si="0"/>
        <v>2194090000</v>
      </c>
      <c r="J39" s="21"/>
      <c r="K39" s="21"/>
      <c r="L39" s="34"/>
      <c r="M39" s="34"/>
      <c r="N39" s="34"/>
      <c r="O39" s="21">
        <v>1850000000</v>
      </c>
      <c r="P39" s="21"/>
      <c r="Q39" s="21"/>
      <c r="R39" s="21">
        <v>344090000</v>
      </c>
      <c r="S39" s="221" t="s">
        <v>136</v>
      </c>
      <c r="T39" s="40" t="s">
        <v>629</v>
      </c>
      <c r="U39" s="35">
        <v>41578</v>
      </c>
      <c r="V39" s="20">
        <v>752</v>
      </c>
      <c r="W39" s="21">
        <v>1850000000</v>
      </c>
      <c r="X39" s="16" t="s">
        <v>643</v>
      </c>
      <c r="Y39" s="16" t="s">
        <v>664</v>
      </c>
      <c r="Z39" s="221"/>
      <c r="AA39" s="320" t="s">
        <v>707</v>
      </c>
    </row>
    <row r="40" spans="1:241" ht="234.75" customHeight="1" x14ac:dyDescent="0.35">
      <c r="A40" s="52" t="s">
        <v>137</v>
      </c>
      <c r="B40" s="16" t="s">
        <v>138</v>
      </c>
      <c r="C40" s="16" t="s">
        <v>139</v>
      </c>
      <c r="D40" s="16" t="s">
        <v>391</v>
      </c>
      <c r="E40" s="16" t="s">
        <v>28</v>
      </c>
      <c r="F40" s="485" t="s">
        <v>140</v>
      </c>
      <c r="G40" s="49" t="s">
        <v>517</v>
      </c>
      <c r="H40" s="50">
        <v>41690</v>
      </c>
      <c r="I40" s="21">
        <f t="shared" si="0"/>
        <v>5597697073</v>
      </c>
      <c r="J40" s="21"/>
      <c r="K40" s="21"/>
      <c r="L40" s="34"/>
      <c r="M40" s="34"/>
      <c r="N40" s="34"/>
      <c r="O40" s="21">
        <v>3000000000</v>
      </c>
      <c r="P40" s="21"/>
      <c r="Q40" s="21"/>
      <c r="R40" s="21">
        <v>2597697073</v>
      </c>
      <c r="S40" s="221" t="s">
        <v>141</v>
      </c>
      <c r="T40" s="40" t="s">
        <v>629</v>
      </c>
      <c r="U40" s="35">
        <v>42005</v>
      </c>
      <c r="V40" s="20">
        <v>4</v>
      </c>
      <c r="W40" s="21">
        <v>3000000000</v>
      </c>
      <c r="X40" s="16" t="s">
        <v>643</v>
      </c>
      <c r="Y40" s="16" t="s">
        <v>665</v>
      </c>
      <c r="Z40" s="221"/>
      <c r="AA40" s="320" t="s">
        <v>707</v>
      </c>
    </row>
    <row r="41" spans="1:241" ht="401.25" customHeight="1" x14ac:dyDescent="0.35">
      <c r="A41" s="221" t="s">
        <v>142</v>
      </c>
      <c r="B41" s="16" t="s">
        <v>143</v>
      </c>
      <c r="C41" s="16" t="s">
        <v>144</v>
      </c>
      <c r="D41" s="16" t="s">
        <v>391</v>
      </c>
      <c r="E41" s="16" t="s">
        <v>28</v>
      </c>
      <c r="F41" s="482" t="s">
        <v>145</v>
      </c>
      <c r="G41" s="49" t="s">
        <v>518</v>
      </c>
      <c r="H41" s="50">
        <v>41789</v>
      </c>
      <c r="I41" s="21">
        <f t="shared" si="0"/>
        <v>2317126812</v>
      </c>
      <c r="J41" s="21"/>
      <c r="K41" s="21"/>
      <c r="L41" s="34"/>
      <c r="M41" s="34"/>
      <c r="N41" s="34"/>
      <c r="O41" s="21">
        <v>2194848732</v>
      </c>
      <c r="P41" s="21"/>
      <c r="Q41" s="21"/>
      <c r="R41" s="51">
        <v>122278080</v>
      </c>
      <c r="S41" s="221" t="s">
        <v>28</v>
      </c>
      <c r="T41" s="40" t="s">
        <v>630</v>
      </c>
      <c r="U41" s="35">
        <v>42005</v>
      </c>
      <c r="V41" s="20">
        <v>4</v>
      </c>
      <c r="W41" s="21">
        <v>2194848732</v>
      </c>
      <c r="X41" s="16" t="s">
        <v>643</v>
      </c>
      <c r="Y41" s="16" t="s">
        <v>666</v>
      </c>
      <c r="Z41" s="221"/>
      <c r="AA41" s="320" t="s">
        <v>706</v>
      </c>
    </row>
    <row r="42" spans="1:241" ht="249" customHeight="1" x14ac:dyDescent="0.35">
      <c r="A42" s="235" t="s">
        <v>146</v>
      </c>
      <c r="B42" s="64" t="s">
        <v>147</v>
      </c>
      <c r="C42" s="64" t="s">
        <v>148</v>
      </c>
      <c r="D42" s="64" t="s">
        <v>391</v>
      </c>
      <c r="E42" s="64" t="s">
        <v>28</v>
      </c>
      <c r="F42" s="483" t="s">
        <v>149</v>
      </c>
      <c r="G42" s="78" t="s">
        <v>519</v>
      </c>
      <c r="H42" s="87">
        <v>41856</v>
      </c>
      <c r="I42" s="72">
        <f t="shared" si="0"/>
        <v>1821596000</v>
      </c>
      <c r="J42" s="72"/>
      <c r="K42" s="72"/>
      <c r="L42" s="67"/>
      <c r="M42" s="67"/>
      <c r="N42" s="67"/>
      <c r="O42" s="72">
        <v>1532588000</v>
      </c>
      <c r="P42" s="72"/>
      <c r="Q42" s="72"/>
      <c r="R42" s="88">
        <v>289008000</v>
      </c>
      <c r="S42" s="235" t="s">
        <v>150</v>
      </c>
      <c r="T42" s="68" t="s">
        <v>90</v>
      </c>
      <c r="U42" s="69">
        <v>41876</v>
      </c>
      <c r="V42" s="81">
        <v>1775</v>
      </c>
      <c r="W42" s="67">
        <f>O42</f>
        <v>1532588000</v>
      </c>
      <c r="X42" s="77" t="s">
        <v>644</v>
      </c>
      <c r="Y42" s="77"/>
      <c r="Z42" s="235"/>
    </row>
    <row r="43" spans="1:241" ht="211.5" customHeight="1" x14ac:dyDescent="0.35">
      <c r="A43" s="235" t="s">
        <v>151</v>
      </c>
      <c r="B43" s="64" t="s">
        <v>152</v>
      </c>
      <c r="C43" s="64" t="s">
        <v>153</v>
      </c>
      <c r="D43" s="64" t="s">
        <v>34</v>
      </c>
      <c r="E43" s="64" t="s">
        <v>28</v>
      </c>
      <c r="F43" s="483" t="s">
        <v>154</v>
      </c>
      <c r="G43" s="89" t="s">
        <v>602</v>
      </c>
      <c r="H43" s="233" t="s">
        <v>603</v>
      </c>
      <c r="I43" s="526">
        <f t="shared" si="0"/>
        <v>5206647058</v>
      </c>
      <c r="J43" s="231"/>
      <c r="K43" s="287">
        <v>3045762989</v>
      </c>
      <c r="L43" s="287">
        <f>2128440056+32444013</f>
        <v>2160884069</v>
      </c>
      <c r="M43" s="477"/>
      <c r="N43" s="477"/>
      <c r="O43" s="286"/>
      <c r="P43" s="286"/>
      <c r="Q43" s="286"/>
      <c r="R43" s="286"/>
      <c r="S43" s="235" t="s">
        <v>155</v>
      </c>
      <c r="T43" s="232" t="s">
        <v>46</v>
      </c>
      <c r="U43" s="69" t="s">
        <v>156</v>
      </c>
      <c r="V43" s="81" t="s">
        <v>610</v>
      </c>
      <c r="W43" s="72">
        <v>5206647057</v>
      </c>
      <c r="X43" s="64" t="s">
        <v>644</v>
      </c>
      <c r="Y43" s="64"/>
      <c r="Z43" s="235"/>
    </row>
    <row r="44" spans="1:241" ht="185.25" customHeight="1" x14ac:dyDescent="0.35">
      <c r="A44" s="221" t="s">
        <v>157</v>
      </c>
      <c r="B44" s="16" t="s">
        <v>158</v>
      </c>
      <c r="C44" s="16" t="s">
        <v>159</v>
      </c>
      <c r="D44" s="16" t="s">
        <v>34</v>
      </c>
      <c r="E44" s="16" t="s">
        <v>28</v>
      </c>
      <c r="F44" s="482" t="s">
        <v>160</v>
      </c>
      <c r="G44" s="17" t="s">
        <v>602</v>
      </c>
      <c r="H44" s="220" t="s">
        <v>603</v>
      </c>
      <c r="I44" s="525">
        <f>L44</f>
        <v>2128227123</v>
      </c>
      <c r="J44" s="228"/>
      <c r="K44" s="281"/>
      <c r="L44" s="18">
        <v>2128227123</v>
      </c>
      <c r="M44" s="480"/>
      <c r="N44" s="480"/>
      <c r="O44" s="284"/>
      <c r="P44" s="284"/>
      <c r="Q44" s="284"/>
      <c r="R44" s="284"/>
      <c r="S44" s="221" t="s">
        <v>98</v>
      </c>
      <c r="T44" s="229" t="s">
        <v>625</v>
      </c>
      <c r="U44" s="19">
        <v>41289</v>
      </c>
      <c r="V44" s="20">
        <v>54</v>
      </c>
      <c r="W44" s="21">
        <v>2128227123</v>
      </c>
      <c r="X44" s="16" t="s">
        <v>643</v>
      </c>
      <c r="Y44" s="16" t="s">
        <v>667</v>
      </c>
      <c r="Z44" s="221"/>
      <c r="AA44" s="320" t="s">
        <v>706</v>
      </c>
    </row>
    <row r="45" spans="1:241" ht="250.5" customHeight="1" x14ac:dyDescent="0.35">
      <c r="A45" s="235" t="s">
        <v>161</v>
      </c>
      <c r="B45" s="64" t="s">
        <v>162</v>
      </c>
      <c r="C45" s="64" t="s">
        <v>163</v>
      </c>
      <c r="D45" s="64" t="s">
        <v>93</v>
      </c>
      <c r="E45" s="64" t="s">
        <v>28</v>
      </c>
      <c r="F45" s="483" t="s">
        <v>164</v>
      </c>
      <c r="G45" s="89" t="s">
        <v>602</v>
      </c>
      <c r="H45" s="66" t="s">
        <v>604</v>
      </c>
      <c r="I45" s="72">
        <f>SUM(J45:R45)</f>
        <v>2830855494</v>
      </c>
      <c r="J45" s="72"/>
      <c r="K45" s="72"/>
      <c r="L45" s="67">
        <v>2830855494</v>
      </c>
      <c r="M45" s="67"/>
      <c r="N45" s="67"/>
      <c r="O45" s="72"/>
      <c r="P45" s="72"/>
      <c r="Q45" s="72"/>
      <c r="R45" s="72"/>
      <c r="S45" s="235" t="s">
        <v>165</v>
      </c>
      <c r="T45" s="68" t="s">
        <v>46</v>
      </c>
      <c r="U45" s="69">
        <v>41255</v>
      </c>
      <c r="V45" s="81">
        <v>95</v>
      </c>
      <c r="W45" s="72">
        <v>2830855494</v>
      </c>
      <c r="X45" s="64" t="s">
        <v>643</v>
      </c>
      <c r="Y45" s="64" t="s">
        <v>668</v>
      </c>
      <c r="Z45" s="235"/>
      <c r="AA45" s="320" t="s">
        <v>706</v>
      </c>
    </row>
    <row r="46" spans="1:241" ht="181.5" customHeight="1" x14ac:dyDescent="0.35">
      <c r="A46" s="235" t="s">
        <v>166</v>
      </c>
      <c r="B46" s="64" t="s">
        <v>167</v>
      </c>
      <c r="C46" s="64" t="s">
        <v>168</v>
      </c>
      <c r="D46" s="64" t="s">
        <v>50</v>
      </c>
      <c r="E46" s="64" t="s">
        <v>28</v>
      </c>
      <c r="F46" s="483" t="s">
        <v>169</v>
      </c>
      <c r="G46" s="89" t="s">
        <v>602</v>
      </c>
      <c r="H46" s="66" t="s">
        <v>603</v>
      </c>
      <c r="I46" s="72">
        <f>SUM(J46:R46)</f>
        <v>2308768031</v>
      </c>
      <c r="J46" s="72"/>
      <c r="K46" s="72">
        <v>943744651</v>
      </c>
      <c r="L46" s="67">
        <v>1365023380</v>
      </c>
      <c r="M46" s="67"/>
      <c r="N46" s="67"/>
      <c r="O46" s="72"/>
      <c r="P46" s="72"/>
      <c r="Q46" s="72"/>
      <c r="R46" s="72"/>
      <c r="S46" s="235" t="s">
        <v>98</v>
      </c>
      <c r="T46" s="68" t="s">
        <v>53</v>
      </c>
      <c r="U46" s="69">
        <v>41341</v>
      </c>
      <c r="V46" s="81">
        <v>468</v>
      </c>
      <c r="W46" s="72">
        <v>2308768031</v>
      </c>
      <c r="X46" s="64" t="s">
        <v>644</v>
      </c>
      <c r="Y46" s="64"/>
      <c r="Z46" s="235"/>
    </row>
    <row r="47" spans="1:241" ht="180" customHeight="1" x14ac:dyDescent="0.35">
      <c r="A47" s="235" t="s">
        <v>170</v>
      </c>
      <c r="B47" s="64" t="s">
        <v>171</v>
      </c>
      <c r="C47" s="64" t="s">
        <v>86</v>
      </c>
      <c r="D47" s="64" t="s">
        <v>57</v>
      </c>
      <c r="E47" s="64" t="s">
        <v>28</v>
      </c>
      <c r="F47" s="483" t="s">
        <v>172</v>
      </c>
      <c r="G47" s="89" t="s">
        <v>602</v>
      </c>
      <c r="H47" s="66" t="s">
        <v>603</v>
      </c>
      <c r="I47" s="72">
        <f t="shared" si="0"/>
        <v>1547453948</v>
      </c>
      <c r="J47" s="72"/>
      <c r="K47" s="72"/>
      <c r="L47" s="67">
        <v>1547453948</v>
      </c>
      <c r="M47" s="67"/>
      <c r="N47" s="67"/>
      <c r="O47" s="72"/>
      <c r="P47" s="72"/>
      <c r="Q47" s="72"/>
      <c r="R47" s="72"/>
      <c r="S47" s="235" t="s">
        <v>173</v>
      </c>
      <c r="T47" s="68" t="s">
        <v>46</v>
      </c>
      <c r="U47" s="69">
        <v>41255</v>
      </c>
      <c r="V47" s="81">
        <v>95</v>
      </c>
      <c r="W47" s="72">
        <v>1547453948</v>
      </c>
      <c r="X47" s="64" t="s">
        <v>643</v>
      </c>
      <c r="Y47" s="64" t="s">
        <v>669</v>
      </c>
      <c r="Z47" s="235"/>
      <c r="AA47" s="320" t="s">
        <v>706</v>
      </c>
    </row>
    <row r="48" spans="1:241" ht="213.75" customHeight="1" x14ac:dyDescent="0.35">
      <c r="A48" s="235" t="s">
        <v>174</v>
      </c>
      <c r="B48" s="64" t="s">
        <v>175</v>
      </c>
      <c r="C48" s="64" t="s">
        <v>176</v>
      </c>
      <c r="D48" s="64" t="s">
        <v>177</v>
      </c>
      <c r="E48" s="64" t="s">
        <v>178</v>
      </c>
      <c r="F48" s="483" t="s">
        <v>179</v>
      </c>
      <c r="G48" s="90" t="s">
        <v>520</v>
      </c>
      <c r="H48" s="66">
        <v>41520</v>
      </c>
      <c r="I48" s="67">
        <f t="shared" si="0"/>
        <v>387481825</v>
      </c>
      <c r="J48" s="67"/>
      <c r="K48" s="67"/>
      <c r="L48" s="67">
        <v>386699206</v>
      </c>
      <c r="M48" s="67"/>
      <c r="N48" s="67"/>
      <c r="O48" s="72"/>
      <c r="P48" s="72"/>
      <c r="Q48" s="72"/>
      <c r="R48" s="72">
        <v>782619</v>
      </c>
      <c r="S48" s="235" t="s">
        <v>173</v>
      </c>
      <c r="T48" s="91" t="s">
        <v>180</v>
      </c>
      <c r="U48" s="69">
        <v>41699</v>
      </c>
      <c r="V48" s="70">
        <v>16</v>
      </c>
      <c r="W48" s="67">
        <v>386699209</v>
      </c>
      <c r="X48" s="77"/>
      <c r="Y48" s="77"/>
      <c r="Z48" s="235"/>
      <c r="IF48" s="4"/>
      <c r="IG48" s="4"/>
    </row>
    <row r="49" spans="1:241" ht="222" customHeight="1" x14ac:dyDescent="0.35">
      <c r="A49" s="235" t="s">
        <v>181</v>
      </c>
      <c r="B49" s="64" t="s">
        <v>182</v>
      </c>
      <c r="C49" s="64" t="s">
        <v>176</v>
      </c>
      <c r="D49" s="64" t="s">
        <v>117</v>
      </c>
      <c r="E49" s="64" t="s">
        <v>178</v>
      </c>
      <c r="F49" s="483" t="s">
        <v>183</v>
      </c>
      <c r="G49" s="90" t="s">
        <v>520</v>
      </c>
      <c r="H49" s="66">
        <v>41520</v>
      </c>
      <c r="I49" s="67">
        <f t="shared" si="0"/>
        <v>408937922</v>
      </c>
      <c r="J49" s="67"/>
      <c r="K49" s="67"/>
      <c r="L49" s="67">
        <v>408937922</v>
      </c>
      <c r="M49" s="67"/>
      <c r="N49" s="67"/>
      <c r="O49" s="72"/>
      <c r="P49" s="72"/>
      <c r="Q49" s="72"/>
      <c r="R49" s="72"/>
      <c r="S49" s="235" t="s">
        <v>173</v>
      </c>
      <c r="T49" s="68" t="s">
        <v>46</v>
      </c>
      <c r="U49" s="69" t="s">
        <v>592</v>
      </c>
      <c r="V49" s="69" t="s">
        <v>593</v>
      </c>
      <c r="W49" s="67">
        <v>408937922</v>
      </c>
      <c r="X49" s="77"/>
      <c r="Y49" s="77"/>
      <c r="Z49" s="235"/>
      <c r="IF49" s="4"/>
      <c r="IG49" s="4"/>
    </row>
    <row r="50" spans="1:241" ht="217.5" customHeight="1" x14ac:dyDescent="0.35">
      <c r="A50" s="235" t="s">
        <v>184</v>
      </c>
      <c r="B50" s="64" t="s">
        <v>185</v>
      </c>
      <c r="C50" s="64" t="s">
        <v>186</v>
      </c>
      <c r="D50" s="64" t="s">
        <v>34</v>
      </c>
      <c r="E50" s="64" t="s">
        <v>187</v>
      </c>
      <c r="F50" s="483" t="s">
        <v>188</v>
      </c>
      <c r="G50" s="90" t="s">
        <v>520</v>
      </c>
      <c r="H50" s="66">
        <v>41520</v>
      </c>
      <c r="I50" s="67">
        <f t="shared" si="0"/>
        <v>1527551857</v>
      </c>
      <c r="J50" s="67"/>
      <c r="K50" s="67"/>
      <c r="L50" s="67">
        <v>1527551857</v>
      </c>
      <c r="M50" s="67"/>
      <c r="N50" s="67"/>
      <c r="O50" s="72"/>
      <c r="P50" s="72"/>
      <c r="Q50" s="72"/>
      <c r="R50" s="72"/>
      <c r="S50" s="235" t="s">
        <v>189</v>
      </c>
      <c r="T50" s="68" t="s">
        <v>46</v>
      </c>
      <c r="U50" s="69">
        <v>41552</v>
      </c>
      <c r="V50" s="70" t="s">
        <v>190</v>
      </c>
      <c r="W50" s="67">
        <v>1527551857</v>
      </c>
      <c r="X50" s="77"/>
      <c r="Y50" s="77"/>
      <c r="Z50" s="235"/>
      <c r="IF50" s="4"/>
      <c r="IG50" s="4"/>
    </row>
    <row r="51" spans="1:241" ht="156.75" customHeight="1" x14ac:dyDescent="0.35">
      <c r="A51" s="235" t="s">
        <v>191</v>
      </c>
      <c r="B51" s="64" t="s">
        <v>192</v>
      </c>
      <c r="C51" s="64" t="s">
        <v>193</v>
      </c>
      <c r="D51" s="64" t="s">
        <v>34</v>
      </c>
      <c r="E51" s="64" t="s">
        <v>194</v>
      </c>
      <c r="F51" s="483" t="s">
        <v>195</v>
      </c>
      <c r="G51" s="90" t="s">
        <v>520</v>
      </c>
      <c r="H51" s="66">
        <v>41520</v>
      </c>
      <c r="I51" s="67">
        <f t="shared" si="0"/>
        <v>768720273</v>
      </c>
      <c r="J51" s="67"/>
      <c r="K51" s="67"/>
      <c r="L51" s="67">
        <f>768720273-K51</f>
        <v>768720273</v>
      </c>
      <c r="M51" s="67"/>
      <c r="N51" s="67"/>
      <c r="O51" s="72"/>
      <c r="P51" s="72"/>
      <c r="Q51" s="72"/>
      <c r="R51" s="72"/>
      <c r="S51" s="235" t="s">
        <v>196</v>
      </c>
      <c r="T51" s="68" t="s">
        <v>46</v>
      </c>
      <c r="U51" s="69" t="s">
        <v>594</v>
      </c>
      <c r="V51" s="92" t="s">
        <v>595</v>
      </c>
      <c r="W51" s="67">
        <f>514928003+253792270</f>
        <v>768720273</v>
      </c>
      <c r="X51" s="77"/>
      <c r="Y51" s="77"/>
      <c r="Z51" s="235"/>
      <c r="IF51" s="4"/>
      <c r="IG51" s="4"/>
    </row>
    <row r="52" spans="1:241" ht="138" customHeight="1" x14ac:dyDescent="0.35">
      <c r="A52" s="235" t="s">
        <v>197</v>
      </c>
      <c r="B52" s="64" t="s">
        <v>198</v>
      </c>
      <c r="C52" s="64" t="s">
        <v>199</v>
      </c>
      <c r="D52" s="64" t="s">
        <v>177</v>
      </c>
      <c r="E52" s="64" t="s">
        <v>200</v>
      </c>
      <c r="F52" s="483" t="s">
        <v>201</v>
      </c>
      <c r="G52" s="90" t="s">
        <v>520</v>
      </c>
      <c r="H52" s="66">
        <v>41520</v>
      </c>
      <c r="I52" s="67">
        <f t="shared" si="0"/>
        <v>1488121934</v>
      </c>
      <c r="J52" s="67"/>
      <c r="K52" s="67"/>
      <c r="L52" s="67">
        <v>1288121934</v>
      </c>
      <c r="M52" s="67"/>
      <c r="N52" s="67"/>
      <c r="O52" s="72"/>
      <c r="P52" s="72"/>
      <c r="Q52" s="72"/>
      <c r="R52" s="72">
        <v>200000000</v>
      </c>
      <c r="S52" s="235" t="s">
        <v>287</v>
      </c>
      <c r="T52" s="68" t="s">
        <v>46</v>
      </c>
      <c r="U52" s="69" t="s">
        <v>596</v>
      </c>
      <c r="V52" s="92" t="s">
        <v>593</v>
      </c>
      <c r="W52" s="67">
        <v>1488121935</v>
      </c>
      <c r="X52" s="77" t="s">
        <v>643</v>
      </c>
      <c r="Y52" s="77" t="s">
        <v>670</v>
      </c>
      <c r="Z52" s="235"/>
      <c r="AA52" s="320" t="s">
        <v>706</v>
      </c>
      <c r="IF52" s="4"/>
      <c r="IG52" s="4"/>
    </row>
    <row r="53" spans="1:241" ht="144" customHeight="1" x14ac:dyDescent="0.35">
      <c r="A53" s="235" t="s">
        <v>202</v>
      </c>
      <c r="B53" s="64" t="s">
        <v>203</v>
      </c>
      <c r="C53" s="64" t="s">
        <v>204</v>
      </c>
      <c r="D53" s="64" t="s">
        <v>50</v>
      </c>
      <c r="E53" s="64" t="s">
        <v>278</v>
      </c>
      <c r="F53" s="483" t="s">
        <v>205</v>
      </c>
      <c r="G53" s="90" t="s">
        <v>520</v>
      </c>
      <c r="H53" s="66">
        <v>41520</v>
      </c>
      <c r="I53" s="67">
        <f t="shared" si="0"/>
        <v>182160817</v>
      </c>
      <c r="J53" s="67"/>
      <c r="K53" s="67"/>
      <c r="L53" s="67">
        <v>179660817</v>
      </c>
      <c r="M53" s="67"/>
      <c r="N53" s="67"/>
      <c r="O53" s="72"/>
      <c r="P53" s="72"/>
      <c r="Q53" s="72"/>
      <c r="R53" s="72">
        <v>2500000</v>
      </c>
      <c r="S53" s="235" t="s">
        <v>206</v>
      </c>
      <c r="T53" s="91" t="s">
        <v>207</v>
      </c>
      <c r="U53" s="69">
        <v>41705</v>
      </c>
      <c r="V53" s="70">
        <v>13</v>
      </c>
      <c r="W53" s="67">
        <v>179660817</v>
      </c>
      <c r="X53" s="77"/>
      <c r="Y53" s="77"/>
      <c r="Z53" s="235"/>
      <c r="IF53" s="4"/>
      <c r="IG53" s="4"/>
    </row>
    <row r="54" spans="1:241" ht="177" customHeight="1" x14ac:dyDescent="0.35">
      <c r="A54" s="235" t="s">
        <v>208</v>
      </c>
      <c r="B54" s="64" t="s">
        <v>209</v>
      </c>
      <c r="C54" s="64" t="s">
        <v>210</v>
      </c>
      <c r="D54" s="64" t="s">
        <v>79</v>
      </c>
      <c r="E54" s="64" t="s">
        <v>278</v>
      </c>
      <c r="F54" s="483" t="s">
        <v>211</v>
      </c>
      <c r="G54" s="90" t="s">
        <v>520</v>
      </c>
      <c r="H54" s="66">
        <v>41520</v>
      </c>
      <c r="I54" s="67">
        <f t="shared" si="0"/>
        <v>97397028</v>
      </c>
      <c r="J54" s="67"/>
      <c r="K54" s="67"/>
      <c r="L54" s="67">
        <v>95007028</v>
      </c>
      <c r="M54" s="67"/>
      <c r="N54" s="67"/>
      <c r="O54" s="72"/>
      <c r="P54" s="72"/>
      <c r="Q54" s="72"/>
      <c r="R54" s="72">
        <v>2390000</v>
      </c>
      <c r="S54" s="235" t="s">
        <v>206</v>
      </c>
      <c r="T54" s="91" t="s">
        <v>207</v>
      </c>
      <c r="U54" s="69">
        <v>41705</v>
      </c>
      <c r="V54" s="70">
        <v>13</v>
      </c>
      <c r="W54" s="67">
        <v>95007008</v>
      </c>
      <c r="X54" s="77"/>
      <c r="Y54" s="77"/>
      <c r="Z54" s="235"/>
      <c r="IF54" s="4"/>
      <c r="IG54" s="4"/>
    </row>
    <row r="55" spans="1:241" ht="149.25" customHeight="1" x14ac:dyDescent="0.35">
      <c r="A55" s="251" t="s">
        <v>212</v>
      </c>
      <c r="B55" s="64" t="s">
        <v>213</v>
      </c>
      <c r="C55" s="64" t="s">
        <v>214</v>
      </c>
      <c r="D55" s="64" t="s">
        <v>34</v>
      </c>
      <c r="E55" s="64" t="s">
        <v>215</v>
      </c>
      <c r="F55" s="486" t="s">
        <v>216</v>
      </c>
      <c r="G55" s="90" t="s">
        <v>520</v>
      </c>
      <c r="H55" s="66">
        <v>41520</v>
      </c>
      <c r="I55" s="67">
        <f t="shared" si="0"/>
        <v>499497515</v>
      </c>
      <c r="J55" s="67"/>
      <c r="K55" s="67"/>
      <c r="L55" s="67">
        <v>499497515</v>
      </c>
      <c r="M55" s="67"/>
      <c r="N55" s="67"/>
      <c r="O55" s="72"/>
      <c r="P55" s="72"/>
      <c r="Q55" s="72"/>
      <c r="R55" s="72"/>
      <c r="S55" s="235" t="s">
        <v>217</v>
      </c>
      <c r="T55" s="68" t="s">
        <v>46</v>
      </c>
      <c r="U55" s="69">
        <v>41552</v>
      </c>
      <c r="V55" s="70" t="s">
        <v>190</v>
      </c>
      <c r="W55" s="67">
        <v>499497514.56</v>
      </c>
      <c r="X55" s="77"/>
      <c r="Y55" s="77"/>
      <c r="Z55" s="235"/>
      <c r="IF55" s="4"/>
      <c r="IG55" s="4"/>
    </row>
    <row r="56" spans="1:241" ht="160.5" customHeight="1" x14ac:dyDescent="0.35">
      <c r="A56" s="235" t="s">
        <v>218</v>
      </c>
      <c r="B56" s="64" t="s">
        <v>219</v>
      </c>
      <c r="C56" s="64" t="s">
        <v>220</v>
      </c>
      <c r="D56" s="64" t="s">
        <v>34</v>
      </c>
      <c r="E56" s="64" t="s">
        <v>221</v>
      </c>
      <c r="F56" s="483" t="s">
        <v>222</v>
      </c>
      <c r="G56" s="90" t="s">
        <v>520</v>
      </c>
      <c r="H56" s="66">
        <v>41520</v>
      </c>
      <c r="I56" s="67">
        <f t="shared" si="0"/>
        <v>128339480</v>
      </c>
      <c r="J56" s="67"/>
      <c r="K56" s="67"/>
      <c r="L56" s="67">
        <v>128339480</v>
      </c>
      <c r="M56" s="67"/>
      <c r="N56" s="67"/>
      <c r="O56" s="72"/>
      <c r="P56" s="72"/>
      <c r="Q56" s="72"/>
      <c r="R56" s="72"/>
      <c r="S56" s="235" t="s">
        <v>223</v>
      </c>
      <c r="T56" s="91" t="s">
        <v>224</v>
      </c>
      <c r="U56" s="69">
        <v>41713</v>
      </c>
      <c r="V56" s="70">
        <v>35</v>
      </c>
      <c r="W56" s="67">
        <v>128339480</v>
      </c>
      <c r="X56" s="77"/>
      <c r="Y56" s="77"/>
      <c r="Z56" s="235"/>
      <c r="IF56" s="4"/>
      <c r="IG56" s="4"/>
    </row>
    <row r="57" spans="1:241" ht="143.25" customHeight="1" x14ac:dyDescent="0.35">
      <c r="A57" s="235" t="s">
        <v>225</v>
      </c>
      <c r="B57" s="64" t="s">
        <v>226</v>
      </c>
      <c r="C57" s="64" t="s">
        <v>220</v>
      </c>
      <c r="D57" s="64" t="s">
        <v>34</v>
      </c>
      <c r="E57" s="64" t="s">
        <v>221</v>
      </c>
      <c r="F57" s="483" t="s">
        <v>227</v>
      </c>
      <c r="G57" s="90" t="s">
        <v>520</v>
      </c>
      <c r="H57" s="66">
        <v>41520</v>
      </c>
      <c r="I57" s="67">
        <f t="shared" si="0"/>
        <v>178941390</v>
      </c>
      <c r="J57" s="67"/>
      <c r="K57" s="67"/>
      <c r="L57" s="67">
        <v>178941390</v>
      </c>
      <c r="M57" s="67"/>
      <c r="N57" s="67"/>
      <c r="O57" s="72"/>
      <c r="P57" s="72"/>
      <c r="Q57" s="72"/>
      <c r="R57" s="72"/>
      <c r="S57" s="235" t="s">
        <v>223</v>
      </c>
      <c r="T57" s="91" t="s">
        <v>224</v>
      </c>
      <c r="U57" s="69">
        <v>41713</v>
      </c>
      <c r="V57" s="70">
        <v>35</v>
      </c>
      <c r="W57" s="67">
        <v>178941390</v>
      </c>
      <c r="X57" s="77"/>
      <c r="Y57" s="77"/>
      <c r="Z57" s="235"/>
      <c r="IF57" s="4"/>
      <c r="IG57" s="4"/>
    </row>
    <row r="58" spans="1:241" ht="147" customHeight="1" x14ac:dyDescent="0.35">
      <c r="A58" s="235" t="s">
        <v>228</v>
      </c>
      <c r="B58" s="64" t="s">
        <v>229</v>
      </c>
      <c r="C58" s="64" t="s">
        <v>230</v>
      </c>
      <c r="D58" s="64" t="s">
        <v>34</v>
      </c>
      <c r="E58" s="64" t="s">
        <v>231</v>
      </c>
      <c r="F58" s="483" t="s">
        <v>232</v>
      </c>
      <c r="G58" s="90" t="s">
        <v>520</v>
      </c>
      <c r="H58" s="66">
        <v>41520</v>
      </c>
      <c r="I58" s="67">
        <f t="shared" si="0"/>
        <v>1518862661</v>
      </c>
      <c r="J58" s="67">
        <v>10775175</v>
      </c>
      <c r="K58" s="67"/>
      <c r="L58" s="67">
        <v>1507215260</v>
      </c>
      <c r="M58" s="67"/>
      <c r="N58" s="67"/>
      <c r="O58" s="72"/>
      <c r="P58" s="72"/>
      <c r="Q58" s="72"/>
      <c r="R58" s="72">
        <v>872226</v>
      </c>
      <c r="S58" s="235" t="s">
        <v>233</v>
      </c>
      <c r="T58" s="68" t="s">
        <v>46</v>
      </c>
      <c r="U58" s="69">
        <v>41968</v>
      </c>
      <c r="V58" s="70" t="s">
        <v>234</v>
      </c>
      <c r="W58" s="67">
        <v>1518862661</v>
      </c>
      <c r="X58" s="77"/>
      <c r="Y58" s="77"/>
      <c r="Z58" s="235"/>
      <c r="IF58" s="4"/>
      <c r="IG58" s="4"/>
    </row>
    <row r="59" spans="1:241" ht="143.25" customHeight="1" x14ac:dyDescent="0.35">
      <c r="A59" s="235" t="s">
        <v>235</v>
      </c>
      <c r="B59" s="64" t="s">
        <v>236</v>
      </c>
      <c r="C59" s="64" t="s">
        <v>237</v>
      </c>
      <c r="D59" s="64" t="s">
        <v>50</v>
      </c>
      <c r="E59" s="64" t="s">
        <v>238</v>
      </c>
      <c r="F59" s="483" t="s">
        <v>239</v>
      </c>
      <c r="G59" s="90" t="s">
        <v>520</v>
      </c>
      <c r="H59" s="66">
        <v>41520</v>
      </c>
      <c r="I59" s="67">
        <f t="shared" si="0"/>
        <v>742511963</v>
      </c>
      <c r="J59" s="67"/>
      <c r="K59" s="67"/>
      <c r="L59" s="67">
        <v>742511963</v>
      </c>
      <c r="M59" s="67"/>
      <c r="N59" s="67"/>
      <c r="O59" s="72"/>
      <c r="P59" s="72"/>
      <c r="Q59" s="72"/>
      <c r="R59" s="72"/>
      <c r="S59" s="235" t="s">
        <v>240</v>
      </c>
      <c r="T59" s="68" t="s">
        <v>53</v>
      </c>
      <c r="U59" s="69">
        <v>41654</v>
      </c>
      <c r="V59" s="70">
        <v>37</v>
      </c>
      <c r="W59" s="67">
        <v>742511963</v>
      </c>
      <c r="X59" s="77"/>
      <c r="Y59" s="77"/>
      <c r="Z59" s="235"/>
      <c r="IF59" s="4"/>
      <c r="IG59" s="4"/>
    </row>
    <row r="60" spans="1:241" ht="146.25" customHeight="1" x14ac:dyDescent="0.35">
      <c r="A60" s="235" t="s">
        <v>241</v>
      </c>
      <c r="B60" s="64" t="s">
        <v>242</v>
      </c>
      <c r="C60" s="64" t="s">
        <v>243</v>
      </c>
      <c r="D60" s="64" t="s">
        <v>34</v>
      </c>
      <c r="E60" s="64" t="s">
        <v>238</v>
      </c>
      <c r="F60" s="483" t="s">
        <v>244</v>
      </c>
      <c r="G60" s="90" t="s">
        <v>520</v>
      </c>
      <c r="H60" s="66">
        <v>41520</v>
      </c>
      <c r="I60" s="67">
        <f t="shared" si="0"/>
        <v>651361443</v>
      </c>
      <c r="J60" s="67"/>
      <c r="K60" s="67"/>
      <c r="L60" s="67">
        <v>624723467</v>
      </c>
      <c r="M60" s="67"/>
      <c r="N60" s="67"/>
      <c r="O60" s="72"/>
      <c r="P60" s="72"/>
      <c r="Q60" s="72"/>
      <c r="R60" s="67">
        <v>26637976</v>
      </c>
      <c r="S60" s="235" t="s">
        <v>240</v>
      </c>
      <c r="T60" s="68" t="s">
        <v>46</v>
      </c>
      <c r="U60" s="69">
        <v>41552</v>
      </c>
      <c r="V60" s="70" t="s">
        <v>190</v>
      </c>
      <c r="W60" s="67">
        <v>624723467</v>
      </c>
      <c r="X60" s="77" t="s">
        <v>644</v>
      </c>
      <c r="Y60" s="77"/>
      <c r="Z60" s="235"/>
      <c r="IF60" s="4"/>
      <c r="IG60" s="4"/>
    </row>
    <row r="61" spans="1:241" ht="195" customHeight="1" x14ac:dyDescent="0.35">
      <c r="A61" s="235" t="s">
        <v>245</v>
      </c>
      <c r="B61" s="64" t="s">
        <v>246</v>
      </c>
      <c r="C61" s="64" t="s">
        <v>247</v>
      </c>
      <c r="D61" s="64" t="s">
        <v>117</v>
      </c>
      <c r="E61" s="64" t="s">
        <v>248</v>
      </c>
      <c r="F61" s="483" t="s">
        <v>249</v>
      </c>
      <c r="G61" s="90" t="s">
        <v>520</v>
      </c>
      <c r="H61" s="66">
        <v>41520</v>
      </c>
      <c r="I61" s="67">
        <f t="shared" si="0"/>
        <v>2169856842</v>
      </c>
      <c r="J61" s="67"/>
      <c r="K61" s="67"/>
      <c r="L61" s="67">
        <v>2169856842</v>
      </c>
      <c r="M61" s="67"/>
      <c r="N61" s="67"/>
      <c r="O61" s="72"/>
      <c r="P61" s="72"/>
      <c r="Q61" s="72"/>
      <c r="R61" s="72"/>
      <c r="S61" s="235" t="s">
        <v>141</v>
      </c>
      <c r="T61" s="68" t="s">
        <v>46</v>
      </c>
      <c r="U61" s="69" t="s">
        <v>597</v>
      </c>
      <c r="V61" s="70" t="s">
        <v>593</v>
      </c>
      <c r="W61" s="67">
        <v>2169856842</v>
      </c>
      <c r="X61" s="77"/>
      <c r="Y61" s="77"/>
      <c r="Z61" s="235"/>
      <c r="IF61" s="4"/>
      <c r="IG61" s="4"/>
    </row>
    <row r="62" spans="1:241" ht="132" customHeight="1" x14ac:dyDescent="0.35">
      <c r="A62" s="235" t="s">
        <v>250</v>
      </c>
      <c r="B62" s="64" t="s">
        <v>251</v>
      </c>
      <c r="C62" s="64" t="s">
        <v>252</v>
      </c>
      <c r="D62" s="64" t="s">
        <v>50</v>
      </c>
      <c r="E62" s="64" t="s">
        <v>253</v>
      </c>
      <c r="F62" s="483" t="s">
        <v>254</v>
      </c>
      <c r="G62" s="93" t="s">
        <v>521</v>
      </c>
      <c r="H62" s="66">
        <v>41614</v>
      </c>
      <c r="I62" s="67">
        <f t="shared" si="0"/>
        <v>602631734.89999998</v>
      </c>
      <c r="J62" s="67"/>
      <c r="K62" s="67"/>
      <c r="L62" s="67">
        <v>602631734.89999998</v>
      </c>
      <c r="M62" s="67"/>
      <c r="N62" s="67"/>
      <c r="O62" s="72"/>
      <c r="P62" s="72"/>
      <c r="Q62" s="72"/>
      <c r="R62" s="72"/>
      <c r="S62" s="235" t="s">
        <v>255</v>
      </c>
      <c r="T62" s="68" t="s">
        <v>46</v>
      </c>
      <c r="U62" s="69">
        <v>41689</v>
      </c>
      <c r="V62" s="70" t="s">
        <v>256</v>
      </c>
      <c r="W62" s="67">
        <v>602631734.89999998</v>
      </c>
      <c r="X62" s="77"/>
      <c r="Y62" s="77"/>
      <c r="Z62" s="235"/>
      <c r="IF62" s="4"/>
      <c r="IG62" s="4"/>
    </row>
    <row r="63" spans="1:241" ht="235.5" customHeight="1" x14ac:dyDescent="0.35">
      <c r="A63" s="235" t="s">
        <v>257</v>
      </c>
      <c r="B63" s="64" t="s">
        <v>258</v>
      </c>
      <c r="C63" s="64" t="s">
        <v>259</v>
      </c>
      <c r="D63" s="64" t="s">
        <v>27</v>
      </c>
      <c r="E63" s="64" t="s">
        <v>278</v>
      </c>
      <c r="F63" s="483" t="s">
        <v>260</v>
      </c>
      <c r="G63" s="93" t="s">
        <v>521</v>
      </c>
      <c r="H63" s="66">
        <v>41614</v>
      </c>
      <c r="I63" s="67">
        <f t="shared" si="0"/>
        <v>185937057.47</v>
      </c>
      <c r="J63" s="67"/>
      <c r="K63" s="67"/>
      <c r="L63" s="67">
        <v>185937057.47</v>
      </c>
      <c r="M63" s="67"/>
      <c r="N63" s="67"/>
      <c r="O63" s="72"/>
      <c r="P63" s="72"/>
      <c r="Q63" s="72"/>
      <c r="R63" s="72"/>
      <c r="S63" s="235" t="s">
        <v>206</v>
      </c>
      <c r="T63" s="91" t="s">
        <v>207</v>
      </c>
      <c r="U63" s="69">
        <v>41793</v>
      </c>
      <c r="V63" s="70">
        <v>28</v>
      </c>
      <c r="W63" s="94">
        <v>185937057.47</v>
      </c>
      <c r="X63" s="95"/>
      <c r="Y63" s="95"/>
      <c r="Z63" s="235"/>
      <c r="IF63" s="4"/>
      <c r="IG63" s="4"/>
    </row>
    <row r="64" spans="1:241" ht="111" customHeight="1" x14ac:dyDescent="0.35">
      <c r="A64" s="235" t="s">
        <v>261</v>
      </c>
      <c r="B64" s="64" t="s">
        <v>262</v>
      </c>
      <c r="C64" s="64" t="s">
        <v>186</v>
      </c>
      <c r="D64" s="64" t="s">
        <v>34</v>
      </c>
      <c r="E64" s="64" t="s">
        <v>187</v>
      </c>
      <c r="F64" s="483" t="s">
        <v>263</v>
      </c>
      <c r="G64" s="90" t="s">
        <v>522</v>
      </c>
      <c r="H64" s="66">
        <v>41262</v>
      </c>
      <c r="I64" s="96">
        <f t="shared" si="0"/>
        <v>687633943</v>
      </c>
      <c r="J64" s="96"/>
      <c r="K64" s="96"/>
      <c r="L64" s="67">
        <v>687633943</v>
      </c>
      <c r="M64" s="67"/>
      <c r="N64" s="67"/>
      <c r="O64" s="72"/>
      <c r="P64" s="72"/>
      <c r="Q64" s="72"/>
      <c r="R64" s="72"/>
      <c r="S64" s="235" t="s">
        <v>189</v>
      </c>
      <c r="T64" s="68" t="s">
        <v>46</v>
      </c>
      <c r="U64" s="69">
        <v>41436</v>
      </c>
      <c r="V64" s="81" t="s">
        <v>264</v>
      </c>
      <c r="W64" s="72">
        <v>687633943</v>
      </c>
      <c r="X64" s="64"/>
      <c r="Y64" s="64"/>
      <c r="Z64" s="235"/>
      <c r="ID64" s="4"/>
      <c r="IE64" s="4"/>
      <c r="IF64" s="4"/>
      <c r="IG64" s="4"/>
    </row>
    <row r="65" spans="1:241" ht="105.75" customHeight="1" x14ac:dyDescent="0.35">
      <c r="A65" s="235" t="s">
        <v>265</v>
      </c>
      <c r="B65" s="64" t="s">
        <v>266</v>
      </c>
      <c r="C65" s="64" t="s">
        <v>204</v>
      </c>
      <c r="D65" s="64" t="s">
        <v>267</v>
      </c>
      <c r="E65" s="64" t="s">
        <v>278</v>
      </c>
      <c r="F65" s="483" t="s">
        <v>268</v>
      </c>
      <c r="G65" s="90" t="s">
        <v>522</v>
      </c>
      <c r="H65" s="66">
        <v>41262</v>
      </c>
      <c r="I65" s="96">
        <f t="shared" si="0"/>
        <v>169000020</v>
      </c>
      <c r="J65" s="96"/>
      <c r="K65" s="96"/>
      <c r="L65" s="67">
        <v>169000020</v>
      </c>
      <c r="M65" s="67"/>
      <c r="N65" s="67"/>
      <c r="O65" s="72"/>
      <c r="P65" s="72"/>
      <c r="Q65" s="72"/>
      <c r="R65" s="72"/>
      <c r="S65" s="235" t="s">
        <v>206</v>
      </c>
      <c r="T65" s="68" t="s">
        <v>46</v>
      </c>
      <c r="U65" s="69">
        <v>41436</v>
      </c>
      <c r="V65" s="81" t="s">
        <v>264</v>
      </c>
      <c r="W65" s="72">
        <v>169000020</v>
      </c>
      <c r="X65" s="64"/>
      <c r="Y65" s="64"/>
      <c r="Z65" s="235"/>
      <c r="ID65" s="4"/>
      <c r="IE65" s="4"/>
      <c r="IF65" s="4"/>
      <c r="IG65" s="4"/>
    </row>
    <row r="66" spans="1:241" ht="112.5" customHeight="1" x14ac:dyDescent="0.35">
      <c r="A66" s="235" t="s">
        <v>269</v>
      </c>
      <c r="B66" s="64" t="s">
        <v>270</v>
      </c>
      <c r="C66" s="64" t="s">
        <v>271</v>
      </c>
      <c r="D66" s="64" t="s">
        <v>34</v>
      </c>
      <c r="E66" s="64" t="s">
        <v>221</v>
      </c>
      <c r="F66" s="483" t="s">
        <v>272</v>
      </c>
      <c r="G66" s="90" t="s">
        <v>522</v>
      </c>
      <c r="H66" s="66">
        <v>41262</v>
      </c>
      <c r="I66" s="96">
        <f t="shared" si="0"/>
        <v>139891652</v>
      </c>
      <c r="J66" s="96"/>
      <c r="K66" s="96"/>
      <c r="L66" s="97">
        <v>139891652</v>
      </c>
      <c r="M66" s="97"/>
      <c r="N66" s="97"/>
      <c r="O66" s="72"/>
      <c r="P66" s="72"/>
      <c r="Q66" s="72"/>
      <c r="R66" s="72"/>
      <c r="S66" s="235" t="s">
        <v>223</v>
      </c>
      <c r="T66" s="68" t="s">
        <v>46</v>
      </c>
      <c r="U66" s="69">
        <v>41436</v>
      </c>
      <c r="V66" s="81" t="s">
        <v>264</v>
      </c>
      <c r="W66" s="72">
        <v>139891652</v>
      </c>
      <c r="X66" s="64"/>
      <c r="Y66" s="64"/>
      <c r="Z66" s="235"/>
      <c r="ID66" s="4"/>
      <c r="IE66" s="4"/>
      <c r="IF66" s="4"/>
      <c r="IG66" s="4"/>
    </row>
    <row r="67" spans="1:241" ht="122.25" customHeight="1" x14ac:dyDescent="0.35">
      <c r="A67" s="235" t="s">
        <v>273</v>
      </c>
      <c r="B67" s="64" t="s">
        <v>274</v>
      </c>
      <c r="C67" s="64" t="s">
        <v>176</v>
      </c>
      <c r="D67" s="64" t="s">
        <v>34</v>
      </c>
      <c r="E67" s="64" t="s">
        <v>178</v>
      </c>
      <c r="F67" s="483" t="s">
        <v>275</v>
      </c>
      <c r="G67" s="90" t="s">
        <v>522</v>
      </c>
      <c r="H67" s="66">
        <v>41262</v>
      </c>
      <c r="I67" s="96">
        <f t="shared" si="0"/>
        <v>371337353</v>
      </c>
      <c r="J67" s="96"/>
      <c r="K67" s="97"/>
      <c r="L67" s="97">
        <v>371337353</v>
      </c>
      <c r="M67" s="97"/>
      <c r="N67" s="97"/>
      <c r="O67" s="72"/>
      <c r="P67" s="72"/>
      <c r="Q67" s="72"/>
      <c r="R67" s="72"/>
      <c r="S67" s="235" t="s">
        <v>173</v>
      </c>
      <c r="T67" s="68" t="s">
        <v>46</v>
      </c>
      <c r="U67" s="69" t="s">
        <v>598</v>
      </c>
      <c r="V67" s="81" t="s">
        <v>599</v>
      </c>
      <c r="W67" s="72">
        <v>371337353</v>
      </c>
      <c r="X67" s="64"/>
      <c r="Y67" s="64"/>
      <c r="Z67" s="235"/>
      <c r="IF67" s="4"/>
      <c r="IG67" s="4"/>
    </row>
    <row r="68" spans="1:241" ht="146.25" customHeight="1" x14ac:dyDescent="0.35">
      <c r="A68" s="235" t="s">
        <v>276</v>
      </c>
      <c r="B68" s="64" t="s">
        <v>277</v>
      </c>
      <c r="C68" s="64" t="s">
        <v>204</v>
      </c>
      <c r="D68" s="64" t="s">
        <v>177</v>
      </c>
      <c r="E68" s="64" t="s">
        <v>278</v>
      </c>
      <c r="F68" s="483" t="s">
        <v>279</v>
      </c>
      <c r="G68" s="90" t="s">
        <v>522</v>
      </c>
      <c r="H68" s="66">
        <v>41262</v>
      </c>
      <c r="I68" s="96">
        <f t="shared" si="0"/>
        <v>40690670</v>
      </c>
      <c r="J68" s="96"/>
      <c r="K68" s="97"/>
      <c r="L68" s="97">
        <v>40690670</v>
      </c>
      <c r="M68" s="97"/>
      <c r="N68" s="97"/>
      <c r="O68" s="72"/>
      <c r="P68" s="72"/>
      <c r="Q68" s="72"/>
      <c r="R68" s="72"/>
      <c r="S68" s="235" t="s">
        <v>206</v>
      </c>
      <c r="T68" s="68" t="s">
        <v>46</v>
      </c>
      <c r="U68" s="69">
        <v>41436</v>
      </c>
      <c r="V68" s="81" t="s">
        <v>264</v>
      </c>
      <c r="W68" s="72">
        <v>40690670</v>
      </c>
      <c r="X68" s="64"/>
      <c r="Y68" s="64"/>
      <c r="Z68" s="235"/>
      <c r="IF68" s="4"/>
      <c r="IG68" s="4"/>
    </row>
    <row r="69" spans="1:241" ht="109.5" customHeight="1" x14ac:dyDescent="0.35">
      <c r="A69" s="235" t="s">
        <v>280</v>
      </c>
      <c r="B69" s="64" t="s">
        <v>281</v>
      </c>
      <c r="C69" s="64" t="s">
        <v>214</v>
      </c>
      <c r="D69" s="64" t="s">
        <v>34</v>
      </c>
      <c r="E69" s="64" t="s">
        <v>215</v>
      </c>
      <c r="F69" s="483" t="s">
        <v>282</v>
      </c>
      <c r="G69" s="90" t="s">
        <v>602</v>
      </c>
      <c r="H69" s="66" t="s">
        <v>603</v>
      </c>
      <c r="I69" s="96">
        <f t="shared" si="0"/>
        <v>227801795</v>
      </c>
      <c r="J69" s="96"/>
      <c r="K69" s="97"/>
      <c r="L69" s="97">
        <v>227801795</v>
      </c>
      <c r="M69" s="97"/>
      <c r="N69" s="97"/>
      <c r="O69" s="72"/>
      <c r="P69" s="72"/>
      <c r="Q69" s="72"/>
      <c r="R69" s="72"/>
      <c r="S69" s="235" t="s">
        <v>217</v>
      </c>
      <c r="T69" s="68" t="s">
        <v>46</v>
      </c>
      <c r="U69" s="69">
        <v>41388</v>
      </c>
      <c r="V69" s="81" t="s">
        <v>283</v>
      </c>
      <c r="W69" s="72">
        <v>227801795</v>
      </c>
      <c r="X69" s="64"/>
      <c r="Y69" s="64"/>
      <c r="Z69" s="235"/>
      <c r="IF69" s="4"/>
      <c r="IG69" s="4"/>
    </row>
    <row r="70" spans="1:241" ht="158.25" customHeight="1" x14ac:dyDescent="0.35">
      <c r="A70" s="235" t="s">
        <v>284</v>
      </c>
      <c r="B70" s="64" t="s">
        <v>285</v>
      </c>
      <c r="C70" s="64" t="s">
        <v>286</v>
      </c>
      <c r="D70" s="64"/>
      <c r="E70" s="64" t="s">
        <v>200</v>
      </c>
      <c r="F70" s="483" t="s">
        <v>621</v>
      </c>
      <c r="G70" s="90" t="s">
        <v>605</v>
      </c>
      <c r="H70" s="66" t="s">
        <v>606</v>
      </c>
      <c r="I70" s="96">
        <f t="shared" si="0"/>
        <v>0</v>
      </c>
      <c r="J70" s="96"/>
      <c r="K70" s="97"/>
      <c r="L70" s="67">
        <f>295240000-295240000</f>
        <v>0</v>
      </c>
      <c r="M70" s="67"/>
      <c r="N70" s="67"/>
      <c r="O70" s="72"/>
      <c r="P70" s="72"/>
      <c r="Q70" s="72"/>
      <c r="R70" s="72"/>
      <c r="S70" s="235" t="s">
        <v>287</v>
      </c>
      <c r="T70" s="68" t="s">
        <v>288</v>
      </c>
      <c r="U70" s="69">
        <v>42417</v>
      </c>
      <c r="V70" s="81">
        <v>1</v>
      </c>
      <c r="W70" s="72">
        <v>295240000</v>
      </c>
      <c r="X70" s="64"/>
      <c r="Y70" s="64"/>
      <c r="Z70" s="235"/>
      <c r="AA70" s="3" t="s">
        <v>703</v>
      </c>
      <c r="IF70" s="4"/>
      <c r="IG70" s="4"/>
    </row>
    <row r="71" spans="1:241" s="6" customFormat="1" ht="153" customHeight="1" x14ac:dyDescent="0.35">
      <c r="A71" s="251" t="s">
        <v>289</v>
      </c>
      <c r="B71" s="234" t="s">
        <v>290</v>
      </c>
      <c r="C71" s="234"/>
      <c r="D71" s="234" t="s">
        <v>34</v>
      </c>
      <c r="E71" s="204" t="s">
        <v>187</v>
      </c>
      <c r="F71" s="486" t="s">
        <v>291</v>
      </c>
      <c r="G71" s="90" t="s">
        <v>523</v>
      </c>
      <c r="H71" s="66">
        <v>42353</v>
      </c>
      <c r="I71" s="98">
        <f t="shared" si="0"/>
        <v>815784860.55999994</v>
      </c>
      <c r="J71" s="98"/>
      <c r="K71" s="99"/>
      <c r="L71" s="67">
        <v>815784860.55999994</v>
      </c>
      <c r="M71" s="67"/>
      <c r="N71" s="67"/>
      <c r="O71" s="100"/>
      <c r="P71" s="100"/>
      <c r="Q71" s="100"/>
      <c r="R71" s="98"/>
      <c r="S71" s="235" t="s">
        <v>189</v>
      </c>
      <c r="T71" s="68" t="s">
        <v>46</v>
      </c>
      <c r="U71" s="69">
        <v>42353</v>
      </c>
      <c r="V71" s="101" t="s">
        <v>292</v>
      </c>
      <c r="W71" s="100">
        <v>815784861</v>
      </c>
      <c r="X71" s="102"/>
      <c r="Y71" s="102"/>
      <c r="Z71" s="103"/>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row>
    <row r="72" spans="1:241" ht="132.75" customHeight="1" x14ac:dyDescent="0.25">
      <c r="A72" s="651" t="s">
        <v>293</v>
      </c>
      <c r="B72" s="652" t="s">
        <v>294</v>
      </c>
      <c r="C72" s="652" t="s">
        <v>295</v>
      </c>
      <c r="D72" s="652" t="s">
        <v>34</v>
      </c>
      <c r="E72" s="652" t="s">
        <v>28</v>
      </c>
      <c r="F72" s="666">
        <v>2016000040034</v>
      </c>
      <c r="G72" s="654" t="s">
        <v>607</v>
      </c>
      <c r="H72" s="656" t="s">
        <v>608</v>
      </c>
      <c r="I72" s="649">
        <f>SUM(J72:R72)</f>
        <v>11463057890</v>
      </c>
      <c r="J72" s="649"/>
      <c r="K72" s="649">
        <f>11197445129+265612761</f>
        <v>11463057890</v>
      </c>
      <c r="L72" s="649"/>
      <c r="M72" s="467"/>
      <c r="N72" s="467"/>
      <c r="O72" s="649"/>
      <c r="P72" s="284"/>
      <c r="Q72" s="284"/>
      <c r="R72" s="649"/>
      <c r="S72" s="554" t="s">
        <v>296</v>
      </c>
      <c r="T72" s="554" t="s">
        <v>625</v>
      </c>
      <c r="U72" s="54">
        <v>42795</v>
      </c>
      <c r="V72" s="20">
        <v>158</v>
      </c>
      <c r="W72" s="32">
        <v>11197445129</v>
      </c>
      <c r="X72" s="614" t="s">
        <v>643</v>
      </c>
      <c r="Y72" s="614" t="s">
        <v>671</v>
      </c>
      <c r="Z72" s="554"/>
      <c r="AA72" s="320" t="s">
        <v>702</v>
      </c>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row>
    <row r="73" spans="1:241" ht="144" customHeight="1" x14ac:dyDescent="0.25">
      <c r="A73" s="651"/>
      <c r="B73" s="653"/>
      <c r="C73" s="653"/>
      <c r="D73" s="653"/>
      <c r="E73" s="653"/>
      <c r="F73" s="666"/>
      <c r="G73" s="655"/>
      <c r="H73" s="657"/>
      <c r="I73" s="650"/>
      <c r="J73" s="650"/>
      <c r="K73" s="650"/>
      <c r="L73" s="650"/>
      <c r="M73" s="468"/>
      <c r="N73" s="468"/>
      <c r="O73" s="650"/>
      <c r="P73" s="285"/>
      <c r="Q73" s="285"/>
      <c r="R73" s="650"/>
      <c r="S73" s="556"/>
      <c r="T73" s="556"/>
      <c r="U73" s="54">
        <v>42928</v>
      </c>
      <c r="V73" s="20">
        <v>388</v>
      </c>
      <c r="W73" s="32">
        <v>265612761</v>
      </c>
      <c r="X73" s="615"/>
      <c r="Y73" s="615"/>
      <c r="Z73" s="556"/>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row>
    <row r="74" spans="1:241" ht="155.25" customHeight="1" x14ac:dyDescent="0.35">
      <c r="A74" s="236" t="s">
        <v>297</v>
      </c>
      <c r="B74" s="117"/>
      <c r="C74" s="117"/>
      <c r="D74" s="117"/>
      <c r="E74" s="205"/>
      <c r="F74" s="487">
        <v>2014000040009</v>
      </c>
      <c r="G74" s="115" t="s">
        <v>609</v>
      </c>
      <c r="H74" s="116">
        <v>41897</v>
      </c>
      <c r="I74" s="119">
        <f>SUM(J74:R74)</f>
        <v>0</v>
      </c>
      <c r="J74" s="119"/>
      <c r="K74" s="120">
        <f>3365609674-3365609674</f>
        <v>0</v>
      </c>
      <c r="L74" s="121"/>
      <c r="M74" s="121"/>
      <c r="N74" s="121"/>
      <c r="O74" s="121"/>
      <c r="P74" s="121"/>
      <c r="Q74" s="121"/>
      <c r="R74" s="121"/>
      <c r="S74" s="236" t="s">
        <v>141</v>
      </c>
      <c r="T74" s="236" t="s">
        <v>122</v>
      </c>
      <c r="U74" s="122"/>
      <c r="V74" s="85"/>
      <c r="W74" s="123"/>
      <c r="X74" s="124" t="s">
        <v>645</v>
      </c>
      <c r="Y74" s="124"/>
      <c r="Z74" s="236"/>
    </row>
    <row r="75" spans="1:241" ht="132" customHeight="1" x14ac:dyDescent="0.35">
      <c r="A75" s="667" t="s">
        <v>298</v>
      </c>
      <c r="B75" s="559" t="s">
        <v>299</v>
      </c>
      <c r="C75" s="559" t="s">
        <v>300</v>
      </c>
      <c r="D75" s="559" t="s">
        <v>93</v>
      </c>
      <c r="E75" s="559" t="s">
        <v>28</v>
      </c>
      <c r="F75" s="668">
        <v>2016000040028</v>
      </c>
      <c r="G75" s="249" t="s">
        <v>524</v>
      </c>
      <c r="H75" s="139">
        <v>42914</v>
      </c>
      <c r="I75" s="669">
        <f>SUM(J75:R76)</f>
        <v>15411339372</v>
      </c>
      <c r="J75" s="669"/>
      <c r="K75" s="647"/>
      <c r="L75" s="658">
        <v>15411339372</v>
      </c>
      <c r="M75" s="469"/>
      <c r="N75" s="469"/>
      <c r="O75" s="658"/>
      <c r="P75" s="292"/>
      <c r="Q75" s="292"/>
      <c r="R75" s="658"/>
      <c r="S75" s="541" t="s">
        <v>296</v>
      </c>
      <c r="T75" s="541" t="s">
        <v>628</v>
      </c>
      <c r="U75" s="140">
        <v>42928</v>
      </c>
      <c r="V75" s="141">
        <v>388</v>
      </c>
      <c r="W75" s="620">
        <v>15411339372</v>
      </c>
      <c r="X75" s="557" t="s">
        <v>646</v>
      </c>
      <c r="Y75" s="254"/>
      <c r="Z75" s="541"/>
      <c r="AA75" s="3" t="s">
        <v>703</v>
      </c>
    </row>
    <row r="76" spans="1:241" ht="132" customHeight="1" x14ac:dyDescent="0.35">
      <c r="A76" s="667"/>
      <c r="B76" s="560"/>
      <c r="C76" s="560"/>
      <c r="D76" s="560"/>
      <c r="E76" s="560"/>
      <c r="F76" s="668"/>
      <c r="G76" s="153" t="s">
        <v>525</v>
      </c>
      <c r="H76" s="142">
        <v>42961</v>
      </c>
      <c r="I76" s="670"/>
      <c r="J76" s="670"/>
      <c r="K76" s="648"/>
      <c r="L76" s="659"/>
      <c r="M76" s="470"/>
      <c r="N76" s="470"/>
      <c r="O76" s="659"/>
      <c r="P76" s="293"/>
      <c r="Q76" s="293"/>
      <c r="R76" s="659"/>
      <c r="S76" s="542"/>
      <c r="T76" s="542"/>
      <c r="U76" s="140">
        <v>43038</v>
      </c>
      <c r="V76" s="141">
        <v>593</v>
      </c>
      <c r="W76" s="621"/>
      <c r="X76" s="558"/>
      <c r="Y76" s="255"/>
      <c r="Z76" s="542"/>
    </row>
    <row r="77" spans="1:241" ht="224.25" customHeight="1" x14ac:dyDescent="0.35">
      <c r="A77" s="221" t="s">
        <v>301</v>
      </c>
      <c r="B77" s="222" t="s">
        <v>302</v>
      </c>
      <c r="C77" s="222" t="s">
        <v>303</v>
      </c>
      <c r="D77" s="222" t="s">
        <v>117</v>
      </c>
      <c r="E77" s="222" t="s">
        <v>28</v>
      </c>
      <c r="F77" s="482">
        <v>2017000040012</v>
      </c>
      <c r="G77" s="57" t="s">
        <v>526</v>
      </c>
      <c r="H77" s="50">
        <v>42998</v>
      </c>
      <c r="I77" s="58">
        <f>SUM(K77:R77)</f>
        <v>3077850586</v>
      </c>
      <c r="J77" s="58"/>
      <c r="K77" s="59">
        <v>3077850586</v>
      </c>
      <c r="L77" s="21"/>
      <c r="M77" s="21"/>
      <c r="N77" s="21"/>
      <c r="O77" s="21"/>
      <c r="P77" s="21"/>
      <c r="Q77" s="21"/>
      <c r="R77" s="21"/>
      <c r="S77" s="221" t="s">
        <v>304</v>
      </c>
      <c r="T77" s="221" t="s">
        <v>623</v>
      </c>
      <c r="U77" s="54">
        <v>43053</v>
      </c>
      <c r="V77" s="20">
        <v>611</v>
      </c>
      <c r="W77" s="32">
        <v>3077850586</v>
      </c>
      <c r="X77" s="55" t="s">
        <v>643</v>
      </c>
      <c r="Y77" s="55" t="s">
        <v>672</v>
      </c>
      <c r="Z77" s="221"/>
      <c r="AA77" s="320" t="s">
        <v>702</v>
      </c>
    </row>
    <row r="78" spans="1:241" ht="193.5" customHeight="1" x14ac:dyDescent="0.35">
      <c r="A78" s="104" t="s">
        <v>305</v>
      </c>
      <c r="B78" s="105" t="s">
        <v>306</v>
      </c>
      <c r="C78" s="105" t="s">
        <v>307</v>
      </c>
      <c r="D78" s="105" t="s">
        <v>34</v>
      </c>
      <c r="E78" s="110" t="s">
        <v>28</v>
      </c>
      <c r="F78" s="488">
        <v>20181301010001</v>
      </c>
      <c r="G78" s="106" t="s">
        <v>527</v>
      </c>
      <c r="H78" s="107">
        <v>43125</v>
      </c>
      <c r="I78" s="109">
        <v>6269583176</v>
      </c>
      <c r="J78" s="109"/>
      <c r="K78" s="298"/>
      <c r="L78" s="108"/>
      <c r="M78" s="108"/>
      <c r="N78" s="108"/>
      <c r="O78" s="108"/>
      <c r="P78" s="108">
        <v>6269583176</v>
      </c>
      <c r="Q78" s="108"/>
      <c r="R78" s="108"/>
      <c r="S78" s="105" t="s">
        <v>308</v>
      </c>
      <c r="T78" s="110" t="s">
        <v>309</v>
      </c>
      <c r="U78" s="111"/>
      <c r="V78" s="111"/>
      <c r="W78" s="108"/>
      <c r="X78" s="110"/>
      <c r="Y78" s="110"/>
      <c r="Z78" s="105"/>
      <c r="AA78" s="3" t="s">
        <v>703</v>
      </c>
    </row>
    <row r="79" spans="1:241" ht="129.75" customHeight="1" x14ac:dyDescent="0.35">
      <c r="A79" s="546" t="s">
        <v>310</v>
      </c>
      <c r="B79" s="561" t="s">
        <v>311</v>
      </c>
      <c r="C79" s="561" t="s">
        <v>312</v>
      </c>
      <c r="D79" s="561" t="s">
        <v>313</v>
      </c>
      <c r="E79" s="561" t="s">
        <v>28</v>
      </c>
      <c r="F79" s="639">
        <v>2017000040013</v>
      </c>
      <c r="G79" s="112" t="s">
        <v>528</v>
      </c>
      <c r="H79" s="113">
        <v>43017</v>
      </c>
      <c r="I79" s="641">
        <f>SUM(K79:R79)</f>
        <v>0</v>
      </c>
      <c r="J79" s="641"/>
      <c r="K79" s="643">
        <f>10025313466-10025313466</f>
        <v>0</v>
      </c>
      <c r="L79" s="645"/>
      <c r="M79" s="465"/>
      <c r="N79" s="465"/>
      <c r="O79" s="645"/>
      <c r="P79" s="296"/>
      <c r="Q79" s="296"/>
      <c r="R79" s="645"/>
      <c r="S79" s="546" t="s">
        <v>314</v>
      </c>
      <c r="T79" s="546" t="s">
        <v>122</v>
      </c>
      <c r="U79" s="114">
        <v>43053</v>
      </c>
      <c r="V79" s="199">
        <v>611</v>
      </c>
      <c r="W79" s="239">
        <v>10025313466</v>
      </c>
      <c r="X79" s="563" t="s">
        <v>123</v>
      </c>
      <c r="Y79" s="260"/>
      <c r="Z79" s="546"/>
      <c r="AA79" s="3" t="s">
        <v>703</v>
      </c>
    </row>
    <row r="80" spans="1:241" ht="117.75" customHeight="1" x14ac:dyDescent="0.35">
      <c r="A80" s="548"/>
      <c r="B80" s="562"/>
      <c r="C80" s="562"/>
      <c r="D80" s="562"/>
      <c r="E80" s="562"/>
      <c r="F80" s="640"/>
      <c r="G80" s="115" t="s">
        <v>529</v>
      </c>
      <c r="H80" s="85" t="s">
        <v>315</v>
      </c>
      <c r="I80" s="642"/>
      <c r="J80" s="642"/>
      <c r="K80" s="644"/>
      <c r="L80" s="646"/>
      <c r="M80" s="466"/>
      <c r="N80" s="466"/>
      <c r="O80" s="646"/>
      <c r="P80" s="297"/>
      <c r="Q80" s="297"/>
      <c r="R80" s="646"/>
      <c r="S80" s="548"/>
      <c r="T80" s="548"/>
      <c r="U80" s="116">
        <v>43438</v>
      </c>
      <c r="V80" s="85">
        <v>829</v>
      </c>
      <c r="W80" s="86">
        <v>-10025313466</v>
      </c>
      <c r="X80" s="564"/>
      <c r="Y80" s="261"/>
      <c r="Z80" s="548"/>
    </row>
    <row r="81" spans="1:27" ht="288.75" customHeight="1" x14ac:dyDescent="0.35">
      <c r="A81" s="541" t="s">
        <v>316</v>
      </c>
      <c r="B81" s="559" t="s">
        <v>317</v>
      </c>
      <c r="C81" s="559" t="s">
        <v>318</v>
      </c>
      <c r="D81" s="559" t="s">
        <v>620</v>
      </c>
      <c r="E81" s="559" t="s">
        <v>28</v>
      </c>
      <c r="F81" s="589">
        <v>2017000040014</v>
      </c>
      <c r="G81" s="143" t="s">
        <v>530</v>
      </c>
      <c r="H81" s="131" t="s">
        <v>319</v>
      </c>
      <c r="I81" s="149">
        <f>SUM(J81:R81)</f>
        <v>12778686420</v>
      </c>
      <c r="J81" s="149"/>
      <c r="K81" s="133"/>
      <c r="L81" s="133"/>
      <c r="M81" s="133">
        <f>12778686420</f>
        <v>12778686420</v>
      </c>
      <c r="N81" s="133"/>
      <c r="O81" s="133"/>
      <c r="P81" s="133"/>
      <c r="Q81" s="133"/>
      <c r="R81" s="133"/>
      <c r="S81" s="541" t="s">
        <v>28</v>
      </c>
      <c r="T81" s="541" t="s">
        <v>625</v>
      </c>
      <c r="U81" s="140">
        <v>43230</v>
      </c>
      <c r="V81" s="141">
        <v>370</v>
      </c>
      <c r="W81" s="132">
        <v>12778686420</v>
      </c>
      <c r="X81" s="557" t="s">
        <v>646</v>
      </c>
      <c r="Y81" s="254"/>
      <c r="Z81" s="242"/>
      <c r="AA81" s="3" t="s">
        <v>703</v>
      </c>
    </row>
    <row r="82" spans="1:27" ht="218.25" customHeight="1" x14ac:dyDescent="0.35">
      <c r="A82" s="579"/>
      <c r="B82" s="635"/>
      <c r="C82" s="635"/>
      <c r="D82" s="635"/>
      <c r="E82" s="635"/>
      <c r="F82" s="590"/>
      <c r="G82" s="143" t="s">
        <v>531</v>
      </c>
      <c r="H82" s="131">
        <v>43825</v>
      </c>
      <c r="I82" s="149">
        <f t="shared" ref="I82" si="1">SUM(J82:R82)</f>
        <v>1716416628</v>
      </c>
      <c r="J82" s="149"/>
      <c r="K82" s="133"/>
      <c r="L82" s="133"/>
      <c r="M82" s="133">
        <v>1716416628</v>
      </c>
      <c r="N82" s="133"/>
      <c r="O82" s="133"/>
      <c r="P82" s="133"/>
      <c r="Q82" s="133"/>
      <c r="R82" s="133"/>
      <c r="S82" s="579"/>
      <c r="T82" s="579"/>
      <c r="U82" s="144">
        <v>43859</v>
      </c>
      <c r="V82" s="200">
        <v>108</v>
      </c>
      <c r="W82" s="240">
        <v>1716416628</v>
      </c>
      <c r="X82" s="566"/>
      <c r="Y82" s="263"/>
      <c r="Z82" s="242"/>
    </row>
    <row r="83" spans="1:27" ht="282.75" customHeight="1" x14ac:dyDescent="0.35">
      <c r="A83" s="579"/>
      <c r="B83" s="635"/>
      <c r="C83" s="635"/>
      <c r="D83" s="635"/>
      <c r="E83" s="635"/>
      <c r="F83" s="590"/>
      <c r="G83" s="145" t="s">
        <v>532</v>
      </c>
      <c r="H83" s="146">
        <v>44340</v>
      </c>
      <c r="I83" s="147">
        <f>SUM(J83:R83)</f>
        <v>349109824</v>
      </c>
      <c r="J83" s="147"/>
      <c r="K83" s="148"/>
      <c r="L83" s="148"/>
      <c r="M83" s="148">
        <v>349109824</v>
      </c>
      <c r="N83" s="148"/>
      <c r="O83" s="148"/>
      <c r="P83" s="148"/>
      <c r="Q83" s="148"/>
      <c r="R83" s="148"/>
      <c r="S83" s="579"/>
      <c r="T83" s="579"/>
      <c r="U83" s="144">
        <v>44351</v>
      </c>
      <c r="V83" s="200">
        <v>306</v>
      </c>
      <c r="W83" s="240">
        <v>349109824</v>
      </c>
      <c r="X83" s="566"/>
      <c r="Y83" s="263"/>
      <c r="Z83" s="242"/>
      <c r="AA83" s="3" t="s">
        <v>704</v>
      </c>
    </row>
    <row r="84" spans="1:27" ht="258.75" customHeight="1" x14ac:dyDescent="0.35">
      <c r="A84" s="579"/>
      <c r="B84" s="635"/>
      <c r="C84" s="635"/>
      <c r="D84" s="635"/>
      <c r="E84" s="635"/>
      <c r="F84" s="590"/>
      <c r="G84" s="143" t="s">
        <v>533</v>
      </c>
      <c r="H84" s="131">
        <v>44557</v>
      </c>
      <c r="I84" s="149">
        <f>SUM(J84:R84)</f>
        <v>881811948</v>
      </c>
      <c r="J84" s="149"/>
      <c r="K84" s="133">
        <v>490000000</v>
      </c>
      <c r="L84" s="133"/>
      <c r="M84" s="133"/>
      <c r="N84" s="133"/>
      <c r="O84" s="133"/>
      <c r="P84" s="133"/>
      <c r="Q84" s="133"/>
      <c r="R84" s="133">
        <v>391811948</v>
      </c>
      <c r="S84" s="579"/>
      <c r="T84" s="579"/>
      <c r="U84" s="144">
        <v>44559</v>
      </c>
      <c r="V84" s="200">
        <v>736</v>
      </c>
      <c r="W84" s="240">
        <v>490000000</v>
      </c>
      <c r="X84" s="566"/>
      <c r="Y84" s="263"/>
      <c r="Z84" s="242"/>
      <c r="AA84" s="3" t="s">
        <v>704</v>
      </c>
    </row>
    <row r="85" spans="1:27" ht="258.75" customHeight="1" x14ac:dyDescent="0.35">
      <c r="A85" s="542"/>
      <c r="B85" s="560"/>
      <c r="C85" s="560"/>
      <c r="D85" s="560"/>
      <c r="E85" s="560"/>
      <c r="F85" s="591"/>
      <c r="G85" s="145" t="s">
        <v>534</v>
      </c>
      <c r="H85" s="150">
        <v>44728</v>
      </c>
      <c r="I85" s="524">
        <f>SUM(J85:R85)</f>
        <v>125000000</v>
      </c>
      <c r="J85" s="246"/>
      <c r="K85" s="292"/>
      <c r="L85" s="292"/>
      <c r="M85" s="469"/>
      <c r="N85" s="469"/>
      <c r="O85" s="292"/>
      <c r="P85" s="292"/>
      <c r="Q85" s="292"/>
      <c r="R85" s="292">
        <v>125000000</v>
      </c>
      <c r="S85" s="542"/>
      <c r="T85" s="542"/>
      <c r="U85" s="144"/>
      <c r="V85" s="200"/>
      <c r="W85" s="240"/>
      <c r="X85" s="558"/>
      <c r="Y85" s="263"/>
      <c r="Z85" s="226" t="s">
        <v>320</v>
      </c>
      <c r="AA85" s="3" t="s">
        <v>704</v>
      </c>
    </row>
    <row r="86" spans="1:27" ht="137.25" customHeight="1" x14ac:dyDescent="0.35">
      <c r="A86" s="594" t="s">
        <v>321</v>
      </c>
      <c r="B86" s="549" t="s">
        <v>322</v>
      </c>
      <c r="C86" s="549" t="s">
        <v>323</v>
      </c>
      <c r="D86" s="549" t="s">
        <v>93</v>
      </c>
      <c r="E86" s="549" t="s">
        <v>324</v>
      </c>
      <c r="F86" s="625">
        <v>2017000040038</v>
      </c>
      <c r="G86" s="162" t="s">
        <v>535</v>
      </c>
      <c r="H86" s="163">
        <v>43405</v>
      </c>
      <c r="I86" s="164">
        <f t="shared" ref="I86:I93" si="2">SUM(K86:R86)</f>
        <v>11126272472.77</v>
      </c>
      <c r="J86" s="164"/>
      <c r="K86" s="279">
        <f>11203039266.69-76766793.92</f>
        <v>11126272472.77</v>
      </c>
      <c r="L86" s="279"/>
      <c r="M86" s="463"/>
      <c r="N86" s="463"/>
      <c r="O86" s="279"/>
      <c r="P86" s="279"/>
      <c r="Q86" s="279"/>
      <c r="R86" s="279"/>
      <c r="S86" s="594" t="s">
        <v>325</v>
      </c>
      <c r="T86" s="594" t="s">
        <v>324</v>
      </c>
      <c r="U86" s="215">
        <v>43441</v>
      </c>
      <c r="V86" s="202">
        <v>5038</v>
      </c>
      <c r="W86" s="165">
        <v>11203039266.690001</v>
      </c>
      <c r="X86" s="567" t="s">
        <v>646</v>
      </c>
      <c r="Y86" s="264"/>
      <c r="Z86" s="189"/>
      <c r="AA86" s="3" t="s">
        <v>703</v>
      </c>
    </row>
    <row r="87" spans="1:27" ht="137.25" customHeight="1" x14ac:dyDescent="0.35">
      <c r="A87" s="637"/>
      <c r="B87" s="638"/>
      <c r="C87" s="638"/>
      <c r="D87" s="638"/>
      <c r="E87" s="638"/>
      <c r="F87" s="636"/>
      <c r="G87" s="162" t="s">
        <v>536</v>
      </c>
      <c r="H87" s="163">
        <v>44082</v>
      </c>
      <c r="I87" s="164">
        <f t="shared" si="2"/>
        <v>1052599682</v>
      </c>
      <c r="J87" s="164"/>
      <c r="K87" s="279"/>
      <c r="L87" s="279"/>
      <c r="M87" s="463"/>
      <c r="N87" s="463"/>
      <c r="O87" s="279"/>
      <c r="P87" s="279"/>
      <c r="Q87" s="279"/>
      <c r="R87" s="279">
        <v>1052599682</v>
      </c>
      <c r="S87" s="637"/>
      <c r="T87" s="637"/>
      <c r="U87" s="215"/>
      <c r="V87" s="202"/>
      <c r="W87" s="165"/>
      <c r="X87" s="568"/>
      <c r="Y87" s="265"/>
      <c r="Z87" s="189" t="s">
        <v>326</v>
      </c>
      <c r="AA87" s="3" t="s">
        <v>704</v>
      </c>
    </row>
    <row r="88" spans="1:27" ht="137.25" customHeight="1" x14ac:dyDescent="0.35">
      <c r="A88" s="637"/>
      <c r="B88" s="638"/>
      <c r="C88" s="638"/>
      <c r="D88" s="638"/>
      <c r="E88" s="638"/>
      <c r="F88" s="636"/>
      <c r="G88" s="162" t="s">
        <v>537</v>
      </c>
      <c r="H88" s="163">
        <v>44340</v>
      </c>
      <c r="I88" s="164">
        <f t="shared" si="2"/>
        <v>550000000</v>
      </c>
      <c r="J88" s="164"/>
      <c r="K88" s="279"/>
      <c r="L88" s="279"/>
      <c r="M88" s="463"/>
      <c r="N88" s="463"/>
      <c r="O88" s="279"/>
      <c r="P88" s="279"/>
      <c r="Q88" s="279"/>
      <c r="R88" s="279">
        <v>550000000</v>
      </c>
      <c r="S88" s="637"/>
      <c r="T88" s="637"/>
      <c r="U88" s="215"/>
      <c r="V88" s="202"/>
      <c r="W88" s="165"/>
      <c r="X88" s="568"/>
      <c r="Y88" s="265"/>
      <c r="Z88" s="189" t="s">
        <v>327</v>
      </c>
      <c r="AA88" s="3" t="s">
        <v>704</v>
      </c>
    </row>
    <row r="89" spans="1:27" ht="137.25" customHeight="1" x14ac:dyDescent="0.35">
      <c r="A89" s="637"/>
      <c r="B89" s="638"/>
      <c r="C89" s="638"/>
      <c r="D89" s="638"/>
      <c r="E89" s="550"/>
      <c r="F89" s="636"/>
      <c r="G89" s="162" t="s">
        <v>538</v>
      </c>
      <c r="H89" s="163">
        <v>44539</v>
      </c>
      <c r="I89" s="164">
        <f t="shared" si="2"/>
        <v>209442390.36000001</v>
      </c>
      <c r="J89" s="164"/>
      <c r="K89" s="279"/>
      <c r="L89" s="279"/>
      <c r="M89" s="463"/>
      <c r="N89" s="463"/>
      <c r="O89" s="279"/>
      <c r="P89" s="279"/>
      <c r="Q89" s="279"/>
      <c r="R89" s="279">
        <v>209442390.36000001</v>
      </c>
      <c r="S89" s="637"/>
      <c r="T89" s="595"/>
      <c r="U89" s="215"/>
      <c r="V89" s="202"/>
      <c r="W89" s="165"/>
      <c r="X89" s="568"/>
      <c r="Y89" s="265"/>
      <c r="Z89" s="189" t="s">
        <v>328</v>
      </c>
      <c r="AA89" s="3" t="s">
        <v>704</v>
      </c>
    </row>
    <row r="90" spans="1:27" ht="168.75" customHeight="1" x14ac:dyDescent="0.35">
      <c r="A90" s="637"/>
      <c r="B90" s="638"/>
      <c r="C90" s="638"/>
      <c r="D90" s="638"/>
      <c r="E90" s="559" t="s">
        <v>28</v>
      </c>
      <c r="F90" s="636"/>
      <c r="G90" s="145" t="s">
        <v>535</v>
      </c>
      <c r="H90" s="150">
        <v>43405</v>
      </c>
      <c r="I90" s="524">
        <f t="shared" si="2"/>
        <v>1105051321.8699999</v>
      </c>
      <c r="J90" s="246"/>
      <c r="K90" s="292">
        <v>1105051321.8699999</v>
      </c>
      <c r="L90" s="292"/>
      <c r="M90" s="469"/>
      <c r="N90" s="469"/>
      <c r="O90" s="292"/>
      <c r="P90" s="292"/>
      <c r="Q90" s="292"/>
      <c r="R90" s="292"/>
      <c r="S90" s="637"/>
      <c r="T90" s="579" t="s">
        <v>631</v>
      </c>
      <c r="U90" s="144" t="s">
        <v>329</v>
      </c>
      <c r="V90" s="144" t="s">
        <v>330</v>
      </c>
      <c r="W90" s="240">
        <f>1105051321.87</f>
        <v>1105051321.8699999</v>
      </c>
      <c r="X90" s="568"/>
      <c r="Y90" s="265"/>
      <c r="Z90" s="189"/>
    </row>
    <row r="91" spans="1:27" ht="168.75" customHeight="1" x14ac:dyDescent="0.35">
      <c r="A91" s="637"/>
      <c r="B91" s="638"/>
      <c r="C91" s="638"/>
      <c r="D91" s="638"/>
      <c r="E91" s="635"/>
      <c r="F91" s="636"/>
      <c r="G91" s="145" t="s">
        <v>536</v>
      </c>
      <c r="H91" s="150">
        <v>44082</v>
      </c>
      <c r="I91" s="524">
        <f>SUM(K91:R91)</f>
        <v>115766793.92</v>
      </c>
      <c r="J91" s="246"/>
      <c r="K91" s="292">
        <v>76766793.920000002</v>
      </c>
      <c r="L91" s="292"/>
      <c r="M91" s="469"/>
      <c r="N91" s="469"/>
      <c r="O91" s="292"/>
      <c r="P91" s="292"/>
      <c r="Q91" s="292"/>
      <c r="R91" s="292">
        <v>39000000</v>
      </c>
      <c r="S91" s="637"/>
      <c r="T91" s="579"/>
      <c r="U91" s="144">
        <v>44089</v>
      </c>
      <c r="V91" s="244">
        <v>514</v>
      </c>
      <c r="W91" s="240">
        <v>76766793.920000002</v>
      </c>
      <c r="X91" s="568"/>
      <c r="Y91" s="265"/>
      <c r="Z91" s="189"/>
      <c r="AA91" s="3" t="s">
        <v>704</v>
      </c>
    </row>
    <row r="92" spans="1:27" ht="168.75" customHeight="1" x14ac:dyDescent="0.35">
      <c r="A92" s="637"/>
      <c r="B92" s="638"/>
      <c r="C92" s="638"/>
      <c r="D92" s="638"/>
      <c r="E92" s="635"/>
      <c r="F92" s="636"/>
      <c r="G92" s="145" t="s">
        <v>537</v>
      </c>
      <c r="H92" s="150">
        <v>44340</v>
      </c>
      <c r="I92" s="524">
        <f t="shared" si="2"/>
        <v>144462656</v>
      </c>
      <c r="J92" s="246"/>
      <c r="K92" s="292"/>
      <c r="L92" s="292"/>
      <c r="M92" s="469"/>
      <c r="N92" s="469"/>
      <c r="O92" s="292"/>
      <c r="P92" s="292"/>
      <c r="Q92" s="292"/>
      <c r="R92" s="292">
        <v>144462656</v>
      </c>
      <c r="S92" s="637"/>
      <c r="T92" s="579"/>
      <c r="U92" s="144"/>
      <c r="V92" s="200"/>
      <c r="W92" s="240"/>
      <c r="X92" s="568"/>
      <c r="Y92" s="265"/>
      <c r="Z92" s="189" t="s">
        <v>320</v>
      </c>
      <c r="AA92" s="3" t="s">
        <v>704</v>
      </c>
    </row>
    <row r="93" spans="1:27" ht="168.75" customHeight="1" x14ac:dyDescent="0.35">
      <c r="A93" s="595"/>
      <c r="B93" s="550"/>
      <c r="C93" s="550"/>
      <c r="D93" s="550"/>
      <c r="E93" s="560"/>
      <c r="F93" s="626"/>
      <c r="G93" s="143" t="s">
        <v>539</v>
      </c>
      <c r="H93" s="150">
        <v>44525</v>
      </c>
      <c r="I93" s="524">
        <f t="shared" si="2"/>
        <v>61838945</v>
      </c>
      <c r="J93" s="246"/>
      <c r="K93" s="292"/>
      <c r="L93" s="292"/>
      <c r="M93" s="469"/>
      <c r="N93" s="469"/>
      <c r="O93" s="292"/>
      <c r="P93" s="292"/>
      <c r="Q93" s="292"/>
      <c r="R93" s="292">
        <v>61838945</v>
      </c>
      <c r="S93" s="595"/>
      <c r="T93" s="542"/>
      <c r="U93" s="144"/>
      <c r="V93" s="200"/>
      <c r="W93" s="240"/>
      <c r="X93" s="569"/>
      <c r="Y93" s="265"/>
      <c r="Z93" s="225" t="s">
        <v>320</v>
      </c>
      <c r="AA93" s="3" t="s">
        <v>704</v>
      </c>
    </row>
    <row r="94" spans="1:27" ht="146.25" customHeight="1" x14ac:dyDescent="0.35">
      <c r="A94" s="594" t="s">
        <v>331</v>
      </c>
      <c r="B94" s="594" t="s">
        <v>332</v>
      </c>
      <c r="C94" s="594" t="s">
        <v>333</v>
      </c>
      <c r="D94" s="594" t="s">
        <v>34</v>
      </c>
      <c r="E94" s="549" t="s">
        <v>178</v>
      </c>
      <c r="F94" s="625">
        <v>2016000040029</v>
      </c>
      <c r="G94" s="166" t="s">
        <v>540</v>
      </c>
      <c r="H94" s="167" t="s">
        <v>334</v>
      </c>
      <c r="I94" s="168">
        <f>SUM(J94:R94)</f>
        <v>7117734330</v>
      </c>
      <c r="J94" s="168"/>
      <c r="K94" s="463">
        <f>7117734330</f>
        <v>7117734330</v>
      </c>
      <c r="L94" s="279"/>
      <c r="M94" s="463"/>
      <c r="N94" s="463"/>
      <c r="O94" s="169"/>
      <c r="P94" s="169"/>
      <c r="Q94" s="169"/>
      <c r="R94" s="169"/>
      <c r="S94" s="594" t="s">
        <v>335</v>
      </c>
      <c r="T94" s="549" t="s">
        <v>632</v>
      </c>
      <c r="U94" s="215">
        <v>43833</v>
      </c>
      <c r="V94" s="202" t="s">
        <v>336</v>
      </c>
      <c r="W94" s="165">
        <v>7117734330</v>
      </c>
      <c r="X94" s="567" t="s">
        <v>646</v>
      </c>
      <c r="Y94" s="264"/>
      <c r="Z94" s="189"/>
      <c r="AA94" s="3" t="s">
        <v>703</v>
      </c>
    </row>
    <row r="95" spans="1:27" ht="146.25" customHeight="1" x14ac:dyDescent="0.35">
      <c r="A95" s="637"/>
      <c r="B95" s="637"/>
      <c r="C95" s="637"/>
      <c r="D95" s="637"/>
      <c r="E95" s="638"/>
      <c r="F95" s="636"/>
      <c r="G95" s="166" t="s">
        <v>541</v>
      </c>
      <c r="H95" s="167">
        <v>44364</v>
      </c>
      <c r="I95" s="168">
        <f>SUM(J95:R95)</f>
        <v>669592567</v>
      </c>
      <c r="J95" s="168"/>
      <c r="K95" s="279"/>
      <c r="L95" s="279"/>
      <c r="M95" s="463">
        <v>669592567</v>
      </c>
      <c r="N95" s="463"/>
      <c r="O95" s="169"/>
      <c r="P95" s="169"/>
      <c r="Q95" s="169"/>
      <c r="R95" s="169"/>
      <c r="S95" s="637"/>
      <c r="T95" s="638"/>
      <c r="U95" s="215">
        <v>44385</v>
      </c>
      <c r="V95" s="202" t="s">
        <v>337</v>
      </c>
      <c r="W95" s="165">
        <v>669592567</v>
      </c>
      <c r="X95" s="568"/>
      <c r="Y95" s="265"/>
      <c r="Z95" s="189"/>
      <c r="AA95" s="3" t="s">
        <v>704</v>
      </c>
    </row>
    <row r="96" spans="1:27" ht="146.25" customHeight="1" x14ac:dyDescent="0.35">
      <c r="A96" s="637"/>
      <c r="B96" s="637"/>
      <c r="C96" s="637"/>
      <c r="D96" s="637"/>
      <c r="E96" s="550"/>
      <c r="F96" s="636"/>
      <c r="G96" s="166" t="s">
        <v>547</v>
      </c>
      <c r="H96" s="167" t="s">
        <v>548</v>
      </c>
      <c r="I96" s="168">
        <f>SUM(J96:R96)</f>
        <v>427797601</v>
      </c>
      <c r="J96" s="168"/>
      <c r="K96" s="279"/>
      <c r="L96" s="279"/>
      <c r="M96" s="463">
        <v>427797601</v>
      </c>
      <c r="N96" s="463"/>
      <c r="O96" s="169"/>
      <c r="P96" s="169"/>
      <c r="Q96" s="169"/>
      <c r="R96" s="169"/>
      <c r="S96" s="637"/>
      <c r="T96" s="550"/>
      <c r="U96" s="215">
        <v>44806</v>
      </c>
      <c r="V96" s="215" t="s">
        <v>688</v>
      </c>
      <c r="W96" s="165">
        <v>427797601</v>
      </c>
      <c r="X96" s="568"/>
      <c r="Y96" s="265"/>
      <c r="Z96" s="189"/>
      <c r="AA96" s="3" t="s">
        <v>704</v>
      </c>
    </row>
    <row r="97" spans="1:241" ht="147.75" customHeight="1" x14ac:dyDescent="0.35">
      <c r="A97" s="637"/>
      <c r="B97" s="637"/>
      <c r="C97" s="637"/>
      <c r="D97" s="637"/>
      <c r="E97" s="559" t="s">
        <v>28</v>
      </c>
      <c r="F97" s="636"/>
      <c r="G97" s="151" t="s">
        <v>542</v>
      </c>
      <c r="H97" s="131">
        <v>43445</v>
      </c>
      <c r="I97" s="149">
        <f>SUM(J97:R97)</f>
        <v>453699927</v>
      </c>
      <c r="J97" s="149"/>
      <c r="K97" s="469">
        <f>453699927</f>
        <v>453699927</v>
      </c>
      <c r="L97" s="133"/>
      <c r="M97" s="469"/>
      <c r="N97" s="133"/>
      <c r="O97" s="133"/>
      <c r="P97" s="133"/>
      <c r="Q97" s="133"/>
      <c r="R97" s="133"/>
      <c r="S97" s="637"/>
      <c r="T97" s="559" t="s">
        <v>633</v>
      </c>
      <c r="U97" s="140" t="s">
        <v>600</v>
      </c>
      <c r="V97" s="141" t="s">
        <v>601</v>
      </c>
      <c r="W97" s="132">
        <v>453699927</v>
      </c>
      <c r="X97" s="568"/>
      <c r="Y97" s="265"/>
      <c r="Z97" s="189"/>
    </row>
    <row r="98" spans="1:241" ht="144.75" customHeight="1" x14ac:dyDescent="0.35">
      <c r="A98" s="637"/>
      <c r="B98" s="637"/>
      <c r="C98" s="637"/>
      <c r="D98" s="637"/>
      <c r="E98" s="635"/>
      <c r="F98" s="636"/>
      <c r="G98" s="151" t="s">
        <v>338</v>
      </c>
      <c r="H98" s="131">
        <v>44364</v>
      </c>
      <c r="I98" s="149">
        <f t="shared" ref="I98:I102" si="3">SUM(J98:R98)</f>
        <v>295352181</v>
      </c>
      <c r="J98" s="149"/>
      <c r="K98" s="292"/>
      <c r="L98" s="133"/>
      <c r="M98" s="469">
        <v>295352181</v>
      </c>
      <c r="N98" s="133"/>
      <c r="O98" s="133"/>
      <c r="P98" s="133"/>
      <c r="Q98" s="133"/>
      <c r="R98" s="133"/>
      <c r="S98" s="637"/>
      <c r="T98" s="635"/>
      <c r="U98" s="152">
        <v>44470</v>
      </c>
      <c r="V98" s="201">
        <v>554</v>
      </c>
      <c r="W98" s="241">
        <v>295352181</v>
      </c>
      <c r="X98" s="568"/>
      <c r="Y98" s="265"/>
      <c r="Z98" s="189"/>
      <c r="AA98" s="3" t="s">
        <v>704</v>
      </c>
    </row>
    <row r="99" spans="1:241" ht="144.75" customHeight="1" x14ac:dyDescent="0.35">
      <c r="A99" s="595"/>
      <c r="B99" s="595"/>
      <c r="C99" s="595"/>
      <c r="D99" s="595"/>
      <c r="E99" s="560"/>
      <c r="F99" s="626"/>
      <c r="G99" s="151" t="s">
        <v>547</v>
      </c>
      <c r="H99" s="131" t="s">
        <v>548</v>
      </c>
      <c r="I99" s="149">
        <f t="shared" si="3"/>
        <v>49798956</v>
      </c>
      <c r="J99" s="149"/>
      <c r="K99" s="292"/>
      <c r="L99" s="133"/>
      <c r="M99" s="469">
        <v>49798956</v>
      </c>
      <c r="N99" s="133"/>
      <c r="O99" s="133"/>
      <c r="P99" s="133"/>
      <c r="Q99" s="133"/>
      <c r="R99" s="133"/>
      <c r="S99" s="595"/>
      <c r="T99" s="560"/>
      <c r="U99" s="152">
        <v>44819</v>
      </c>
      <c r="V99" s="201">
        <v>686</v>
      </c>
      <c r="W99" s="241">
        <v>49798956</v>
      </c>
      <c r="X99" s="569"/>
      <c r="Y99" s="266"/>
      <c r="Z99" s="189"/>
      <c r="AA99" s="3" t="s">
        <v>704</v>
      </c>
    </row>
    <row r="100" spans="1:241" ht="165" customHeight="1" x14ac:dyDescent="0.35">
      <c r="A100" s="541" t="s">
        <v>339</v>
      </c>
      <c r="B100" s="541" t="s">
        <v>340</v>
      </c>
      <c r="C100" s="541" t="s">
        <v>341</v>
      </c>
      <c r="D100" s="541" t="s">
        <v>27</v>
      </c>
      <c r="E100" s="559" t="s">
        <v>28</v>
      </c>
      <c r="F100" s="589">
        <v>2018000040015</v>
      </c>
      <c r="G100" s="153" t="s">
        <v>543</v>
      </c>
      <c r="H100" s="154" t="s">
        <v>546</v>
      </c>
      <c r="I100" s="149">
        <f t="shared" si="3"/>
        <v>14845854825</v>
      </c>
      <c r="J100" s="149"/>
      <c r="K100" s="292">
        <v>5605504524</v>
      </c>
      <c r="L100" s="133"/>
      <c r="M100" s="133"/>
      <c r="N100" s="133"/>
      <c r="O100" s="133"/>
      <c r="P100" s="133"/>
      <c r="Q100" s="133">
        <v>9240350301</v>
      </c>
      <c r="R100" s="133"/>
      <c r="S100" s="541" t="s">
        <v>28</v>
      </c>
      <c r="T100" s="559" t="s">
        <v>634</v>
      </c>
      <c r="U100" s="152">
        <v>43522</v>
      </c>
      <c r="V100" s="201">
        <v>130</v>
      </c>
      <c r="W100" s="241">
        <v>14845854825</v>
      </c>
      <c r="X100" s="557" t="s">
        <v>646</v>
      </c>
      <c r="Y100" s="254"/>
      <c r="Z100" s="541"/>
      <c r="AA100" s="3" t="s">
        <v>703</v>
      </c>
    </row>
    <row r="101" spans="1:241" ht="165" customHeight="1" x14ac:dyDescent="0.35">
      <c r="A101" s="542"/>
      <c r="B101" s="542"/>
      <c r="C101" s="542"/>
      <c r="D101" s="542"/>
      <c r="E101" s="560"/>
      <c r="F101" s="591"/>
      <c r="G101" s="153" t="s">
        <v>532</v>
      </c>
      <c r="H101" s="154">
        <v>44340</v>
      </c>
      <c r="I101" s="149">
        <f t="shared" si="3"/>
        <v>2502943338</v>
      </c>
      <c r="J101" s="149"/>
      <c r="K101" s="292"/>
      <c r="L101" s="133"/>
      <c r="M101" s="469">
        <v>2502943338</v>
      </c>
      <c r="N101" s="133"/>
      <c r="O101" s="133"/>
      <c r="P101" s="133"/>
      <c r="Q101" s="133"/>
      <c r="R101" s="133"/>
      <c r="S101" s="542"/>
      <c r="T101" s="560"/>
      <c r="U101" s="152">
        <v>44351</v>
      </c>
      <c r="V101" s="201">
        <v>306</v>
      </c>
      <c r="W101" s="241">
        <v>2502943338</v>
      </c>
      <c r="X101" s="558"/>
      <c r="Y101" s="255"/>
      <c r="Z101" s="542"/>
      <c r="AA101" s="3" t="s">
        <v>704</v>
      </c>
    </row>
    <row r="102" spans="1:241" ht="204" customHeight="1" x14ac:dyDescent="0.35">
      <c r="A102" s="224" t="s">
        <v>342</v>
      </c>
      <c r="B102" s="224" t="s">
        <v>343</v>
      </c>
      <c r="C102" s="224" t="s">
        <v>344</v>
      </c>
      <c r="D102" s="224" t="s">
        <v>27</v>
      </c>
      <c r="E102" s="212" t="s">
        <v>28</v>
      </c>
      <c r="F102" s="489">
        <v>2018000040042</v>
      </c>
      <c r="G102" s="170" t="s">
        <v>544</v>
      </c>
      <c r="H102" s="171" t="s">
        <v>545</v>
      </c>
      <c r="I102" s="168">
        <f t="shared" si="3"/>
        <v>8725329896</v>
      </c>
      <c r="J102" s="168"/>
      <c r="K102" s="165">
        <v>8725329896</v>
      </c>
      <c r="L102" s="169"/>
      <c r="M102" s="169"/>
      <c r="N102" s="169"/>
      <c r="O102" s="169"/>
      <c r="P102" s="169"/>
      <c r="Q102" s="169"/>
      <c r="R102" s="169"/>
      <c r="S102" s="189" t="s">
        <v>28</v>
      </c>
      <c r="T102" s="212" t="s">
        <v>46</v>
      </c>
      <c r="U102" s="216">
        <v>43522</v>
      </c>
      <c r="V102" s="203">
        <v>20</v>
      </c>
      <c r="W102" s="209">
        <v>8725329896</v>
      </c>
      <c r="X102" s="172" t="s">
        <v>509</v>
      </c>
      <c r="Y102" s="172"/>
      <c r="Z102" s="189"/>
      <c r="AA102" s="3" t="s">
        <v>703</v>
      </c>
    </row>
    <row r="103" spans="1:241" ht="180.75" customHeight="1" x14ac:dyDescent="0.35">
      <c r="A103" s="570" t="s">
        <v>345</v>
      </c>
      <c r="B103" s="570" t="s">
        <v>346</v>
      </c>
      <c r="C103" s="570" t="s">
        <v>347</v>
      </c>
      <c r="D103" s="570" t="s">
        <v>34</v>
      </c>
      <c r="E103" s="573" t="s">
        <v>28</v>
      </c>
      <c r="F103" s="576">
        <v>20181301011385</v>
      </c>
      <c r="G103" s="531" t="s">
        <v>551</v>
      </c>
      <c r="H103" s="532" t="s">
        <v>552</v>
      </c>
      <c r="I103" s="533">
        <f>+J103+K103+L103+O103+Q103+R103+M103</f>
        <v>3105294006</v>
      </c>
      <c r="J103" s="533"/>
      <c r="K103" s="534"/>
      <c r="L103" s="535"/>
      <c r="M103" s="535">
        <f>3105294006</f>
        <v>3105294006</v>
      </c>
      <c r="N103" s="535"/>
      <c r="O103" s="535"/>
      <c r="P103" s="535"/>
      <c r="Q103" s="535"/>
      <c r="R103" s="535"/>
      <c r="S103" s="570" t="s">
        <v>28</v>
      </c>
      <c r="T103" s="573" t="s">
        <v>635</v>
      </c>
      <c r="U103" s="536">
        <v>43636</v>
      </c>
      <c r="V103" s="537">
        <v>372</v>
      </c>
      <c r="W103" s="534">
        <v>3105294006</v>
      </c>
      <c r="X103" s="543" t="s">
        <v>647</v>
      </c>
      <c r="Y103" s="743" t="s">
        <v>720</v>
      </c>
      <c r="Z103" s="538"/>
      <c r="AA103" s="3" t="s">
        <v>703</v>
      </c>
    </row>
    <row r="104" spans="1:241" ht="175.5" customHeight="1" x14ac:dyDescent="0.35">
      <c r="A104" s="571"/>
      <c r="B104" s="571"/>
      <c r="C104" s="571"/>
      <c r="D104" s="571"/>
      <c r="E104" s="574"/>
      <c r="F104" s="577"/>
      <c r="G104" s="531" t="s">
        <v>549</v>
      </c>
      <c r="H104" s="532">
        <v>44364</v>
      </c>
      <c r="I104" s="533">
        <f>+J104+K104+L104+O104+Q104+R104+M104</f>
        <v>527069118</v>
      </c>
      <c r="J104" s="533"/>
      <c r="K104" s="534"/>
      <c r="L104" s="535"/>
      <c r="M104" s="534">
        <v>527069118</v>
      </c>
      <c r="N104" s="535"/>
      <c r="O104" s="535"/>
      <c r="P104" s="535"/>
      <c r="Q104" s="535"/>
      <c r="R104" s="535"/>
      <c r="S104" s="571"/>
      <c r="T104" s="574"/>
      <c r="U104" s="536">
        <v>44365</v>
      </c>
      <c r="V104" s="537">
        <v>332</v>
      </c>
      <c r="W104" s="534">
        <v>527069118</v>
      </c>
      <c r="X104" s="544"/>
      <c r="Y104" s="744"/>
      <c r="Z104" s="538"/>
      <c r="AA104" s="3" t="s">
        <v>704</v>
      </c>
    </row>
    <row r="105" spans="1:241" ht="175.5" customHeight="1" x14ac:dyDescent="0.35">
      <c r="A105" s="572"/>
      <c r="B105" s="572"/>
      <c r="C105" s="572"/>
      <c r="D105" s="572"/>
      <c r="E105" s="575"/>
      <c r="F105" s="578"/>
      <c r="G105" s="531" t="s">
        <v>550</v>
      </c>
      <c r="H105" s="532">
        <v>44558</v>
      </c>
      <c r="I105" s="533">
        <f t="shared" ref="I105:I109" si="4">+J105+K105+L105+O105+Q105+R105</f>
        <v>959696869.44000006</v>
      </c>
      <c r="J105" s="533"/>
      <c r="K105" s="534"/>
      <c r="L105" s="535"/>
      <c r="M105" s="535"/>
      <c r="N105" s="535"/>
      <c r="O105" s="535"/>
      <c r="P105" s="535"/>
      <c r="Q105" s="535"/>
      <c r="R105" s="535">
        <v>959696869.44000006</v>
      </c>
      <c r="S105" s="572"/>
      <c r="T105" s="575"/>
      <c r="U105" s="536"/>
      <c r="V105" s="537"/>
      <c r="W105" s="534"/>
      <c r="X105" s="545"/>
      <c r="Y105" s="745"/>
      <c r="Z105" s="539" t="s">
        <v>320</v>
      </c>
      <c r="AA105" s="3" t="s">
        <v>704</v>
      </c>
    </row>
    <row r="106" spans="1:241" ht="224.25" customHeight="1" x14ac:dyDescent="0.35">
      <c r="A106" s="227" t="s">
        <v>348</v>
      </c>
      <c r="B106" s="227" t="s">
        <v>349</v>
      </c>
      <c r="C106" s="227" t="s">
        <v>350</v>
      </c>
      <c r="D106" s="227" t="s">
        <v>27</v>
      </c>
      <c r="E106" s="243" t="s">
        <v>28</v>
      </c>
      <c r="F106" s="490">
        <v>2018000040014</v>
      </c>
      <c r="G106" s="153" t="s">
        <v>553</v>
      </c>
      <c r="H106" s="154">
        <v>43691</v>
      </c>
      <c r="I106" s="149">
        <f t="shared" si="4"/>
        <v>7744633587</v>
      </c>
      <c r="J106" s="149"/>
      <c r="K106" s="295">
        <v>7739633587</v>
      </c>
      <c r="L106" s="133"/>
      <c r="M106" s="133"/>
      <c r="N106" s="133"/>
      <c r="O106" s="133"/>
      <c r="P106" s="133"/>
      <c r="Q106" s="133"/>
      <c r="R106" s="133">
        <v>5000000</v>
      </c>
      <c r="S106" s="242" t="s">
        <v>28</v>
      </c>
      <c r="T106" s="243" t="s">
        <v>622</v>
      </c>
      <c r="U106" s="152">
        <v>43712</v>
      </c>
      <c r="V106" s="201">
        <v>491</v>
      </c>
      <c r="W106" s="240">
        <f>+I106</f>
        <v>7744633587</v>
      </c>
      <c r="X106" s="306" t="s">
        <v>646</v>
      </c>
      <c r="Y106" s="254"/>
      <c r="Z106" s="242"/>
      <c r="AA106" s="3" t="s">
        <v>703</v>
      </c>
    </row>
    <row r="107" spans="1:241" ht="144.75" customHeight="1" x14ac:dyDescent="0.35">
      <c r="A107" s="541" t="s">
        <v>351</v>
      </c>
      <c r="B107" s="541" t="s">
        <v>352</v>
      </c>
      <c r="C107" s="580" t="s">
        <v>353</v>
      </c>
      <c r="D107" s="583" t="s">
        <v>34</v>
      </c>
      <c r="E107" s="586" t="s">
        <v>28</v>
      </c>
      <c r="F107" s="589">
        <v>2018000040059</v>
      </c>
      <c r="G107" s="153" t="s">
        <v>553</v>
      </c>
      <c r="H107" s="154">
        <v>43691</v>
      </c>
      <c r="I107" s="149">
        <f t="shared" si="4"/>
        <v>20238528792</v>
      </c>
      <c r="J107" s="149"/>
      <c r="K107" s="295">
        <v>20238528792</v>
      </c>
      <c r="L107" s="133"/>
      <c r="M107" s="133"/>
      <c r="N107" s="133"/>
      <c r="O107" s="133"/>
      <c r="P107" s="133"/>
      <c r="Q107" s="133"/>
      <c r="R107" s="133"/>
      <c r="S107" s="541" t="s">
        <v>28</v>
      </c>
      <c r="T107" s="559" t="s">
        <v>635</v>
      </c>
      <c r="U107" s="152">
        <v>43712</v>
      </c>
      <c r="V107" s="201">
        <v>491</v>
      </c>
      <c r="W107" s="240">
        <f>+I107</f>
        <v>20238528792</v>
      </c>
      <c r="X107" s="727" t="s">
        <v>646</v>
      </c>
      <c r="Y107" s="730"/>
      <c r="Z107" s="242"/>
      <c r="AA107" s="3" t="s">
        <v>703</v>
      </c>
    </row>
    <row r="108" spans="1:241" ht="144.75" customHeight="1" x14ac:dyDescent="0.35">
      <c r="A108" s="579"/>
      <c r="B108" s="579"/>
      <c r="C108" s="581"/>
      <c r="D108" s="584"/>
      <c r="E108" s="587"/>
      <c r="F108" s="590"/>
      <c r="G108" s="153" t="s">
        <v>554</v>
      </c>
      <c r="H108" s="154">
        <v>44126</v>
      </c>
      <c r="I108" s="149">
        <f t="shared" si="4"/>
        <v>3537203963.3699999</v>
      </c>
      <c r="J108" s="149"/>
      <c r="K108" s="295">
        <v>3537203963.3699999</v>
      </c>
      <c r="L108" s="133"/>
      <c r="M108" s="133"/>
      <c r="N108" s="133"/>
      <c r="O108" s="133"/>
      <c r="P108" s="133"/>
      <c r="Q108" s="133"/>
      <c r="R108" s="133"/>
      <c r="S108" s="579"/>
      <c r="T108" s="635"/>
      <c r="U108" s="152">
        <v>44133</v>
      </c>
      <c r="V108" s="201">
        <v>565</v>
      </c>
      <c r="W108" s="240">
        <v>3537203963.3699999</v>
      </c>
      <c r="X108" s="728"/>
      <c r="Y108" s="731"/>
      <c r="Z108" s="242"/>
      <c r="AA108" s="3" t="s">
        <v>704</v>
      </c>
    </row>
    <row r="109" spans="1:241" s="312" customFormat="1" ht="144.75" customHeight="1" x14ac:dyDescent="0.35">
      <c r="A109" s="542"/>
      <c r="B109" s="542"/>
      <c r="C109" s="582"/>
      <c r="D109" s="585"/>
      <c r="E109" s="588"/>
      <c r="F109" s="591"/>
      <c r="G109" s="153" t="s">
        <v>696</v>
      </c>
      <c r="H109" s="154">
        <v>45100</v>
      </c>
      <c r="I109" s="149">
        <f t="shared" si="4"/>
        <v>6536661611.9499998</v>
      </c>
      <c r="J109" s="149"/>
      <c r="K109" s="311"/>
      <c r="L109" s="133"/>
      <c r="M109" s="133"/>
      <c r="N109" s="133"/>
      <c r="O109" s="133"/>
      <c r="P109" s="133"/>
      <c r="Q109" s="133"/>
      <c r="R109" s="133">
        <v>6536661611.9499998</v>
      </c>
      <c r="S109" s="542"/>
      <c r="T109" s="560"/>
      <c r="U109" s="152"/>
      <c r="V109" s="201"/>
      <c r="W109" s="311"/>
      <c r="X109" s="729"/>
      <c r="Y109" s="732"/>
      <c r="Z109" s="313" t="s">
        <v>320</v>
      </c>
      <c r="AA109" s="3" t="s">
        <v>704</v>
      </c>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row>
    <row r="110" spans="1:241" ht="144.75" customHeight="1" x14ac:dyDescent="0.35">
      <c r="A110" s="541" t="s">
        <v>354</v>
      </c>
      <c r="B110" s="541" t="s">
        <v>355</v>
      </c>
      <c r="C110" s="541" t="s">
        <v>356</v>
      </c>
      <c r="D110" s="541" t="s">
        <v>391</v>
      </c>
      <c r="E110" s="559" t="s">
        <v>28</v>
      </c>
      <c r="F110" s="589">
        <v>2017000100113</v>
      </c>
      <c r="G110" s="153" t="s">
        <v>554</v>
      </c>
      <c r="H110" s="154">
        <v>43698</v>
      </c>
      <c r="I110" s="149">
        <f t="shared" ref="I110:I117" si="5">+J110+K110+L110+O110++Q110+R110</f>
        <v>5338865360</v>
      </c>
      <c r="J110" s="149"/>
      <c r="K110" s="295"/>
      <c r="L110" s="133"/>
      <c r="M110" s="133"/>
      <c r="N110" s="133"/>
      <c r="O110" s="133">
        <v>4741315360</v>
      </c>
      <c r="P110" s="133"/>
      <c r="Q110" s="133"/>
      <c r="R110" s="133">
        <v>597550000</v>
      </c>
      <c r="S110" s="541" t="s">
        <v>28</v>
      </c>
      <c r="T110" s="559" t="s">
        <v>634</v>
      </c>
      <c r="U110" s="140">
        <v>43739</v>
      </c>
      <c r="V110" s="201">
        <v>544</v>
      </c>
      <c r="W110" s="240">
        <v>4741315360</v>
      </c>
      <c r="X110" s="557" t="s">
        <v>646</v>
      </c>
      <c r="Y110" s="254"/>
      <c r="Z110" s="242"/>
      <c r="AA110" s="3" t="s">
        <v>703</v>
      </c>
    </row>
    <row r="111" spans="1:241" ht="144.75" customHeight="1" x14ac:dyDescent="0.35">
      <c r="A111" s="542"/>
      <c r="B111" s="542"/>
      <c r="C111" s="542"/>
      <c r="D111" s="542"/>
      <c r="E111" s="560"/>
      <c r="F111" s="591"/>
      <c r="G111" s="153" t="s">
        <v>555</v>
      </c>
      <c r="H111" s="154">
        <v>44533</v>
      </c>
      <c r="I111" s="149">
        <f>+J111+K111+L111+O111++Q111+R111</f>
        <v>893777115</v>
      </c>
      <c r="J111" s="149"/>
      <c r="K111" s="295"/>
      <c r="L111" s="133"/>
      <c r="M111" s="133"/>
      <c r="N111" s="133"/>
      <c r="O111" s="133">
        <v>893777115</v>
      </c>
      <c r="P111" s="133"/>
      <c r="Q111" s="133"/>
      <c r="R111" s="133"/>
      <c r="S111" s="542"/>
      <c r="T111" s="560"/>
      <c r="U111" s="140">
        <v>44546</v>
      </c>
      <c r="V111" s="201">
        <v>706</v>
      </c>
      <c r="W111" s="240">
        <v>893777115</v>
      </c>
      <c r="X111" s="558"/>
      <c r="Y111" s="255"/>
      <c r="Z111" s="242"/>
      <c r="AA111" s="3" t="s">
        <v>704</v>
      </c>
    </row>
    <row r="112" spans="1:241" ht="193.5" customHeight="1" x14ac:dyDescent="0.35">
      <c r="A112" s="541" t="s">
        <v>357</v>
      </c>
      <c r="B112" s="583" t="s">
        <v>358</v>
      </c>
      <c r="C112" s="583" t="s">
        <v>359</v>
      </c>
      <c r="D112" s="583" t="s">
        <v>34</v>
      </c>
      <c r="E112" s="583" t="s">
        <v>28</v>
      </c>
      <c r="F112" s="746">
        <v>20181301011142</v>
      </c>
      <c r="G112" s="153" t="s">
        <v>556</v>
      </c>
      <c r="H112" s="154">
        <v>43728</v>
      </c>
      <c r="I112" s="149">
        <f t="shared" si="5"/>
        <v>20046643058</v>
      </c>
      <c r="J112" s="149"/>
      <c r="K112" s="295"/>
      <c r="L112" s="133">
        <v>20046643058</v>
      </c>
      <c r="M112" s="133"/>
      <c r="N112" s="133"/>
      <c r="O112" s="133"/>
      <c r="P112" s="133"/>
      <c r="Q112" s="133"/>
      <c r="R112" s="133"/>
      <c r="S112" s="541" t="s">
        <v>28</v>
      </c>
      <c r="T112" s="559" t="s">
        <v>635</v>
      </c>
      <c r="U112" s="140">
        <v>43739</v>
      </c>
      <c r="V112" s="201">
        <v>544</v>
      </c>
      <c r="W112" s="240">
        <v>20046643058</v>
      </c>
      <c r="X112" s="557" t="s">
        <v>646</v>
      </c>
      <c r="Y112" s="254"/>
      <c r="Z112" s="242"/>
      <c r="AA112" s="3" t="s">
        <v>703</v>
      </c>
    </row>
    <row r="113" spans="1:241" ht="193.5" customHeight="1" x14ac:dyDescent="0.35">
      <c r="A113" s="579"/>
      <c r="B113" s="584"/>
      <c r="C113" s="584"/>
      <c r="D113" s="584"/>
      <c r="E113" s="584"/>
      <c r="F113" s="747"/>
      <c r="G113" s="153" t="s">
        <v>557</v>
      </c>
      <c r="H113" s="154">
        <v>44582</v>
      </c>
      <c r="I113" s="149">
        <f>+J113+K113+L113+O113++Q113+R113+M113</f>
        <v>2803680391.5300002</v>
      </c>
      <c r="J113" s="149"/>
      <c r="K113" s="295"/>
      <c r="L113" s="133"/>
      <c r="M113" s="133">
        <v>2803680391.5300002</v>
      </c>
      <c r="N113" s="133"/>
      <c r="O113" s="133"/>
      <c r="P113" s="133"/>
      <c r="Q113" s="133"/>
      <c r="R113" s="133"/>
      <c r="S113" s="542"/>
      <c r="T113" s="560"/>
      <c r="U113" s="140">
        <v>44594</v>
      </c>
      <c r="V113" s="245">
        <v>96</v>
      </c>
      <c r="W113" s="240">
        <v>2803680391.5300002</v>
      </c>
      <c r="X113" s="558"/>
      <c r="Y113" s="255"/>
      <c r="Z113" s="242"/>
      <c r="AA113" s="3" t="s">
        <v>704</v>
      </c>
    </row>
    <row r="114" spans="1:241" s="507" customFormat="1" ht="193.5" customHeight="1" x14ac:dyDescent="0.35">
      <c r="A114" s="542"/>
      <c r="B114" s="585"/>
      <c r="C114" s="585"/>
      <c r="D114" s="585"/>
      <c r="E114" s="585"/>
      <c r="F114" s="748"/>
      <c r="G114" s="153" t="s">
        <v>716</v>
      </c>
      <c r="H114" s="154">
        <v>45231</v>
      </c>
      <c r="I114" s="149">
        <f>+J114+K114+L114+O114++Q114+R114+M114</f>
        <v>5197829496</v>
      </c>
      <c r="J114" s="149"/>
      <c r="K114" s="508"/>
      <c r="L114" s="133"/>
      <c r="M114" s="133">
        <v>874948971.48000002</v>
      </c>
      <c r="N114" s="133"/>
      <c r="O114" s="133"/>
      <c r="P114" s="133"/>
      <c r="Q114" s="133"/>
      <c r="R114" s="133">
        <v>4322880524.5200005</v>
      </c>
      <c r="S114" s="505"/>
      <c r="T114" s="504"/>
      <c r="U114" s="140"/>
      <c r="V114" s="321"/>
      <c r="W114" s="508"/>
      <c r="X114" s="509"/>
      <c r="Y114" s="509"/>
      <c r="Z114" s="506"/>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row>
    <row r="115" spans="1:241" ht="212.25" customHeight="1" x14ac:dyDescent="0.35">
      <c r="A115" s="224" t="s">
        <v>360</v>
      </c>
      <c r="B115" s="224" t="s">
        <v>361</v>
      </c>
      <c r="C115" s="224" t="s">
        <v>362</v>
      </c>
      <c r="D115" s="224" t="s">
        <v>34</v>
      </c>
      <c r="E115" s="212" t="s">
        <v>28</v>
      </c>
      <c r="F115" s="489">
        <v>2019000040048</v>
      </c>
      <c r="G115" s="170" t="s">
        <v>558</v>
      </c>
      <c r="H115" s="171">
        <v>43749</v>
      </c>
      <c r="I115" s="168">
        <f t="shared" si="5"/>
        <v>9533776046</v>
      </c>
      <c r="J115" s="168"/>
      <c r="K115" s="165">
        <v>9533776046</v>
      </c>
      <c r="L115" s="169"/>
      <c r="M115" s="169"/>
      <c r="N115" s="169"/>
      <c r="O115" s="169"/>
      <c r="P115" s="169"/>
      <c r="Q115" s="169"/>
      <c r="R115" s="169"/>
      <c r="S115" s="189" t="s">
        <v>363</v>
      </c>
      <c r="T115" s="212" t="s">
        <v>364</v>
      </c>
      <c r="U115" s="173">
        <v>43774</v>
      </c>
      <c r="V115" s="203">
        <v>59</v>
      </c>
      <c r="W115" s="169">
        <v>9533776046</v>
      </c>
      <c r="X115" s="174" t="s">
        <v>646</v>
      </c>
      <c r="Y115" s="174"/>
      <c r="Z115" s="189"/>
      <c r="AA115" s="3" t="s">
        <v>703</v>
      </c>
    </row>
    <row r="116" spans="1:241" ht="193.5" customHeight="1" x14ac:dyDescent="0.35">
      <c r="A116" s="598" t="s">
        <v>365</v>
      </c>
      <c r="B116" s="546" t="s">
        <v>366</v>
      </c>
      <c r="C116" s="546" t="s">
        <v>367</v>
      </c>
      <c r="D116" s="546" t="s">
        <v>34</v>
      </c>
      <c r="E116" s="561" t="s">
        <v>28</v>
      </c>
      <c r="F116" s="601">
        <v>20181301011064</v>
      </c>
      <c r="G116" s="125" t="s">
        <v>559</v>
      </c>
      <c r="H116" s="126">
        <v>43791</v>
      </c>
      <c r="I116" s="119">
        <f t="shared" si="5"/>
        <v>6779870768</v>
      </c>
      <c r="J116" s="119"/>
      <c r="K116" s="121"/>
      <c r="L116" s="296">
        <v>6779870768</v>
      </c>
      <c r="M116" s="465"/>
      <c r="N116" s="465"/>
      <c r="O116" s="121"/>
      <c r="P116" s="121"/>
      <c r="Q116" s="121"/>
      <c r="R116" s="121"/>
      <c r="S116" s="546" t="s">
        <v>368</v>
      </c>
      <c r="T116" s="561" t="s">
        <v>122</v>
      </c>
      <c r="U116" s="122">
        <v>43816</v>
      </c>
      <c r="V116" s="127">
        <v>660</v>
      </c>
      <c r="W116" s="121">
        <v>6779870768</v>
      </c>
      <c r="X116" s="561" t="s">
        <v>645</v>
      </c>
      <c r="Y116" s="258"/>
      <c r="Z116" s="546" t="s">
        <v>369</v>
      </c>
      <c r="AA116" s="3" t="s">
        <v>703</v>
      </c>
    </row>
    <row r="117" spans="1:241" ht="193.5" customHeight="1" x14ac:dyDescent="0.35">
      <c r="A117" s="599"/>
      <c r="B117" s="547"/>
      <c r="C117" s="547"/>
      <c r="D117" s="547"/>
      <c r="E117" s="565"/>
      <c r="F117" s="602"/>
      <c r="G117" s="125" t="s">
        <v>560</v>
      </c>
      <c r="H117" s="126">
        <v>44196</v>
      </c>
      <c r="I117" s="119">
        <f t="shared" si="5"/>
        <v>223836011</v>
      </c>
      <c r="J117" s="119"/>
      <c r="K117" s="121"/>
      <c r="L117" s="296">
        <v>223836011</v>
      </c>
      <c r="M117" s="465"/>
      <c r="N117" s="465"/>
      <c r="O117" s="121"/>
      <c r="P117" s="121"/>
      <c r="Q117" s="121"/>
      <c r="R117" s="121"/>
      <c r="S117" s="547"/>
      <c r="T117" s="565"/>
      <c r="U117" s="122">
        <v>44322</v>
      </c>
      <c r="V117" s="127">
        <v>240</v>
      </c>
      <c r="W117" s="121">
        <v>223836011</v>
      </c>
      <c r="X117" s="565"/>
      <c r="Y117" s="262"/>
      <c r="Z117" s="547"/>
      <c r="AA117" s="3" t="s">
        <v>704</v>
      </c>
    </row>
    <row r="118" spans="1:241" ht="193.5" customHeight="1" x14ac:dyDescent="0.35">
      <c r="A118" s="600"/>
      <c r="B118" s="548"/>
      <c r="C118" s="548"/>
      <c r="D118" s="548"/>
      <c r="E118" s="562"/>
      <c r="F118" s="603"/>
      <c r="G118" s="125" t="s">
        <v>561</v>
      </c>
      <c r="H118" s="126">
        <v>44596</v>
      </c>
      <c r="I118" s="119">
        <v>-7003706779</v>
      </c>
      <c r="J118" s="119"/>
      <c r="K118" s="121"/>
      <c r="L118" s="296">
        <v>-7003706779</v>
      </c>
      <c r="M118" s="465"/>
      <c r="N118" s="465"/>
      <c r="O118" s="121"/>
      <c r="P118" s="121"/>
      <c r="Q118" s="121"/>
      <c r="R118" s="121"/>
      <c r="S118" s="548"/>
      <c r="T118" s="562"/>
      <c r="U118" s="122">
        <v>44596</v>
      </c>
      <c r="V118" s="127">
        <v>109</v>
      </c>
      <c r="W118" s="121">
        <v>-7003706779</v>
      </c>
      <c r="X118" s="562"/>
      <c r="Y118" s="259"/>
      <c r="Z118" s="548"/>
      <c r="AA118" s="3" t="s">
        <v>704</v>
      </c>
    </row>
    <row r="119" spans="1:241" ht="193.5" customHeight="1" x14ac:dyDescent="0.35">
      <c r="A119" s="592" t="s">
        <v>370</v>
      </c>
      <c r="B119" s="594" t="s">
        <v>371</v>
      </c>
      <c r="C119" s="594" t="s">
        <v>372</v>
      </c>
      <c r="D119" s="594" t="s">
        <v>93</v>
      </c>
      <c r="E119" s="549" t="s">
        <v>28</v>
      </c>
      <c r="F119" s="596">
        <v>2019000040042</v>
      </c>
      <c r="G119" s="170" t="s">
        <v>559</v>
      </c>
      <c r="H119" s="171">
        <v>43791</v>
      </c>
      <c r="I119" s="169">
        <f>+K119+L119+O119+P119+Q119+R119</f>
        <v>12367361298.379999</v>
      </c>
      <c r="J119" s="169"/>
      <c r="K119" s="169"/>
      <c r="L119" s="279">
        <v>12367361298.379999</v>
      </c>
      <c r="M119" s="463"/>
      <c r="N119" s="463"/>
      <c r="O119" s="169"/>
      <c r="P119" s="169"/>
      <c r="Q119" s="169"/>
      <c r="R119" s="169"/>
      <c r="S119" s="594" t="s">
        <v>373</v>
      </c>
      <c r="T119" s="594" t="s">
        <v>324</v>
      </c>
      <c r="U119" s="173">
        <v>43853</v>
      </c>
      <c r="V119" s="175">
        <v>6957</v>
      </c>
      <c r="W119" s="169">
        <v>12367361298.379999</v>
      </c>
      <c r="X119" s="549" t="s">
        <v>646</v>
      </c>
      <c r="Y119" s="252"/>
      <c r="Z119" s="176"/>
      <c r="AA119" s="3" t="s">
        <v>703</v>
      </c>
    </row>
    <row r="120" spans="1:241" ht="193.5" customHeight="1" x14ac:dyDescent="0.35">
      <c r="A120" s="593"/>
      <c r="B120" s="595"/>
      <c r="C120" s="595"/>
      <c r="D120" s="595"/>
      <c r="E120" s="550"/>
      <c r="F120" s="597"/>
      <c r="G120" s="170" t="s">
        <v>562</v>
      </c>
      <c r="H120" s="171">
        <v>44735</v>
      </c>
      <c r="I120" s="169">
        <f>+K120+L120+O120+P120+Q120+R120</f>
        <v>1399660112</v>
      </c>
      <c r="J120" s="169"/>
      <c r="K120" s="279"/>
      <c r="L120" s="279"/>
      <c r="M120" s="463"/>
      <c r="N120" s="463"/>
      <c r="O120" s="169"/>
      <c r="P120" s="169"/>
      <c r="Q120" s="169"/>
      <c r="R120" s="169">
        <v>1399660112</v>
      </c>
      <c r="S120" s="595"/>
      <c r="T120" s="595"/>
      <c r="U120" s="173"/>
      <c r="V120" s="175"/>
      <c r="W120" s="169"/>
      <c r="X120" s="550"/>
      <c r="Y120" s="253"/>
      <c r="Z120" s="176" t="s">
        <v>374</v>
      </c>
      <c r="AA120" s="3" t="s">
        <v>704</v>
      </c>
    </row>
    <row r="121" spans="1:241" ht="234.75" customHeight="1" x14ac:dyDescent="0.35">
      <c r="A121" s="155" t="s">
        <v>375</v>
      </c>
      <c r="B121" s="227" t="s">
        <v>376</v>
      </c>
      <c r="C121" s="227" t="s">
        <v>377</v>
      </c>
      <c r="D121" s="227" t="s">
        <v>79</v>
      </c>
      <c r="E121" s="243" t="s">
        <v>28</v>
      </c>
      <c r="F121" s="491">
        <v>2019000040046</v>
      </c>
      <c r="G121" s="153" t="s">
        <v>559</v>
      </c>
      <c r="H121" s="154">
        <v>43791</v>
      </c>
      <c r="I121" s="149">
        <f>SUM(J121:R121)</f>
        <v>3279986369</v>
      </c>
      <c r="J121" s="149"/>
      <c r="K121" s="295">
        <v>3259986369</v>
      </c>
      <c r="L121" s="133"/>
      <c r="M121" s="133"/>
      <c r="N121" s="133"/>
      <c r="O121" s="133"/>
      <c r="P121" s="133"/>
      <c r="Q121" s="133"/>
      <c r="R121" s="133">
        <v>20000000</v>
      </c>
      <c r="S121" s="242" t="s">
        <v>28</v>
      </c>
      <c r="T121" s="243" t="s">
        <v>636</v>
      </c>
      <c r="U121" s="140">
        <v>43816</v>
      </c>
      <c r="V121" s="157">
        <v>660</v>
      </c>
      <c r="W121" s="133">
        <v>3259986369</v>
      </c>
      <c r="X121" s="129" t="s">
        <v>646</v>
      </c>
      <c r="Y121" s="129"/>
      <c r="Z121" s="242"/>
      <c r="AA121" s="3" t="s">
        <v>703</v>
      </c>
    </row>
    <row r="122" spans="1:241" ht="157.5" customHeight="1" x14ac:dyDescent="0.35">
      <c r="A122" s="598" t="s">
        <v>378</v>
      </c>
      <c r="B122" s="598" t="s">
        <v>379</v>
      </c>
      <c r="C122" s="546" t="s">
        <v>380</v>
      </c>
      <c r="D122" s="546" t="s">
        <v>381</v>
      </c>
      <c r="E122" s="561" t="s">
        <v>28</v>
      </c>
      <c r="F122" s="601">
        <v>2019000040051</v>
      </c>
      <c r="G122" s="125" t="s">
        <v>563</v>
      </c>
      <c r="H122" s="126">
        <v>43825</v>
      </c>
      <c r="I122" s="119">
        <f>SUM(J122:R122)</f>
        <v>2838162773</v>
      </c>
      <c r="J122" s="119"/>
      <c r="K122" s="121"/>
      <c r="L122" s="294">
        <v>2808162773</v>
      </c>
      <c r="M122" s="473"/>
      <c r="N122" s="473"/>
      <c r="O122" s="121"/>
      <c r="P122" s="121"/>
      <c r="Q122" s="121"/>
      <c r="R122" s="121">
        <v>30000000</v>
      </c>
      <c r="S122" s="546" t="s">
        <v>382</v>
      </c>
      <c r="T122" s="546" t="s">
        <v>122</v>
      </c>
      <c r="U122" s="122">
        <v>43859</v>
      </c>
      <c r="V122" s="118">
        <v>108</v>
      </c>
      <c r="W122" s="121">
        <v>2808162773</v>
      </c>
      <c r="X122" s="561" t="s">
        <v>645</v>
      </c>
      <c r="Y122" s="258"/>
      <c r="Z122" s="546" t="s">
        <v>369</v>
      </c>
      <c r="AA122" s="3" t="s">
        <v>703</v>
      </c>
    </row>
    <row r="123" spans="1:241" ht="99.75" customHeight="1" x14ac:dyDescent="0.35">
      <c r="A123" s="599"/>
      <c r="B123" s="599"/>
      <c r="C123" s="547"/>
      <c r="D123" s="547"/>
      <c r="E123" s="565"/>
      <c r="F123" s="602"/>
      <c r="G123" s="125" t="s">
        <v>564</v>
      </c>
      <c r="H123" s="126">
        <v>44160</v>
      </c>
      <c r="I123" s="119">
        <f>J123+K123+L123+O123+P123+Q123+R123</f>
        <v>416252339.54000002</v>
      </c>
      <c r="J123" s="119"/>
      <c r="K123" s="296"/>
      <c r="L123" s="294">
        <v>416252339.54000002</v>
      </c>
      <c r="M123" s="473"/>
      <c r="N123" s="473"/>
      <c r="O123" s="121"/>
      <c r="P123" s="121"/>
      <c r="Q123" s="121"/>
      <c r="R123" s="121"/>
      <c r="S123" s="547"/>
      <c r="T123" s="547"/>
      <c r="U123" s="122">
        <v>44179</v>
      </c>
      <c r="V123" s="118">
        <v>634</v>
      </c>
      <c r="W123" s="121">
        <v>416252339.54000002</v>
      </c>
      <c r="X123" s="565"/>
      <c r="Y123" s="262"/>
      <c r="Z123" s="547"/>
      <c r="AA123" s="3" t="s">
        <v>704</v>
      </c>
    </row>
    <row r="124" spans="1:241" ht="123.75" customHeight="1" x14ac:dyDescent="0.35">
      <c r="A124" s="600"/>
      <c r="B124" s="600"/>
      <c r="C124" s="548"/>
      <c r="D124" s="548"/>
      <c r="E124" s="562"/>
      <c r="F124" s="603"/>
      <c r="G124" s="125" t="s">
        <v>561</v>
      </c>
      <c r="H124" s="126">
        <v>44596</v>
      </c>
      <c r="I124" s="119">
        <v>-3224415112.54</v>
      </c>
      <c r="J124" s="119"/>
      <c r="K124" s="296"/>
      <c r="L124" s="294">
        <v>-3224415112.54</v>
      </c>
      <c r="M124" s="473"/>
      <c r="N124" s="473"/>
      <c r="O124" s="121"/>
      <c r="P124" s="121"/>
      <c r="Q124" s="121"/>
      <c r="R124" s="121"/>
      <c r="S124" s="548"/>
      <c r="T124" s="548"/>
      <c r="U124" s="122">
        <v>44596</v>
      </c>
      <c r="V124" s="118">
        <v>109</v>
      </c>
      <c r="W124" s="121">
        <v>-3224415112.54</v>
      </c>
      <c r="X124" s="562"/>
      <c r="Y124" s="259"/>
      <c r="Z124" s="548"/>
      <c r="AA124" s="3" t="s">
        <v>704</v>
      </c>
    </row>
    <row r="125" spans="1:241" ht="129" customHeight="1" x14ac:dyDescent="0.35">
      <c r="A125" s="592" t="s">
        <v>383</v>
      </c>
      <c r="B125" s="594" t="s">
        <v>384</v>
      </c>
      <c r="C125" s="594" t="s">
        <v>385</v>
      </c>
      <c r="D125" s="594" t="s">
        <v>620</v>
      </c>
      <c r="E125" s="549" t="s">
        <v>28</v>
      </c>
      <c r="F125" s="596">
        <v>2019000040022</v>
      </c>
      <c r="G125" s="170" t="s">
        <v>563</v>
      </c>
      <c r="H125" s="171">
        <v>43825</v>
      </c>
      <c r="I125" s="168">
        <f>SUM(J125:R125)</f>
        <v>906590321</v>
      </c>
      <c r="J125" s="168"/>
      <c r="K125" s="165">
        <v>906590321</v>
      </c>
      <c r="L125" s="165"/>
      <c r="M125" s="165"/>
      <c r="N125" s="165"/>
      <c r="O125" s="169"/>
      <c r="P125" s="169"/>
      <c r="Q125" s="169"/>
      <c r="R125" s="169"/>
      <c r="S125" s="594" t="s">
        <v>386</v>
      </c>
      <c r="T125" s="549" t="s">
        <v>386</v>
      </c>
      <c r="U125" s="173">
        <v>43872</v>
      </c>
      <c r="V125" s="175">
        <v>79</v>
      </c>
      <c r="W125" s="169">
        <v>906590321</v>
      </c>
      <c r="X125" s="549" t="s">
        <v>644</v>
      </c>
      <c r="Y125" s="252"/>
      <c r="Z125" s="189"/>
      <c r="AA125" s="3" t="s">
        <v>703</v>
      </c>
    </row>
    <row r="126" spans="1:241" ht="135" customHeight="1" x14ac:dyDescent="0.35">
      <c r="A126" s="593"/>
      <c r="B126" s="595"/>
      <c r="C126" s="595"/>
      <c r="D126" s="595"/>
      <c r="E126" s="550"/>
      <c r="F126" s="597"/>
      <c r="G126" s="170" t="s">
        <v>565</v>
      </c>
      <c r="H126" s="171">
        <v>44728</v>
      </c>
      <c r="I126" s="168">
        <f>SUM(J126:R126)</f>
        <v>150788203.75999999</v>
      </c>
      <c r="J126" s="168"/>
      <c r="K126" s="165"/>
      <c r="L126" s="165"/>
      <c r="M126" s="165"/>
      <c r="N126" s="165"/>
      <c r="O126" s="169"/>
      <c r="P126" s="169"/>
      <c r="Q126" s="169"/>
      <c r="R126" s="169">
        <f>49773340.76+101014863</f>
        <v>150788203.75999999</v>
      </c>
      <c r="S126" s="595"/>
      <c r="T126" s="550"/>
      <c r="U126" s="173"/>
      <c r="V126" s="175"/>
      <c r="W126" s="169"/>
      <c r="X126" s="550"/>
      <c r="Y126" s="253"/>
      <c r="Z126" s="189" t="s">
        <v>387</v>
      </c>
      <c r="AA126" s="3" t="s">
        <v>704</v>
      </c>
    </row>
    <row r="127" spans="1:241" ht="326.25" customHeight="1" x14ac:dyDescent="0.35">
      <c r="A127" s="155" t="s">
        <v>388</v>
      </c>
      <c r="B127" s="227" t="s">
        <v>389</v>
      </c>
      <c r="C127" s="227" t="s">
        <v>390</v>
      </c>
      <c r="D127" s="227" t="s">
        <v>391</v>
      </c>
      <c r="E127" s="243" t="s">
        <v>28</v>
      </c>
      <c r="F127" s="491">
        <v>2017000100099</v>
      </c>
      <c r="G127" s="153" t="s">
        <v>566</v>
      </c>
      <c r="H127" s="154">
        <v>43830</v>
      </c>
      <c r="I127" s="149">
        <f>+O127+R127</f>
        <v>10808199673</v>
      </c>
      <c r="J127" s="149"/>
      <c r="K127" s="295"/>
      <c r="L127" s="133"/>
      <c r="M127" s="133"/>
      <c r="N127" s="133"/>
      <c r="O127" s="133">
        <v>8147282102</v>
      </c>
      <c r="P127" s="133"/>
      <c r="Q127" s="133"/>
      <c r="R127" s="133">
        <v>2660917571</v>
      </c>
      <c r="S127" s="242" t="s">
        <v>392</v>
      </c>
      <c r="T127" s="243" t="s">
        <v>637</v>
      </c>
      <c r="U127" s="140">
        <v>43859</v>
      </c>
      <c r="V127" s="156">
        <v>108</v>
      </c>
      <c r="W127" s="133">
        <v>8147282102</v>
      </c>
      <c r="X127" s="129" t="s">
        <v>646</v>
      </c>
      <c r="Y127" s="129"/>
      <c r="Z127" s="242"/>
      <c r="AA127" s="3" t="s">
        <v>703</v>
      </c>
    </row>
    <row r="128" spans="1:241" ht="219" customHeight="1" x14ac:dyDescent="0.25">
      <c r="A128" s="60" t="s">
        <v>393</v>
      </c>
      <c r="B128" s="16" t="s">
        <v>394</v>
      </c>
      <c r="C128" s="16" t="s">
        <v>395</v>
      </c>
      <c r="D128" s="16" t="s">
        <v>391</v>
      </c>
      <c r="E128" s="16" t="s">
        <v>28</v>
      </c>
      <c r="F128" s="482">
        <v>2020000100132</v>
      </c>
      <c r="G128" s="57" t="s">
        <v>567</v>
      </c>
      <c r="H128" s="61">
        <v>43966</v>
      </c>
      <c r="I128" s="62">
        <f t="shared" ref="I128:I137" si="6">SUM(J128:R128)</f>
        <v>1999837777</v>
      </c>
      <c r="J128" s="62"/>
      <c r="K128" s="62"/>
      <c r="L128" s="62"/>
      <c r="M128" s="62"/>
      <c r="N128" s="62"/>
      <c r="O128" s="21">
        <v>1999837777</v>
      </c>
      <c r="P128" s="62"/>
      <c r="Q128" s="62"/>
      <c r="R128" s="62"/>
      <c r="S128" s="63" t="s">
        <v>396</v>
      </c>
      <c r="T128" s="63" t="s">
        <v>638</v>
      </c>
      <c r="U128" s="54">
        <v>43994</v>
      </c>
      <c r="V128" s="56">
        <v>369</v>
      </c>
      <c r="W128" s="21">
        <f>O128</f>
        <v>1999837777</v>
      </c>
      <c r="X128" s="16" t="s">
        <v>643</v>
      </c>
      <c r="Y128" s="16" t="s">
        <v>673</v>
      </c>
      <c r="Z128" s="16" t="s">
        <v>397</v>
      </c>
      <c r="AA128" s="7" t="s">
        <v>702</v>
      </c>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row>
    <row r="129" spans="1:241" ht="213.75" customHeight="1" x14ac:dyDescent="0.25">
      <c r="A129" s="177" t="s">
        <v>398</v>
      </c>
      <c r="B129" s="174" t="s">
        <v>399</v>
      </c>
      <c r="C129" s="174" t="s">
        <v>395</v>
      </c>
      <c r="D129" s="174" t="s">
        <v>391</v>
      </c>
      <c r="E129" s="174" t="s">
        <v>28</v>
      </c>
      <c r="F129" s="492">
        <v>2020000100172</v>
      </c>
      <c r="G129" s="166" t="s">
        <v>567</v>
      </c>
      <c r="H129" s="178">
        <v>43966</v>
      </c>
      <c r="I129" s="179">
        <f t="shared" si="6"/>
        <v>2520647419.8400002</v>
      </c>
      <c r="J129" s="179"/>
      <c r="K129" s="179"/>
      <c r="L129" s="179"/>
      <c r="M129" s="179"/>
      <c r="N129" s="179"/>
      <c r="O129" s="169">
        <v>1999679540</v>
      </c>
      <c r="P129" s="179"/>
      <c r="Q129" s="179"/>
      <c r="R129" s="169">
        <v>520967879.83999997</v>
      </c>
      <c r="S129" s="180" t="s">
        <v>396</v>
      </c>
      <c r="T129" s="180" t="s">
        <v>400</v>
      </c>
      <c r="U129" s="173">
        <v>43978</v>
      </c>
      <c r="V129" s="175">
        <v>7191</v>
      </c>
      <c r="W129" s="169">
        <v>1999679540</v>
      </c>
      <c r="X129" s="174" t="s">
        <v>643</v>
      </c>
      <c r="Y129" s="174" t="s">
        <v>674</v>
      </c>
      <c r="Z129" s="174" t="s">
        <v>397</v>
      </c>
      <c r="AA129" s="320" t="s">
        <v>702</v>
      </c>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row>
    <row r="130" spans="1:241" ht="172.5" customHeight="1" x14ac:dyDescent="0.25">
      <c r="A130" s="177" t="s">
        <v>401</v>
      </c>
      <c r="B130" s="174" t="s">
        <v>402</v>
      </c>
      <c r="C130" s="174" t="s">
        <v>395</v>
      </c>
      <c r="D130" s="174" t="s">
        <v>620</v>
      </c>
      <c r="E130" s="174" t="s">
        <v>28</v>
      </c>
      <c r="F130" s="492">
        <v>2020000040006</v>
      </c>
      <c r="G130" s="166" t="s">
        <v>568</v>
      </c>
      <c r="H130" s="178">
        <v>43994</v>
      </c>
      <c r="I130" s="179">
        <f t="shared" si="6"/>
        <v>5050130620</v>
      </c>
      <c r="J130" s="179"/>
      <c r="K130" s="179"/>
      <c r="L130" s="169">
        <v>5050130620</v>
      </c>
      <c r="M130" s="169"/>
      <c r="N130" s="169"/>
      <c r="O130" s="169"/>
      <c r="P130" s="179"/>
      <c r="Q130" s="179"/>
      <c r="R130" s="169"/>
      <c r="S130" s="180" t="s">
        <v>396</v>
      </c>
      <c r="T130" s="180" t="s">
        <v>386</v>
      </c>
      <c r="U130" s="173">
        <v>44021</v>
      </c>
      <c r="V130" s="175">
        <v>10</v>
      </c>
      <c r="W130" s="169">
        <f>L130</f>
        <v>5050130620</v>
      </c>
      <c r="X130" s="174" t="s">
        <v>643</v>
      </c>
      <c r="Y130" s="174" t="s">
        <v>675</v>
      </c>
      <c r="Z130" s="174" t="s">
        <v>403</v>
      </c>
      <c r="AA130" s="320" t="s">
        <v>702</v>
      </c>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row>
    <row r="131" spans="1:241" ht="159" customHeight="1" x14ac:dyDescent="0.25">
      <c r="A131" s="60" t="s">
        <v>404</v>
      </c>
      <c r="B131" s="16" t="s">
        <v>405</v>
      </c>
      <c r="C131" s="16" t="s">
        <v>406</v>
      </c>
      <c r="D131" s="16" t="s">
        <v>620</v>
      </c>
      <c r="E131" s="16" t="s">
        <v>248</v>
      </c>
      <c r="F131" s="482">
        <v>2020003630003</v>
      </c>
      <c r="G131" s="57" t="s">
        <v>569</v>
      </c>
      <c r="H131" s="61">
        <v>44027</v>
      </c>
      <c r="I131" s="21">
        <f t="shared" si="6"/>
        <v>1079124480</v>
      </c>
      <c r="J131" s="21">
        <v>1079124480</v>
      </c>
      <c r="K131" s="62"/>
      <c r="L131" s="21"/>
      <c r="M131" s="21"/>
      <c r="N131" s="21"/>
      <c r="O131" s="21"/>
      <c r="P131" s="62"/>
      <c r="Q131" s="62"/>
      <c r="R131" s="21"/>
      <c r="S131" s="63" t="s">
        <v>248</v>
      </c>
      <c r="T131" s="63" t="s">
        <v>639</v>
      </c>
      <c r="U131" s="54">
        <v>44047</v>
      </c>
      <c r="V131" s="56">
        <v>451</v>
      </c>
      <c r="W131" s="21">
        <v>1079124480</v>
      </c>
      <c r="X131" s="16" t="s">
        <v>643</v>
      </c>
      <c r="Y131" s="16" t="s">
        <v>676</v>
      </c>
      <c r="Z131" s="16" t="s">
        <v>407</v>
      </c>
      <c r="AA131" s="320" t="s">
        <v>702</v>
      </c>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row>
    <row r="132" spans="1:241" ht="159" customHeight="1" x14ac:dyDescent="0.25">
      <c r="A132" s="60" t="s">
        <v>408</v>
      </c>
      <c r="B132" s="16" t="s">
        <v>409</v>
      </c>
      <c r="C132" s="221" t="s">
        <v>410</v>
      </c>
      <c r="D132" s="16" t="s">
        <v>620</v>
      </c>
      <c r="E132" s="16" t="s">
        <v>200</v>
      </c>
      <c r="F132" s="482">
        <v>2020003630001</v>
      </c>
      <c r="G132" s="57" t="s">
        <v>569</v>
      </c>
      <c r="H132" s="61">
        <v>44027</v>
      </c>
      <c r="I132" s="21">
        <f t="shared" si="6"/>
        <v>183602200</v>
      </c>
      <c r="J132" s="21">
        <v>183602200</v>
      </c>
      <c r="K132" s="62"/>
      <c r="L132" s="21"/>
      <c r="M132" s="21"/>
      <c r="N132" s="21"/>
      <c r="O132" s="21"/>
      <c r="P132" s="62"/>
      <c r="Q132" s="62"/>
      <c r="R132" s="21"/>
      <c r="S132" s="63" t="s">
        <v>200</v>
      </c>
      <c r="T132" s="63" t="s">
        <v>639</v>
      </c>
      <c r="U132" s="54">
        <v>44047</v>
      </c>
      <c r="V132" s="56">
        <v>451</v>
      </c>
      <c r="W132" s="21">
        <v>183602200</v>
      </c>
      <c r="X132" s="16" t="s">
        <v>643</v>
      </c>
      <c r="Y132" s="16" t="s">
        <v>677</v>
      </c>
      <c r="Z132" s="16" t="s">
        <v>407</v>
      </c>
      <c r="AA132" s="320" t="s">
        <v>702</v>
      </c>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row>
    <row r="133" spans="1:241" ht="172.5" customHeight="1" x14ac:dyDescent="0.35">
      <c r="A133" s="177" t="s">
        <v>411</v>
      </c>
      <c r="B133" s="174" t="s">
        <v>412</v>
      </c>
      <c r="C133" s="189" t="s">
        <v>413</v>
      </c>
      <c r="D133" s="174" t="s">
        <v>620</v>
      </c>
      <c r="E133" s="174" t="s">
        <v>28</v>
      </c>
      <c r="F133" s="492">
        <v>2019000040001</v>
      </c>
      <c r="G133" s="166" t="s">
        <v>554</v>
      </c>
      <c r="H133" s="178">
        <v>44126</v>
      </c>
      <c r="I133" s="169">
        <f t="shared" si="6"/>
        <v>870653452</v>
      </c>
      <c r="J133" s="169"/>
      <c r="K133" s="169">
        <v>870653452</v>
      </c>
      <c r="L133" s="169"/>
      <c r="M133" s="169"/>
      <c r="N133" s="169"/>
      <c r="O133" s="169"/>
      <c r="P133" s="179"/>
      <c r="Q133" s="179"/>
      <c r="R133" s="169"/>
      <c r="S133" s="180" t="s">
        <v>414</v>
      </c>
      <c r="T133" s="180" t="s">
        <v>46</v>
      </c>
      <c r="U133" s="173">
        <v>44217</v>
      </c>
      <c r="V133" s="181" t="s">
        <v>256</v>
      </c>
      <c r="W133" s="169">
        <v>870653452</v>
      </c>
      <c r="X133" s="174" t="s">
        <v>646</v>
      </c>
      <c r="Y133" s="174"/>
      <c r="Z133" s="174"/>
      <c r="AA133" s="3" t="s">
        <v>704</v>
      </c>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row>
    <row r="134" spans="1:241" ht="172.5" customHeight="1" x14ac:dyDescent="0.35">
      <c r="A134" s="158" t="s">
        <v>415</v>
      </c>
      <c r="B134" s="129" t="s">
        <v>416</v>
      </c>
      <c r="C134" s="242" t="s">
        <v>417</v>
      </c>
      <c r="D134" s="129" t="s">
        <v>620</v>
      </c>
      <c r="E134" s="129" t="s">
        <v>28</v>
      </c>
      <c r="F134" s="493">
        <v>2020003630002</v>
      </c>
      <c r="G134" s="151" t="s">
        <v>570</v>
      </c>
      <c r="H134" s="159">
        <v>44176</v>
      </c>
      <c r="I134" s="133">
        <f t="shared" si="6"/>
        <v>1428177961</v>
      </c>
      <c r="J134" s="133">
        <v>1428177961</v>
      </c>
      <c r="K134" s="133"/>
      <c r="L134" s="133"/>
      <c r="M134" s="133"/>
      <c r="N134" s="133"/>
      <c r="O134" s="133"/>
      <c r="P134" s="299"/>
      <c r="Q134" s="299"/>
      <c r="R134" s="133"/>
      <c r="S134" s="160" t="s">
        <v>373</v>
      </c>
      <c r="T134" s="160" t="s">
        <v>640</v>
      </c>
      <c r="U134" s="140">
        <v>44322</v>
      </c>
      <c r="V134" s="156">
        <v>240</v>
      </c>
      <c r="W134" s="133">
        <v>1428177961</v>
      </c>
      <c r="X134" s="129" t="s">
        <v>646</v>
      </c>
      <c r="Y134" s="129"/>
      <c r="Z134" s="129" t="s">
        <v>419</v>
      </c>
      <c r="AA134" s="3" t="s">
        <v>704</v>
      </c>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row>
    <row r="135" spans="1:241" ht="172.5" customHeight="1" x14ac:dyDescent="0.25">
      <c r="A135" s="177" t="s">
        <v>420</v>
      </c>
      <c r="B135" s="174" t="s">
        <v>421</v>
      </c>
      <c r="C135" s="189" t="s">
        <v>422</v>
      </c>
      <c r="D135" s="174" t="s">
        <v>93</v>
      </c>
      <c r="E135" s="174" t="s">
        <v>28</v>
      </c>
      <c r="F135" s="492">
        <v>2020003630148</v>
      </c>
      <c r="G135" s="166" t="s">
        <v>560</v>
      </c>
      <c r="H135" s="178">
        <v>44196</v>
      </c>
      <c r="I135" s="169">
        <f t="shared" si="6"/>
        <v>1705592095.3099999</v>
      </c>
      <c r="J135" s="169"/>
      <c r="K135" s="169"/>
      <c r="L135" s="169">
        <v>1527368095.3099999</v>
      </c>
      <c r="M135" s="169"/>
      <c r="N135" s="169"/>
      <c r="O135" s="169"/>
      <c r="P135" s="179"/>
      <c r="Q135" s="179"/>
      <c r="R135" s="169">
        <v>178224000</v>
      </c>
      <c r="S135" s="180" t="s">
        <v>373</v>
      </c>
      <c r="T135" s="180" t="s">
        <v>423</v>
      </c>
      <c r="U135" s="173">
        <v>44274</v>
      </c>
      <c r="V135" s="175">
        <v>7891</v>
      </c>
      <c r="W135" s="169">
        <v>1527368095.3099999</v>
      </c>
      <c r="X135" s="174" t="s">
        <v>643</v>
      </c>
      <c r="Y135" s="174" t="s">
        <v>678</v>
      </c>
      <c r="Z135" s="174" t="s">
        <v>424</v>
      </c>
      <c r="AA135" s="320" t="s">
        <v>702</v>
      </c>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row>
    <row r="136" spans="1:241" ht="172.5" customHeight="1" x14ac:dyDescent="0.35">
      <c r="A136" s="158" t="s">
        <v>425</v>
      </c>
      <c r="B136" s="129" t="s">
        <v>426</v>
      </c>
      <c r="C136" s="242" t="s">
        <v>427</v>
      </c>
      <c r="D136" s="129" t="s">
        <v>50</v>
      </c>
      <c r="E136" s="129" t="s">
        <v>28</v>
      </c>
      <c r="F136" s="493">
        <v>2019000040008</v>
      </c>
      <c r="G136" s="151" t="s">
        <v>560</v>
      </c>
      <c r="H136" s="159">
        <v>44196</v>
      </c>
      <c r="I136" s="133">
        <f t="shared" si="6"/>
        <v>7204513365.8900003</v>
      </c>
      <c r="J136" s="133"/>
      <c r="K136" s="133"/>
      <c r="L136" s="133">
        <v>7199513365.8900003</v>
      </c>
      <c r="M136" s="133"/>
      <c r="N136" s="133"/>
      <c r="O136" s="133"/>
      <c r="P136" s="299"/>
      <c r="Q136" s="299"/>
      <c r="R136" s="133">
        <v>5000000</v>
      </c>
      <c r="S136" s="160" t="s">
        <v>428</v>
      </c>
      <c r="T136" s="160" t="s">
        <v>641</v>
      </c>
      <c r="U136" s="140">
        <v>44322</v>
      </c>
      <c r="V136" s="156">
        <v>240</v>
      </c>
      <c r="W136" s="133">
        <v>7199513365.8900003</v>
      </c>
      <c r="X136" s="129" t="s">
        <v>646</v>
      </c>
      <c r="Y136" s="129"/>
      <c r="Z136" s="129"/>
      <c r="AA136" s="3" t="s">
        <v>704</v>
      </c>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row>
    <row r="137" spans="1:241" ht="172.5" customHeight="1" x14ac:dyDescent="0.25">
      <c r="A137" s="177" t="s">
        <v>429</v>
      </c>
      <c r="B137" s="174" t="s">
        <v>430</v>
      </c>
      <c r="C137" s="189" t="s">
        <v>431</v>
      </c>
      <c r="D137" s="174" t="s">
        <v>313</v>
      </c>
      <c r="E137" s="174" t="s">
        <v>28</v>
      </c>
      <c r="F137" s="492">
        <v>2020000040034</v>
      </c>
      <c r="G137" s="166" t="s">
        <v>560</v>
      </c>
      <c r="H137" s="178">
        <v>44196</v>
      </c>
      <c r="I137" s="169">
        <f t="shared" si="6"/>
        <v>7035028147</v>
      </c>
      <c r="J137" s="169"/>
      <c r="K137" s="169"/>
      <c r="L137" s="169">
        <v>7035028147</v>
      </c>
      <c r="M137" s="169"/>
      <c r="N137" s="169"/>
      <c r="O137" s="169"/>
      <c r="P137" s="179"/>
      <c r="Q137" s="179"/>
      <c r="R137" s="169"/>
      <c r="S137" s="180" t="s">
        <v>432</v>
      </c>
      <c r="T137" s="180" t="s">
        <v>433</v>
      </c>
      <c r="U137" s="173">
        <v>44215</v>
      </c>
      <c r="V137" s="182" t="s">
        <v>256</v>
      </c>
      <c r="W137" s="169">
        <v>7035028147</v>
      </c>
      <c r="X137" s="174" t="s">
        <v>643</v>
      </c>
      <c r="Y137" s="174" t="s">
        <v>679</v>
      </c>
      <c r="Z137" s="174"/>
      <c r="AA137" s="320" t="s">
        <v>702</v>
      </c>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row>
    <row r="138" spans="1:241" ht="204.75" customHeight="1" x14ac:dyDescent="0.35">
      <c r="A138" s="177" t="s">
        <v>434</v>
      </c>
      <c r="B138" s="174" t="s">
        <v>435</v>
      </c>
      <c r="C138" s="189" t="s">
        <v>395</v>
      </c>
      <c r="D138" s="174" t="s">
        <v>117</v>
      </c>
      <c r="E138" s="174" t="s">
        <v>28</v>
      </c>
      <c r="F138" s="492">
        <v>2020000040039</v>
      </c>
      <c r="G138" s="166" t="s">
        <v>571</v>
      </c>
      <c r="H138" s="178">
        <v>44270</v>
      </c>
      <c r="I138" s="169">
        <f t="shared" ref="I138:I157" si="7">SUM(J138:R138)</f>
        <v>1326791414</v>
      </c>
      <c r="J138" s="169">
        <v>1326791414</v>
      </c>
      <c r="K138" s="169"/>
      <c r="L138" s="169"/>
      <c r="M138" s="169"/>
      <c r="N138" s="169"/>
      <c r="O138" s="169"/>
      <c r="P138" s="179"/>
      <c r="Q138" s="179"/>
      <c r="R138" s="169"/>
      <c r="S138" s="180" t="s">
        <v>418</v>
      </c>
      <c r="T138" s="180" t="s">
        <v>46</v>
      </c>
      <c r="U138" s="173">
        <v>44368</v>
      </c>
      <c r="V138" s="175">
        <v>50</v>
      </c>
      <c r="W138" s="169">
        <v>1326791414</v>
      </c>
      <c r="X138" s="174" t="s">
        <v>646</v>
      </c>
      <c r="Y138" s="174"/>
      <c r="Z138" s="174"/>
      <c r="AA138" s="3" t="s">
        <v>704</v>
      </c>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row>
    <row r="139" spans="1:241" ht="172.5" customHeight="1" x14ac:dyDescent="0.35">
      <c r="A139" s="177" t="s">
        <v>436</v>
      </c>
      <c r="B139" s="174" t="s">
        <v>437</v>
      </c>
      <c r="C139" s="189" t="s">
        <v>438</v>
      </c>
      <c r="D139" s="174" t="s">
        <v>391</v>
      </c>
      <c r="E139" s="174" t="s">
        <v>28</v>
      </c>
      <c r="F139" s="492">
        <v>2020000100379</v>
      </c>
      <c r="G139" s="166" t="s">
        <v>572</v>
      </c>
      <c r="H139" s="178">
        <v>44330</v>
      </c>
      <c r="I139" s="169">
        <f t="shared" si="7"/>
        <v>1116253796.95</v>
      </c>
      <c r="J139" s="169"/>
      <c r="K139" s="169"/>
      <c r="L139" s="169"/>
      <c r="M139" s="169"/>
      <c r="N139" s="169"/>
      <c r="O139" s="169">
        <v>1116253796.95</v>
      </c>
      <c r="P139" s="179"/>
      <c r="Q139" s="179"/>
      <c r="R139" s="169"/>
      <c r="S139" s="180" t="s">
        <v>439</v>
      </c>
      <c r="T139" s="180" t="s">
        <v>400</v>
      </c>
      <c r="U139" s="173">
        <v>44337</v>
      </c>
      <c r="V139" s="175">
        <v>8040</v>
      </c>
      <c r="W139" s="169">
        <v>1116253796.95</v>
      </c>
      <c r="X139" s="174" t="s">
        <v>646</v>
      </c>
      <c r="Y139" s="174"/>
      <c r="Z139" s="174"/>
      <c r="AA139" s="3" t="s">
        <v>704</v>
      </c>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row>
    <row r="140" spans="1:241" ht="195" customHeight="1" x14ac:dyDescent="0.35">
      <c r="A140" s="189" t="s">
        <v>440</v>
      </c>
      <c r="B140" s="189" t="s">
        <v>441</v>
      </c>
      <c r="C140" s="189" t="s">
        <v>442</v>
      </c>
      <c r="D140" s="189" t="s">
        <v>69</v>
      </c>
      <c r="E140" s="174" t="s">
        <v>28</v>
      </c>
      <c r="F140" s="492">
        <v>2019000040053</v>
      </c>
      <c r="G140" s="166" t="s">
        <v>573</v>
      </c>
      <c r="H140" s="178">
        <v>44371</v>
      </c>
      <c r="I140" s="183">
        <f t="shared" si="7"/>
        <v>2094097032</v>
      </c>
      <c r="J140" s="183"/>
      <c r="K140" s="169"/>
      <c r="L140" s="183"/>
      <c r="M140" s="169">
        <v>2094097032</v>
      </c>
      <c r="N140" s="183"/>
      <c r="O140" s="183"/>
      <c r="P140" s="183"/>
      <c r="Q140" s="183"/>
      <c r="R140" s="183"/>
      <c r="S140" s="189" t="s">
        <v>443</v>
      </c>
      <c r="T140" s="189" t="s">
        <v>444</v>
      </c>
      <c r="U140" s="173">
        <v>44438</v>
      </c>
      <c r="V140" s="161" t="s">
        <v>445</v>
      </c>
      <c r="W140" s="169">
        <v>2094097032</v>
      </c>
      <c r="X140" s="174" t="s">
        <v>643</v>
      </c>
      <c r="Y140" s="174" t="s">
        <v>697</v>
      </c>
      <c r="Z140" s="189"/>
      <c r="AA140" s="320" t="s">
        <v>702</v>
      </c>
    </row>
    <row r="141" spans="1:241" ht="201" customHeight="1" x14ac:dyDescent="0.35">
      <c r="A141" s="177" t="s">
        <v>446</v>
      </c>
      <c r="B141" s="174" t="s">
        <v>447</v>
      </c>
      <c r="C141" s="189" t="s">
        <v>448</v>
      </c>
      <c r="D141" s="174" t="s">
        <v>50</v>
      </c>
      <c r="E141" s="174" t="s">
        <v>28</v>
      </c>
      <c r="F141" s="492">
        <v>2020003630152</v>
      </c>
      <c r="G141" s="166" t="s">
        <v>574</v>
      </c>
      <c r="H141" s="178">
        <v>44392</v>
      </c>
      <c r="I141" s="169">
        <f t="shared" si="7"/>
        <v>2545013710</v>
      </c>
      <c r="J141" s="169"/>
      <c r="K141" s="169"/>
      <c r="L141" s="169"/>
      <c r="M141" s="169">
        <v>2545013710</v>
      </c>
      <c r="N141" s="169"/>
      <c r="O141" s="169"/>
      <c r="P141" s="179"/>
      <c r="Q141" s="179"/>
      <c r="R141" s="169"/>
      <c r="S141" s="180" t="s">
        <v>418</v>
      </c>
      <c r="T141" s="180" t="s">
        <v>449</v>
      </c>
      <c r="U141" s="173">
        <v>44442</v>
      </c>
      <c r="V141" s="175" t="s">
        <v>450</v>
      </c>
      <c r="W141" s="169">
        <v>2545013710</v>
      </c>
      <c r="X141" s="174" t="s">
        <v>646</v>
      </c>
      <c r="Y141" s="174"/>
      <c r="Z141" s="174"/>
      <c r="AA141" s="3" t="s">
        <v>704</v>
      </c>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row>
    <row r="142" spans="1:241" ht="201" customHeight="1" x14ac:dyDescent="0.35">
      <c r="A142" s="749" t="s">
        <v>451</v>
      </c>
      <c r="B142" s="559" t="s">
        <v>452</v>
      </c>
      <c r="C142" s="541" t="s">
        <v>453</v>
      </c>
      <c r="D142" s="559" t="s">
        <v>454</v>
      </c>
      <c r="E142" s="559" t="s">
        <v>28</v>
      </c>
      <c r="F142" s="589">
        <v>2021003630014</v>
      </c>
      <c r="G142" s="151" t="s">
        <v>575</v>
      </c>
      <c r="H142" s="159">
        <v>44459</v>
      </c>
      <c r="I142" s="133">
        <f t="shared" si="7"/>
        <v>1794041394</v>
      </c>
      <c r="J142" s="133"/>
      <c r="K142" s="133"/>
      <c r="L142" s="133"/>
      <c r="M142" s="133">
        <v>1794041394</v>
      </c>
      <c r="N142" s="133"/>
      <c r="O142" s="133"/>
      <c r="P142" s="299"/>
      <c r="Q142" s="299"/>
      <c r="R142" s="133"/>
      <c r="S142" s="741" t="s">
        <v>418</v>
      </c>
      <c r="T142" s="741" t="s">
        <v>642</v>
      </c>
      <c r="U142" s="140">
        <v>44461</v>
      </c>
      <c r="V142" s="156">
        <v>537</v>
      </c>
      <c r="W142" s="133">
        <v>1794041394</v>
      </c>
      <c r="X142" s="559" t="s">
        <v>509</v>
      </c>
      <c r="Y142" s="256"/>
      <c r="Z142" s="129"/>
      <c r="AA142" s="3" t="s">
        <v>704</v>
      </c>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row>
    <row r="143" spans="1:241" ht="201" customHeight="1" x14ac:dyDescent="0.35">
      <c r="A143" s="750"/>
      <c r="B143" s="560"/>
      <c r="C143" s="542"/>
      <c r="D143" s="560"/>
      <c r="E143" s="560"/>
      <c r="F143" s="591"/>
      <c r="G143" s="151" t="s">
        <v>576</v>
      </c>
      <c r="H143" s="159">
        <v>44771</v>
      </c>
      <c r="I143" s="133">
        <f t="shared" si="7"/>
        <v>49527062</v>
      </c>
      <c r="J143" s="133"/>
      <c r="K143" s="133"/>
      <c r="L143" s="133"/>
      <c r="M143" s="133"/>
      <c r="N143" s="133"/>
      <c r="O143" s="133"/>
      <c r="P143" s="299"/>
      <c r="Q143" s="299"/>
      <c r="R143" s="133">
        <v>49527062</v>
      </c>
      <c r="S143" s="742"/>
      <c r="T143" s="742"/>
      <c r="U143" s="140"/>
      <c r="V143" s="156"/>
      <c r="W143" s="133"/>
      <c r="X143" s="560"/>
      <c r="Y143" s="257"/>
      <c r="Z143" s="129" t="s">
        <v>320</v>
      </c>
      <c r="AA143" s="3" t="s">
        <v>704</v>
      </c>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row>
    <row r="144" spans="1:241" ht="201" customHeight="1" x14ac:dyDescent="0.35">
      <c r="A144" s="623" t="s">
        <v>455</v>
      </c>
      <c r="B144" s="549" t="s">
        <v>456</v>
      </c>
      <c r="C144" s="594" t="s">
        <v>457</v>
      </c>
      <c r="D144" s="549" t="s">
        <v>381</v>
      </c>
      <c r="E144" s="549" t="s">
        <v>28</v>
      </c>
      <c r="F144" s="625">
        <v>2019000040086</v>
      </c>
      <c r="G144" s="166" t="s">
        <v>577</v>
      </c>
      <c r="H144" s="178">
        <v>44480</v>
      </c>
      <c r="I144" s="169">
        <f t="shared" si="7"/>
        <v>5715885485</v>
      </c>
      <c r="J144" s="169"/>
      <c r="K144" s="169"/>
      <c r="L144" s="169"/>
      <c r="M144" s="169">
        <v>5715885485</v>
      </c>
      <c r="N144" s="169"/>
      <c r="O144" s="169"/>
      <c r="P144" s="179"/>
      <c r="Q144" s="179"/>
      <c r="R144" s="169"/>
      <c r="S144" s="627" t="s">
        <v>308</v>
      </c>
      <c r="T144" s="627" t="s">
        <v>458</v>
      </c>
      <c r="U144" s="173">
        <v>44545</v>
      </c>
      <c r="V144" s="175" t="s">
        <v>459</v>
      </c>
      <c r="W144" s="169">
        <v>5715885485</v>
      </c>
      <c r="X144" s="549" t="s">
        <v>646</v>
      </c>
      <c r="Y144" s="252"/>
      <c r="Z144" s="549"/>
      <c r="AA144" s="3" t="s">
        <v>704</v>
      </c>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row>
    <row r="145" spans="1:241" ht="201" customHeight="1" x14ac:dyDescent="0.35">
      <c r="A145" s="624"/>
      <c r="B145" s="550"/>
      <c r="C145" s="595"/>
      <c r="D145" s="550"/>
      <c r="E145" s="550"/>
      <c r="F145" s="626"/>
      <c r="G145" s="166" t="s">
        <v>578</v>
      </c>
      <c r="H145" s="178">
        <v>44767</v>
      </c>
      <c r="I145" s="169">
        <f t="shared" si="7"/>
        <v>448912336</v>
      </c>
      <c r="J145" s="169"/>
      <c r="K145" s="169"/>
      <c r="L145" s="169"/>
      <c r="M145" s="169">
        <v>448912336</v>
      </c>
      <c r="N145" s="169"/>
      <c r="O145" s="169"/>
      <c r="P145" s="179"/>
      <c r="Q145" s="179"/>
      <c r="R145" s="169"/>
      <c r="S145" s="628"/>
      <c r="T145" s="628"/>
      <c r="U145" s="173">
        <v>44795</v>
      </c>
      <c r="V145" s="175" t="s">
        <v>460</v>
      </c>
      <c r="W145" s="169">
        <v>448912336</v>
      </c>
      <c r="X145" s="550"/>
      <c r="Y145" s="253"/>
      <c r="Z145" s="550"/>
      <c r="AA145" s="3" t="s">
        <v>704</v>
      </c>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row>
    <row r="146" spans="1:241" ht="201" customHeight="1" x14ac:dyDescent="0.35">
      <c r="A146" s="177" t="s">
        <v>461</v>
      </c>
      <c r="B146" s="174" t="s">
        <v>462</v>
      </c>
      <c r="C146" s="189" t="s">
        <v>448</v>
      </c>
      <c r="D146" s="174" t="s">
        <v>381</v>
      </c>
      <c r="E146" s="174" t="s">
        <v>28</v>
      </c>
      <c r="F146" s="492">
        <v>2021000040023</v>
      </c>
      <c r="G146" s="166" t="s">
        <v>572</v>
      </c>
      <c r="H146" s="178">
        <v>44553</v>
      </c>
      <c r="I146" s="169">
        <f t="shared" si="7"/>
        <v>25556199615</v>
      </c>
      <c r="J146" s="169"/>
      <c r="K146" s="169"/>
      <c r="L146" s="169"/>
      <c r="M146" s="169"/>
      <c r="N146" s="169">
        <v>25556199615</v>
      </c>
      <c r="O146" s="169"/>
      <c r="P146" s="179"/>
      <c r="Q146" s="179"/>
      <c r="R146" s="169"/>
      <c r="S146" s="180" t="s">
        <v>418</v>
      </c>
      <c r="T146" s="180" t="s">
        <v>458</v>
      </c>
      <c r="U146" s="173">
        <v>44583</v>
      </c>
      <c r="V146" s="175" t="s">
        <v>463</v>
      </c>
      <c r="W146" s="169">
        <v>25556199615</v>
      </c>
      <c r="X146" s="174" t="s">
        <v>646</v>
      </c>
      <c r="Y146" s="174"/>
      <c r="Z146" s="174"/>
      <c r="AA146" s="3" t="s">
        <v>704</v>
      </c>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row>
    <row r="147" spans="1:241" ht="201" customHeight="1" x14ac:dyDescent="0.35">
      <c r="A147" s="177" t="s">
        <v>464</v>
      </c>
      <c r="B147" s="174" t="s">
        <v>465</v>
      </c>
      <c r="C147" s="189" t="s">
        <v>466</v>
      </c>
      <c r="D147" s="174" t="s">
        <v>391</v>
      </c>
      <c r="E147" s="174" t="s">
        <v>28</v>
      </c>
      <c r="F147" s="492">
        <v>2021000100096</v>
      </c>
      <c r="G147" s="166" t="s">
        <v>579</v>
      </c>
      <c r="H147" s="178">
        <v>44560</v>
      </c>
      <c r="I147" s="169">
        <f t="shared" si="7"/>
        <v>931684217</v>
      </c>
      <c r="J147" s="169"/>
      <c r="K147" s="169"/>
      <c r="L147" s="169"/>
      <c r="M147" s="169"/>
      <c r="N147" s="169"/>
      <c r="O147" s="169">
        <v>507627890</v>
      </c>
      <c r="P147" s="179"/>
      <c r="Q147" s="179"/>
      <c r="R147" s="169">
        <v>424056327</v>
      </c>
      <c r="S147" s="180" t="s">
        <v>467</v>
      </c>
      <c r="T147" s="180" t="s">
        <v>423</v>
      </c>
      <c r="U147" s="173">
        <v>44580</v>
      </c>
      <c r="V147" s="175" t="s">
        <v>468</v>
      </c>
      <c r="W147" s="169">
        <v>507627890</v>
      </c>
      <c r="X147" s="174" t="s">
        <v>646</v>
      </c>
      <c r="Y147" s="174"/>
      <c r="Z147" s="174" t="s">
        <v>469</v>
      </c>
      <c r="AA147" s="3" t="s">
        <v>704</v>
      </c>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row>
    <row r="148" spans="1:241" ht="201" customHeight="1" x14ac:dyDescent="0.35">
      <c r="A148" s="549" t="s">
        <v>470</v>
      </c>
      <c r="B148" s="594" t="s">
        <v>471</v>
      </c>
      <c r="C148" s="631" t="s">
        <v>472</v>
      </c>
      <c r="D148" s="633" t="s">
        <v>381</v>
      </c>
      <c r="E148" s="549" t="s">
        <v>28</v>
      </c>
      <c r="F148" s="625">
        <v>2021003630023</v>
      </c>
      <c r="G148" s="166" t="s">
        <v>580</v>
      </c>
      <c r="H148" s="178">
        <v>44596</v>
      </c>
      <c r="I148" s="169">
        <f t="shared" si="7"/>
        <v>3824195103.1900001</v>
      </c>
      <c r="J148" s="169"/>
      <c r="K148" s="169"/>
      <c r="L148" s="169"/>
      <c r="M148" s="169">
        <v>3824195103.1900001</v>
      </c>
      <c r="N148" s="169"/>
      <c r="O148" s="169"/>
      <c r="P148" s="179"/>
      <c r="Q148" s="179"/>
      <c r="R148" s="169"/>
      <c r="S148" s="627" t="s">
        <v>473</v>
      </c>
      <c r="T148" s="627" t="s">
        <v>458</v>
      </c>
      <c r="U148" s="173">
        <v>44630</v>
      </c>
      <c r="V148" s="175" t="s">
        <v>474</v>
      </c>
      <c r="W148" s="169">
        <v>3824195103.1900001</v>
      </c>
      <c r="X148" s="633" t="s">
        <v>646</v>
      </c>
      <c r="Y148" s="733"/>
      <c r="Z148" s="174"/>
      <c r="AA148" s="3" t="s">
        <v>704</v>
      </c>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row>
    <row r="149" spans="1:241" s="304" customFormat="1" ht="201" customHeight="1" x14ac:dyDescent="0.35">
      <c r="A149" s="550"/>
      <c r="B149" s="595"/>
      <c r="C149" s="632"/>
      <c r="D149" s="634"/>
      <c r="E149" s="550"/>
      <c r="F149" s="626"/>
      <c r="G149" s="166" t="s">
        <v>689</v>
      </c>
      <c r="H149" s="178">
        <v>45056</v>
      </c>
      <c r="I149" s="169">
        <f t="shared" si="7"/>
        <v>743513845</v>
      </c>
      <c r="J149" s="169"/>
      <c r="K149" s="169"/>
      <c r="L149" s="169">
        <v>743513845</v>
      </c>
      <c r="M149" s="169"/>
      <c r="N149" s="169"/>
      <c r="O149" s="169"/>
      <c r="P149" s="179"/>
      <c r="Q149" s="179"/>
      <c r="R149" s="169"/>
      <c r="S149" s="628"/>
      <c r="T149" s="628"/>
      <c r="U149" s="173">
        <v>45063</v>
      </c>
      <c r="V149" s="175" t="s">
        <v>695</v>
      </c>
      <c r="W149" s="169">
        <v>743513845</v>
      </c>
      <c r="X149" s="634"/>
      <c r="Y149" s="734"/>
      <c r="Z149" s="310"/>
      <c r="AA149" s="3" t="s">
        <v>704</v>
      </c>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row>
    <row r="150" spans="1:241" ht="201" customHeight="1" x14ac:dyDescent="0.35">
      <c r="A150" s="177" t="s">
        <v>475</v>
      </c>
      <c r="B150" s="174" t="s">
        <v>476</v>
      </c>
      <c r="C150" s="189" t="s">
        <v>477</v>
      </c>
      <c r="D150" s="174" t="s">
        <v>391</v>
      </c>
      <c r="E150" s="174" t="s">
        <v>28</v>
      </c>
      <c r="F150" s="492">
        <v>2021000100325</v>
      </c>
      <c r="G150" s="166" t="s">
        <v>517</v>
      </c>
      <c r="H150" s="178">
        <v>44615</v>
      </c>
      <c r="I150" s="169">
        <f t="shared" si="7"/>
        <v>1371480490</v>
      </c>
      <c r="J150" s="169"/>
      <c r="K150" s="169"/>
      <c r="L150" s="169"/>
      <c r="M150" s="169"/>
      <c r="N150" s="169"/>
      <c r="O150" s="169">
        <v>1014187176</v>
      </c>
      <c r="P150" s="179"/>
      <c r="Q150" s="179"/>
      <c r="R150" s="169">
        <v>357293314</v>
      </c>
      <c r="S150" s="180" t="s">
        <v>418</v>
      </c>
      <c r="T150" s="180" t="s">
        <v>423</v>
      </c>
      <c r="U150" s="173">
        <v>44643</v>
      </c>
      <c r="V150" s="175" t="s">
        <v>478</v>
      </c>
      <c r="W150" s="169">
        <v>1014187176</v>
      </c>
      <c r="X150" s="174" t="s">
        <v>646</v>
      </c>
      <c r="Y150" s="174"/>
      <c r="Z150" s="174" t="s">
        <v>469</v>
      </c>
      <c r="AA150" s="3" t="s">
        <v>704</v>
      </c>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row>
    <row r="151" spans="1:241" ht="201" customHeight="1" x14ac:dyDescent="0.35">
      <c r="A151" s="623" t="s">
        <v>479</v>
      </c>
      <c r="B151" s="549" t="s">
        <v>507</v>
      </c>
      <c r="C151" s="594" t="s">
        <v>480</v>
      </c>
      <c r="D151" s="549" t="s">
        <v>381</v>
      </c>
      <c r="E151" s="549" t="s">
        <v>28</v>
      </c>
      <c r="F151" s="625">
        <v>2022003630002</v>
      </c>
      <c r="G151" s="166" t="s">
        <v>581</v>
      </c>
      <c r="H151" s="178">
        <v>44642</v>
      </c>
      <c r="I151" s="169">
        <f t="shared" si="7"/>
        <v>7673490839</v>
      </c>
      <c r="J151" s="169"/>
      <c r="K151" s="169"/>
      <c r="L151" s="169"/>
      <c r="M151" s="169">
        <v>7673490839</v>
      </c>
      <c r="N151" s="169"/>
      <c r="O151" s="169"/>
      <c r="P151" s="179"/>
      <c r="Q151" s="179"/>
      <c r="R151" s="169"/>
      <c r="S151" s="627" t="s">
        <v>481</v>
      </c>
      <c r="T151" s="627" t="s">
        <v>458</v>
      </c>
      <c r="U151" s="173">
        <v>44649</v>
      </c>
      <c r="V151" s="217" t="s">
        <v>482</v>
      </c>
      <c r="W151" s="210">
        <v>7673490839</v>
      </c>
      <c r="X151" s="549" t="s">
        <v>646</v>
      </c>
      <c r="Y151" s="252"/>
      <c r="Z151" s="174"/>
      <c r="AA151" s="3" t="s">
        <v>704</v>
      </c>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row>
    <row r="152" spans="1:241" ht="201" customHeight="1" x14ac:dyDescent="0.35">
      <c r="A152" s="624"/>
      <c r="B152" s="550"/>
      <c r="C152" s="595"/>
      <c r="D152" s="550"/>
      <c r="E152" s="550"/>
      <c r="F152" s="626"/>
      <c r="G152" s="166" t="s">
        <v>582</v>
      </c>
      <c r="H152" s="178">
        <v>44993</v>
      </c>
      <c r="I152" s="169">
        <f t="shared" si="7"/>
        <v>510958768.54000002</v>
      </c>
      <c r="J152" s="169"/>
      <c r="K152" s="169"/>
      <c r="L152" s="169"/>
      <c r="M152" s="169">
        <v>510958768.54000002</v>
      </c>
      <c r="N152" s="169"/>
      <c r="O152" s="169"/>
      <c r="P152" s="179"/>
      <c r="Q152" s="179"/>
      <c r="R152" s="169"/>
      <c r="S152" s="628"/>
      <c r="T152" s="628"/>
      <c r="U152" s="216">
        <v>45016</v>
      </c>
      <c r="V152" s="175" t="s">
        <v>684</v>
      </c>
      <c r="W152" s="169">
        <v>510958768.54000002</v>
      </c>
      <c r="X152" s="550"/>
      <c r="Y152" s="253"/>
      <c r="Z152" s="174"/>
      <c r="AA152" s="3" t="s">
        <v>704</v>
      </c>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row>
    <row r="153" spans="1:241" ht="201" customHeight="1" x14ac:dyDescent="0.35">
      <c r="A153" s="177" t="s">
        <v>483</v>
      </c>
      <c r="B153" s="174" t="s">
        <v>484</v>
      </c>
      <c r="C153" s="189" t="s">
        <v>485</v>
      </c>
      <c r="D153" s="174" t="s">
        <v>391</v>
      </c>
      <c r="E153" s="174" t="s">
        <v>28</v>
      </c>
      <c r="F153" s="492">
        <v>2021000100262</v>
      </c>
      <c r="G153" s="166" t="s">
        <v>583</v>
      </c>
      <c r="H153" s="178">
        <v>44651</v>
      </c>
      <c r="I153" s="169">
        <f t="shared" si="7"/>
        <v>2395873261</v>
      </c>
      <c r="J153" s="169"/>
      <c r="K153" s="169"/>
      <c r="L153" s="169"/>
      <c r="M153" s="169"/>
      <c r="N153" s="169"/>
      <c r="O153" s="169">
        <v>2161502894</v>
      </c>
      <c r="P153" s="179"/>
      <c r="Q153" s="179"/>
      <c r="R153" s="169">
        <v>234370367</v>
      </c>
      <c r="S153" s="180" t="s">
        <v>486</v>
      </c>
      <c r="T153" s="180" t="s">
        <v>487</v>
      </c>
      <c r="U153" s="173">
        <v>44733</v>
      </c>
      <c r="V153" s="175" t="s">
        <v>488</v>
      </c>
      <c r="W153" s="169">
        <v>2395873261</v>
      </c>
      <c r="X153" s="174" t="s">
        <v>646</v>
      </c>
      <c r="Y153" s="174"/>
      <c r="Z153" s="174"/>
      <c r="AA153" s="3" t="s">
        <v>704</v>
      </c>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row>
    <row r="154" spans="1:241" ht="201" customHeight="1" x14ac:dyDescent="0.35">
      <c r="A154" s="177" t="s">
        <v>693</v>
      </c>
      <c r="B154" s="174" t="s">
        <v>489</v>
      </c>
      <c r="C154" s="189" t="s">
        <v>490</v>
      </c>
      <c r="D154" s="174" t="s">
        <v>391</v>
      </c>
      <c r="E154" s="174" t="s">
        <v>28</v>
      </c>
      <c r="F154" s="492">
        <v>2021000100495</v>
      </c>
      <c r="G154" s="166" t="s">
        <v>584</v>
      </c>
      <c r="H154" s="178">
        <v>44685</v>
      </c>
      <c r="I154" s="169">
        <f t="shared" si="7"/>
        <v>1802569975</v>
      </c>
      <c r="J154" s="169"/>
      <c r="K154" s="169"/>
      <c r="L154" s="169"/>
      <c r="M154" s="169"/>
      <c r="N154" s="169"/>
      <c r="O154" s="169">
        <v>1739635693</v>
      </c>
      <c r="P154" s="179"/>
      <c r="Q154" s="179"/>
      <c r="R154" s="169">
        <v>62934282</v>
      </c>
      <c r="S154" s="180" t="s">
        <v>418</v>
      </c>
      <c r="T154" s="180" t="s">
        <v>423</v>
      </c>
      <c r="U154" s="173"/>
      <c r="V154" s="175"/>
      <c r="W154" s="169"/>
      <c r="X154" s="174" t="s">
        <v>646</v>
      </c>
      <c r="Y154" s="174"/>
      <c r="Z154" s="174" t="s">
        <v>694</v>
      </c>
      <c r="AA154" s="3" t="s">
        <v>704</v>
      </c>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row>
    <row r="155" spans="1:241" ht="201" customHeight="1" x14ac:dyDescent="0.35">
      <c r="A155" s="177" t="s">
        <v>491</v>
      </c>
      <c r="B155" s="174" t="s">
        <v>492</v>
      </c>
      <c r="C155" s="189" t="s">
        <v>493</v>
      </c>
      <c r="D155" s="174" t="s">
        <v>391</v>
      </c>
      <c r="E155" s="174" t="s">
        <v>28</v>
      </c>
      <c r="F155" s="492">
        <v>2022003630005</v>
      </c>
      <c r="G155" s="166" t="s">
        <v>585</v>
      </c>
      <c r="H155" s="178">
        <v>44760</v>
      </c>
      <c r="I155" s="169">
        <f t="shared" si="7"/>
        <v>1315779701.3</v>
      </c>
      <c r="J155" s="169"/>
      <c r="K155" s="169"/>
      <c r="L155" s="169"/>
      <c r="M155" s="169">
        <v>1315779701.3</v>
      </c>
      <c r="N155" s="169"/>
      <c r="O155" s="169"/>
      <c r="P155" s="179"/>
      <c r="Q155" s="179"/>
      <c r="R155" s="169"/>
      <c r="S155" s="180" t="s">
        <v>373</v>
      </c>
      <c r="T155" s="180" t="s">
        <v>423</v>
      </c>
      <c r="U155" s="173">
        <v>44776</v>
      </c>
      <c r="V155" s="175" t="s">
        <v>494</v>
      </c>
      <c r="W155" s="169">
        <v>1315779701.3</v>
      </c>
      <c r="X155" s="174" t="s">
        <v>646</v>
      </c>
      <c r="Y155" s="174"/>
      <c r="Z155" s="174"/>
      <c r="AA155" s="3" t="s">
        <v>704</v>
      </c>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row>
    <row r="156" spans="1:241" ht="201" customHeight="1" x14ac:dyDescent="0.35">
      <c r="A156" s="623" t="s">
        <v>495</v>
      </c>
      <c r="B156" s="549" t="s">
        <v>496</v>
      </c>
      <c r="C156" s="594" t="s">
        <v>497</v>
      </c>
      <c r="D156" s="549" t="s">
        <v>117</v>
      </c>
      <c r="E156" s="549" t="s">
        <v>28</v>
      </c>
      <c r="F156" s="625">
        <v>2021003630025</v>
      </c>
      <c r="G156" s="166" t="s">
        <v>586</v>
      </c>
      <c r="H156" s="178">
        <v>44945</v>
      </c>
      <c r="I156" s="169">
        <f t="shared" si="7"/>
        <v>30672326057.959999</v>
      </c>
      <c r="J156" s="169"/>
      <c r="K156" s="169"/>
      <c r="L156" s="169"/>
      <c r="M156" s="169">
        <v>30672326057.959999</v>
      </c>
      <c r="N156" s="169"/>
      <c r="O156" s="169"/>
      <c r="P156" s="179"/>
      <c r="Q156" s="179"/>
      <c r="R156" s="169"/>
      <c r="S156" s="180" t="s">
        <v>418</v>
      </c>
      <c r="T156" s="180" t="s">
        <v>458</v>
      </c>
      <c r="U156" s="173">
        <v>45007</v>
      </c>
      <c r="V156" s="175" t="s">
        <v>685</v>
      </c>
      <c r="W156" s="169">
        <v>30672326057.959999</v>
      </c>
      <c r="X156" s="174" t="s">
        <v>131</v>
      </c>
      <c r="Y156" s="174"/>
      <c r="Z156" s="174"/>
      <c r="AA156" s="3" t="s">
        <v>704</v>
      </c>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row>
    <row r="157" spans="1:241" s="495" customFormat="1" ht="201" customHeight="1" x14ac:dyDescent="0.35">
      <c r="A157" s="624"/>
      <c r="B157" s="550"/>
      <c r="C157" s="595"/>
      <c r="D157" s="550"/>
      <c r="E157" s="550"/>
      <c r="F157" s="626"/>
      <c r="G157" s="166" t="s">
        <v>715</v>
      </c>
      <c r="H157" s="178">
        <v>45226</v>
      </c>
      <c r="I157" s="520">
        <f t="shared" si="7"/>
        <v>5948938792</v>
      </c>
      <c r="J157" s="497"/>
      <c r="K157" s="497"/>
      <c r="L157" s="497"/>
      <c r="M157" s="497">
        <v>4856601946.1999998</v>
      </c>
      <c r="N157" s="497"/>
      <c r="O157" s="497"/>
      <c r="P157" s="501"/>
      <c r="Q157" s="501"/>
      <c r="R157" s="520">
        <v>1092336845.8</v>
      </c>
      <c r="S157" s="496"/>
      <c r="T157" s="496"/>
      <c r="U157" s="502"/>
      <c r="V157" s="503"/>
      <c r="W157" s="497"/>
      <c r="X157" s="494"/>
      <c r="Y157" s="494"/>
      <c r="Z157" s="494"/>
      <c r="AA157" s="3"/>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row>
    <row r="158" spans="1:241" ht="152.25" customHeight="1" x14ac:dyDescent="0.35">
      <c r="A158" s="623" t="s">
        <v>506</v>
      </c>
      <c r="B158" s="549" t="s">
        <v>496</v>
      </c>
      <c r="C158" s="594" t="s">
        <v>508</v>
      </c>
      <c r="D158" s="549" t="s">
        <v>117</v>
      </c>
      <c r="E158" s="549" t="s">
        <v>28</v>
      </c>
      <c r="F158" s="625">
        <v>2022003630001</v>
      </c>
      <c r="G158" s="166" t="s">
        <v>587</v>
      </c>
      <c r="H158" s="178">
        <v>44994</v>
      </c>
      <c r="I158" s="629">
        <f>SUM(J158:R159)</f>
        <v>33840390140</v>
      </c>
      <c r="J158" s="629"/>
      <c r="K158" s="629"/>
      <c r="L158" s="629"/>
      <c r="M158" s="629">
        <v>16185390140</v>
      </c>
      <c r="N158" s="463"/>
      <c r="O158" s="629"/>
      <c r="P158" s="735"/>
      <c r="Q158" s="735"/>
      <c r="R158" s="629">
        <v>17655000000</v>
      </c>
      <c r="S158" s="627" t="s">
        <v>418</v>
      </c>
      <c r="T158" s="627" t="s">
        <v>458</v>
      </c>
      <c r="U158" s="737">
        <v>45007</v>
      </c>
      <c r="V158" s="739" t="s">
        <v>686</v>
      </c>
      <c r="W158" s="629">
        <v>16185390140</v>
      </c>
      <c r="X158" s="549" t="s">
        <v>614</v>
      </c>
      <c r="Y158" s="252"/>
      <c r="Z158" s="549" t="s">
        <v>687</v>
      </c>
      <c r="AA158" s="3" t="s">
        <v>704</v>
      </c>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row>
    <row r="159" spans="1:241" ht="168.75" customHeight="1" x14ac:dyDescent="0.35">
      <c r="A159" s="624"/>
      <c r="B159" s="550"/>
      <c r="C159" s="595"/>
      <c r="D159" s="550"/>
      <c r="E159" s="550"/>
      <c r="F159" s="626"/>
      <c r="G159" s="166" t="s">
        <v>588</v>
      </c>
      <c r="H159" s="178">
        <v>45000</v>
      </c>
      <c r="I159" s="630"/>
      <c r="J159" s="630"/>
      <c r="K159" s="630"/>
      <c r="L159" s="630"/>
      <c r="M159" s="630"/>
      <c r="N159" s="464"/>
      <c r="O159" s="630"/>
      <c r="P159" s="736"/>
      <c r="Q159" s="736"/>
      <c r="R159" s="630"/>
      <c r="S159" s="628"/>
      <c r="T159" s="628"/>
      <c r="U159" s="738"/>
      <c r="V159" s="740"/>
      <c r="W159" s="630"/>
      <c r="X159" s="550"/>
      <c r="Y159" s="253"/>
      <c r="Z159" s="550"/>
      <c r="AA159" s="3" t="s">
        <v>704</v>
      </c>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row>
    <row r="160" spans="1:241" ht="174.75" customHeight="1" x14ac:dyDescent="0.35">
      <c r="A160" s="223" t="s">
        <v>615</v>
      </c>
      <c r="B160" s="213" t="s">
        <v>616</v>
      </c>
      <c r="C160" s="224" t="s">
        <v>617</v>
      </c>
      <c r="D160" s="213" t="s">
        <v>313</v>
      </c>
      <c r="E160" s="213" t="s">
        <v>28</v>
      </c>
      <c r="F160" s="489">
        <v>2022003630015</v>
      </c>
      <c r="G160" s="166" t="s">
        <v>619</v>
      </c>
      <c r="H160" s="178">
        <v>45026</v>
      </c>
      <c r="I160" s="521">
        <f t="shared" ref="I160:I164" si="8">SUM(J160:R160)</f>
        <v>9199864032</v>
      </c>
      <c r="J160" s="211"/>
      <c r="K160" s="280"/>
      <c r="L160" s="280"/>
      <c r="M160" s="464">
        <v>9199864032</v>
      </c>
      <c r="N160" s="464"/>
      <c r="O160" s="280"/>
      <c r="P160" s="300"/>
      <c r="Q160" s="300"/>
      <c r="R160" s="280"/>
      <c r="S160" s="214" t="s">
        <v>618</v>
      </c>
      <c r="T160" s="214" t="s">
        <v>433</v>
      </c>
      <c r="U160" s="216">
        <v>45035</v>
      </c>
      <c r="V160" s="218" t="s">
        <v>690</v>
      </c>
      <c r="W160" s="211">
        <v>9199864032</v>
      </c>
      <c r="X160" s="174" t="s">
        <v>131</v>
      </c>
      <c r="Y160" s="253"/>
      <c r="Z160" s="307"/>
      <c r="AA160" s="3" t="s">
        <v>704</v>
      </c>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row>
    <row r="161" spans="1:241" s="276" customFormat="1" ht="168.75" customHeight="1" x14ac:dyDescent="0.35">
      <c r="A161" s="274" t="s">
        <v>681</v>
      </c>
      <c r="B161" s="271" t="s">
        <v>683</v>
      </c>
      <c r="C161" s="272" t="s">
        <v>508</v>
      </c>
      <c r="D161" s="271" t="s">
        <v>620</v>
      </c>
      <c r="E161" s="271" t="s">
        <v>28</v>
      </c>
      <c r="F161" s="490">
        <v>2023003630002</v>
      </c>
      <c r="G161" s="151" t="s">
        <v>682</v>
      </c>
      <c r="H161" s="159">
        <v>45030</v>
      </c>
      <c r="I161" s="523">
        <f t="shared" si="8"/>
        <v>35849183783</v>
      </c>
      <c r="J161" s="277"/>
      <c r="K161" s="277"/>
      <c r="L161" s="293"/>
      <c r="M161" s="470">
        <f>8136684469.78+6100299313.22</f>
        <v>14236983783</v>
      </c>
      <c r="N161" s="470"/>
      <c r="O161" s="293"/>
      <c r="P161" s="301"/>
      <c r="Q161" s="301"/>
      <c r="R161" s="293">
        <v>21612200000</v>
      </c>
      <c r="S161" s="273" t="s">
        <v>418</v>
      </c>
      <c r="T161" s="273" t="s">
        <v>640</v>
      </c>
      <c r="U161" s="152">
        <v>45048</v>
      </c>
      <c r="V161" s="308" t="s">
        <v>691</v>
      </c>
      <c r="W161" s="309">
        <v>14236983783</v>
      </c>
      <c r="X161" s="303" t="s">
        <v>614</v>
      </c>
      <c r="Y161" s="278"/>
      <c r="Z161" s="278"/>
      <c r="AA161" s="3" t="s">
        <v>704</v>
      </c>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c r="BG161" s="275"/>
      <c r="BH161" s="275"/>
      <c r="BI161" s="275"/>
      <c r="BJ161" s="275"/>
      <c r="BK161" s="275"/>
      <c r="BL161" s="275"/>
      <c r="BM161" s="275"/>
      <c r="BN161" s="275"/>
      <c r="BO161" s="275"/>
      <c r="BP161" s="275"/>
      <c r="BQ161" s="275"/>
      <c r="BR161" s="275"/>
      <c r="BS161" s="275"/>
      <c r="BT161" s="275"/>
      <c r="BU161" s="275"/>
      <c r="BV161" s="275"/>
      <c r="BW161" s="275"/>
      <c r="BX161" s="275"/>
      <c r="BY161" s="275"/>
      <c r="BZ161" s="275"/>
      <c r="CA161" s="275"/>
      <c r="CB161" s="275"/>
      <c r="CC161" s="275"/>
      <c r="CD161" s="275"/>
      <c r="CE161" s="275"/>
      <c r="CF161" s="275"/>
      <c r="CG161" s="275"/>
      <c r="CH161" s="275"/>
      <c r="CI161" s="275"/>
      <c r="CJ161" s="275"/>
      <c r="CK161" s="275"/>
      <c r="CL161" s="275"/>
      <c r="CM161" s="275"/>
      <c r="CN161" s="275"/>
      <c r="CO161" s="275"/>
      <c r="CP161" s="275"/>
      <c r="CQ161" s="275"/>
      <c r="CR161" s="275"/>
      <c r="CS161" s="275"/>
      <c r="CT161" s="275"/>
      <c r="CU161" s="275"/>
      <c r="CV161" s="275"/>
      <c r="CW161" s="275"/>
      <c r="CX161" s="275"/>
      <c r="CY161" s="275"/>
      <c r="CZ161" s="275"/>
      <c r="DA161" s="275"/>
      <c r="DB161" s="275"/>
      <c r="DC161" s="275"/>
      <c r="DD161" s="275"/>
      <c r="DE161" s="275"/>
      <c r="DF161" s="275"/>
      <c r="DG161" s="275"/>
      <c r="DH161" s="275"/>
      <c r="DI161" s="275"/>
      <c r="DJ161" s="275"/>
      <c r="DK161" s="275"/>
      <c r="DL161" s="275"/>
      <c r="DM161" s="275"/>
      <c r="DN161" s="275"/>
      <c r="DO161" s="275"/>
      <c r="DP161" s="275"/>
      <c r="DQ161" s="275"/>
      <c r="DR161" s="275"/>
      <c r="DS161" s="275"/>
      <c r="DT161" s="275"/>
      <c r="DU161" s="275"/>
      <c r="DV161" s="275"/>
      <c r="DW161" s="275"/>
      <c r="DX161" s="275"/>
      <c r="DY161" s="275"/>
      <c r="DZ161" s="275"/>
      <c r="EA161" s="275"/>
      <c r="EB161" s="275"/>
      <c r="EC161" s="275"/>
      <c r="ED161" s="275"/>
      <c r="EE161" s="275"/>
      <c r="EF161" s="275"/>
      <c r="EG161" s="275"/>
      <c r="EH161" s="275"/>
      <c r="EI161" s="275"/>
      <c r="EJ161" s="275"/>
      <c r="EK161" s="275"/>
      <c r="EL161" s="275"/>
      <c r="EM161" s="275"/>
      <c r="EN161" s="275"/>
      <c r="EO161" s="275"/>
      <c r="EP161" s="275"/>
      <c r="EQ161" s="275"/>
      <c r="ER161" s="275"/>
      <c r="ES161" s="275"/>
      <c r="ET161" s="275"/>
      <c r="EU161" s="275"/>
      <c r="EV161" s="275"/>
      <c r="EW161" s="275"/>
      <c r="EX161" s="275"/>
      <c r="EY161" s="275"/>
      <c r="EZ161" s="275"/>
      <c r="FA161" s="275"/>
      <c r="FB161" s="275"/>
      <c r="FC161" s="275"/>
      <c r="FD161" s="275"/>
      <c r="FE161" s="275"/>
      <c r="FF161" s="275"/>
      <c r="FG161" s="275"/>
      <c r="FH161" s="275"/>
      <c r="FI161" s="275"/>
      <c r="FJ161" s="275"/>
      <c r="FK161" s="275"/>
      <c r="FL161" s="275"/>
      <c r="FM161" s="275"/>
      <c r="FN161" s="275"/>
      <c r="FO161" s="275"/>
      <c r="FP161" s="275"/>
      <c r="FQ161" s="275"/>
      <c r="FR161" s="275"/>
      <c r="FS161" s="275"/>
      <c r="FT161" s="275"/>
      <c r="FU161" s="275"/>
      <c r="FV161" s="275"/>
      <c r="FW161" s="275"/>
      <c r="FX161" s="275"/>
      <c r="FY161" s="275"/>
      <c r="FZ161" s="275"/>
      <c r="GA161" s="275"/>
      <c r="GB161" s="275"/>
      <c r="GC161" s="275"/>
      <c r="GD161" s="275"/>
      <c r="GE161" s="275"/>
      <c r="GF161" s="275"/>
      <c r="GG161" s="275"/>
      <c r="GH161" s="275"/>
      <c r="GI161" s="275"/>
      <c r="GJ161" s="275"/>
      <c r="GK161" s="275"/>
      <c r="GL161" s="275"/>
      <c r="GM161" s="275"/>
      <c r="GN161" s="275"/>
      <c r="GO161" s="275"/>
      <c r="GP161" s="275"/>
      <c r="GQ161" s="275"/>
      <c r="GR161" s="275"/>
      <c r="GS161" s="275"/>
      <c r="GT161" s="275"/>
      <c r="GU161" s="275"/>
      <c r="GV161" s="275"/>
      <c r="GW161" s="275"/>
      <c r="GX161" s="275"/>
      <c r="GY161" s="275"/>
      <c r="GZ161" s="275"/>
      <c r="HA161" s="275"/>
      <c r="HB161" s="275"/>
      <c r="HC161" s="275"/>
      <c r="HD161" s="275"/>
      <c r="HE161" s="275"/>
      <c r="HF161" s="275"/>
      <c r="HG161" s="275"/>
      <c r="HH161" s="275"/>
      <c r="HI161" s="275"/>
      <c r="HJ161" s="275"/>
      <c r="HK161" s="275"/>
      <c r="HL161" s="275"/>
      <c r="HM161" s="275"/>
      <c r="HN161" s="275"/>
      <c r="HO161" s="275"/>
      <c r="HP161" s="275"/>
      <c r="HQ161" s="275"/>
      <c r="HR161" s="275"/>
      <c r="HS161" s="275"/>
      <c r="HT161" s="275"/>
      <c r="HU161" s="275"/>
      <c r="HV161" s="275"/>
      <c r="HW161" s="275"/>
      <c r="HX161" s="275"/>
      <c r="HY161" s="275"/>
      <c r="HZ161" s="275"/>
      <c r="IA161" s="275"/>
      <c r="IB161" s="275"/>
      <c r="IC161" s="275"/>
      <c r="ID161" s="275"/>
      <c r="IE161" s="275"/>
      <c r="IF161" s="275"/>
      <c r="IG161" s="275"/>
    </row>
    <row r="162" spans="1:241" s="276" customFormat="1" ht="168.75" customHeight="1" x14ac:dyDescent="0.35">
      <c r="A162" s="316" t="s">
        <v>698</v>
      </c>
      <c r="B162" s="315" t="s">
        <v>700</v>
      </c>
      <c r="C162" s="314">
        <v>5324</v>
      </c>
      <c r="D162" s="315" t="s">
        <v>50</v>
      </c>
      <c r="E162" s="315" t="s">
        <v>28</v>
      </c>
      <c r="F162" s="490">
        <v>2022003630014</v>
      </c>
      <c r="G162" s="151" t="s">
        <v>699</v>
      </c>
      <c r="H162" s="159">
        <v>45132</v>
      </c>
      <c r="I162" s="523">
        <v>1491990499.4000001</v>
      </c>
      <c r="J162" s="317">
        <v>1491990499.4000001</v>
      </c>
      <c r="K162" s="277"/>
      <c r="L162" s="317"/>
      <c r="M162" s="470"/>
      <c r="N162" s="470"/>
      <c r="O162" s="317"/>
      <c r="P162" s="301"/>
      <c r="Q162" s="301"/>
      <c r="R162" s="317"/>
      <c r="S162" s="318" t="s">
        <v>217</v>
      </c>
      <c r="T162" s="318" t="s">
        <v>701</v>
      </c>
      <c r="U162" s="152">
        <v>45197</v>
      </c>
      <c r="V162" s="321" t="s">
        <v>708</v>
      </c>
      <c r="W162" s="317">
        <v>1491990499.4000001</v>
      </c>
      <c r="X162" s="319" t="s">
        <v>614</v>
      </c>
      <c r="Y162" s="278"/>
      <c r="Z162" s="278"/>
      <c r="AA162" s="3" t="s">
        <v>704</v>
      </c>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C162" s="275"/>
      <c r="BD162" s="275"/>
      <c r="BE162" s="275"/>
      <c r="BF162" s="275"/>
      <c r="BG162" s="275"/>
      <c r="BH162" s="275"/>
      <c r="BI162" s="275"/>
      <c r="BJ162" s="275"/>
      <c r="BK162" s="275"/>
      <c r="BL162" s="275"/>
      <c r="BM162" s="275"/>
      <c r="BN162" s="275"/>
      <c r="BO162" s="275"/>
      <c r="BP162" s="275"/>
      <c r="BQ162" s="275"/>
      <c r="BR162" s="275"/>
      <c r="BS162" s="275"/>
      <c r="BT162" s="275"/>
      <c r="BU162" s="275"/>
      <c r="BV162" s="275"/>
      <c r="BW162" s="275"/>
      <c r="BX162" s="275"/>
      <c r="BY162" s="275"/>
      <c r="BZ162" s="275"/>
      <c r="CA162" s="275"/>
      <c r="CB162" s="275"/>
      <c r="CC162" s="275"/>
      <c r="CD162" s="275"/>
      <c r="CE162" s="275"/>
      <c r="CF162" s="275"/>
      <c r="CG162" s="275"/>
      <c r="CH162" s="275"/>
      <c r="CI162" s="275"/>
      <c r="CJ162" s="275"/>
      <c r="CK162" s="275"/>
      <c r="CL162" s="275"/>
      <c r="CM162" s="275"/>
      <c r="CN162" s="275"/>
      <c r="CO162" s="275"/>
      <c r="CP162" s="275"/>
      <c r="CQ162" s="275"/>
      <c r="CR162" s="275"/>
      <c r="CS162" s="275"/>
      <c r="CT162" s="275"/>
      <c r="CU162" s="275"/>
      <c r="CV162" s="275"/>
      <c r="CW162" s="275"/>
      <c r="CX162" s="275"/>
      <c r="CY162" s="275"/>
      <c r="CZ162" s="275"/>
      <c r="DA162" s="275"/>
      <c r="DB162" s="275"/>
      <c r="DC162" s="275"/>
      <c r="DD162" s="275"/>
      <c r="DE162" s="275"/>
      <c r="DF162" s="275"/>
      <c r="DG162" s="275"/>
      <c r="DH162" s="275"/>
      <c r="DI162" s="275"/>
      <c r="DJ162" s="275"/>
      <c r="DK162" s="275"/>
      <c r="DL162" s="275"/>
      <c r="DM162" s="275"/>
      <c r="DN162" s="275"/>
      <c r="DO162" s="275"/>
      <c r="DP162" s="275"/>
      <c r="DQ162" s="275"/>
      <c r="DR162" s="275"/>
      <c r="DS162" s="275"/>
      <c r="DT162" s="275"/>
      <c r="DU162" s="275"/>
      <c r="DV162" s="275"/>
      <c r="DW162" s="275"/>
      <c r="DX162" s="275"/>
      <c r="DY162" s="275"/>
      <c r="DZ162" s="275"/>
      <c r="EA162" s="275"/>
      <c r="EB162" s="275"/>
      <c r="EC162" s="275"/>
      <c r="ED162" s="275"/>
      <c r="EE162" s="275"/>
      <c r="EF162" s="275"/>
      <c r="EG162" s="275"/>
      <c r="EH162" s="275"/>
      <c r="EI162" s="275"/>
      <c r="EJ162" s="275"/>
      <c r="EK162" s="275"/>
      <c r="EL162" s="275"/>
      <c r="EM162" s="275"/>
      <c r="EN162" s="275"/>
      <c r="EO162" s="275"/>
      <c r="EP162" s="275"/>
      <c r="EQ162" s="275"/>
      <c r="ER162" s="275"/>
      <c r="ES162" s="275"/>
      <c r="ET162" s="275"/>
      <c r="EU162" s="275"/>
      <c r="EV162" s="275"/>
      <c r="EW162" s="275"/>
      <c r="EX162" s="275"/>
      <c r="EY162" s="275"/>
      <c r="EZ162" s="275"/>
      <c r="FA162" s="275"/>
      <c r="FB162" s="275"/>
      <c r="FC162" s="275"/>
      <c r="FD162" s="275"/>
      <c r="FE162" s="275"/>
      <c r="FF162" s="275"/>
      <c r="FG162" s="275"/>
      <c r="FH162" s="275"/>
      <c r="FI162" s="275"/>
      <c r="FJ162" s="275"/>
      <c r="FK162" s="275"/>
      <c r="FL162" s="275"/>
      <c r="FM162" s="275"/>
      <c r="FN162" s="275"/>
      <c r="FO162" s="275"/>
      <c r="FP162" s="275"/>
      <c r="FQ162" s="275"/>
      <c r="FR162" s="275"/>
      <c r="FS162" s="275"/>
      <c r="FT162" s="275"/>
      <c r="FU162" s="275"/>
      <c r="FV162" s="275"/>
      <c r="FW162" s="275"/>
      <c r="FX162" s="275"/>
      <c r="FY162" s="275"/>
      <c r="FZ162" s="275"/>
      <c r="GA162" s="275"/>
      <c r="GB162" s="275"/>
      <c r="GC162" s="275"/>
      <c r="GD162" s="275"/>
      <c r="GE162" s="275"/>
      <c r="GF162" s="275"/>
      <c r="GG162" s="275"/>
      <c r="GH162" s="275"/>
      <c r="GI162" s="275"/>
      <c r="GJ162" s="275"/>
      <c r="GK162" s="275"/>
      <c r="GL162" s="275"/>
      <c r="GM162" s="275"/>
      <c r="GN162" s="275"/>
      <c r="GO162" s="275"/>
      <c r="GP162" s="275"/>
      <c r="GQ162" s="275"/>
      <c r="GR162" s="275"/>
      <c r="GS162" s="275"/>
      <c r="GT162" s="275"/>
      <c r="GU162" s="275"/>
      <c r="GV162" s="275"/>
      <c r="GW162" s="275"/>
      <c r="GX162" s="275"/>
      <c r="GY162" s="275"/>
      <c r="GZ162" s="275"/>
      <c r="HA162" s="275"/>
      <c r="HB162" s="275"/>
      <c r="HC162" s="275"/>
      <c r="HD162" s="275"/>
      <c r="HE162" s="275"/>
      <c r="HF162" s="275"/>
      <c r="HG162" s="275"/>
      <c r="HH162" s="275"/>
      <c r="HI162" s="275"/>
      <c r="HJ162" s="275"/>
      <c r="HK162" s="275"/>
      <c r="HL162" s="275"/>
      <c r="HM162" s="275"/>
      <c r="HN162" s="275"/>
      <c r="HO162" s="275"/>
      <c r="HP162" s="275"/>
      <c r="HQ162" s="275"/>
      <c r="HR162" s="275"/>
      <c r="HS162" s="275"/>
      <c r="HT162" s="275"/>
      <c r="HU162" s="275"/>
      <c r="HV162" s="275"/>
      <c r="HW162" s="275"/>
      <c r="HX162" s="275"/>
      <c r="HY162" s="275"/>
      <c r="HZ162" s="275"/>
      <c r="IA162" s="275"/>
      <c r="IB162" s="275"/>
      <c r="IC162" s="275"/>
      <c r="ID162" s="275"/>
      <c r="IE162" s="275"/>
      <c r="IF162" s="275"/>
      <c r="IG162" s="275"/>
    </row>
    <row r="163" spans="1:241" s="276" customFormat="1" ht="168.75" customHeight="1" x14ac:dyDescent="0.35">
      <c r="A163" s="510" t="s">
        <v>712</v>
      </c>
      <c r="B163" s="499" t="s">
        <v>717</v>
      </c>
      <c r="C163" s="498">
        <v>318</v>
      </c>
      <c r="D163" s="499" t="s">
        <v>57</v>
      </c>
      <c r="E163" s="499" t="s">
        <v>28</v>
      </c>
      <c r="F163" s="511">
        <v>2023003630005</v>
      </c>
      <c r="G163" s="512" t="s">
        <v>713</v>
      </c>
      <c r="H163" s="513">
        <v>45244</v>
      </c>
      <c r="I163" s="527">
        <f t="shared" si="8"/>
        <v>17368351807</v>
      </c>
      <c r="J163" s="500"/>
      <c r="K163" s="514"/>
      <c r="L163" s="500"/>
      <c r="M163" s="500">
        <v>15368351807</v>
      </c>
      <c r="N163" s="500"/>
      <c r="O163" s="500"/>
      <c r="P163" s="515"/>
      <c r="Q163" s="515"/>
      <c r="R163" s="500">
        <v>2000000000</v>
      </c>
      <c r="S163" s="516"/>
      <c r="T163" s="516" t="s">
        <v>714</v>
      </c>
      <c r="U163" s="517"/>
      <c r="V163" s="518"/>
      <c r="W163" s="500"/>
      <c r="X163" s="499" t="s">
        <v>614</v>
      </c>
      <c r="Y163" s="519"/>
      <c r="Z163" s="519"/>
      <c r="AA163" s="3"/>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275"/>
      <c r="CU163" s="275"/>
      <c r="CV163" s="275"/>
      <c r="CW163" s="275"/>
      <c r="CX163" s="275"/>
      <c r="CY163" s="275"/>
      <c r="CZ163" s="275"/>
      <c r="DA163" s="275"/>
      <c r="DB163" s="275"/>
      <c r="DC163" s="275"/>
      <c r="DD163" s="275"/>
      <c r="DE163" s="275"/>
      <c r="DF163" s="275"/>
      <c r="DG163" s="275"/>
      <c r="DH163" s="275"/>
      <c r="DI163" s="275"/>
      <c r="DJ163" s="275"/>
      <c r="DK163" s="275"/>
      <c r="DL163" s="275"/>
      <c r="DM163" s="275"/>
      <c r="DN163" s="275"/>
      <c r="DO163" s="275"/>
      <c r="DP163" s="275"/>
      <c r="DQ163" s="275"/>
      <c r="DR163" s="275"/>
      <c r="DS163" s="275"/>
      <c r="DT163" s="275"/>
      <c r="DU163" s="275"/>
      <c r="DV163" s="275"/>
      <c r="DW163" s="275"/>
      <c r="DX163" s="275"/>
      <c r="DY163" s="275"/>
      <c r="DZ163" s="275"/>
      <c r="EA163" s="275"/>
      <c r="EB163" s="275"/>
      <c r="EC163" s="275"/>
      <c r="ED163" s="275"/>
      <c r="EE163" s="275"/>
      <c r="EF163" s="275"/>
      <c r="EG163" s="275"/>
      <c r="EH163" s="275"/>
      <c r="EI163" s="275"/>
      <c r="EJ163" s="275"/>
      <c r="EK163" s="275"/>
      <c r="EL163" s="275"/>
      <c r="EM163" s="275"/>
      <c r="EN163" s="275"/>
      <c r="EO163" s="275"/>
      <c r="EP163" s="275"/>
      <c r="EQ163" s="275"/>
      <c r="ER163" s="275"/>
      <c r="ES163" s="275"/>
      <c r="ET163" s="275"/>
      <c r="EU163" s="275"/>
      <c r="EV163" s="275"/>
      <c r="EW163" s="275"/>
      <c r="EX163" s="275"/>
      <c r="EY163" s="275"/>
      <c r="EZ163" s="275"/>
      <c r="FA163" s="275"/>
      <c r="FB163" s="275"/>
      <c r="FC163" s="275"/>
      <c r="FD163" s="275"/>
      <c r="FE163" s="275"/>
      <c r="FF163" s="275"/>
      <c r="FG163" s="275"/>
      <c r="FH163" s="275"/>
      <c r="FI163" s="275"/>
      <c r="FJ163" s="275"/>
      <c r="FK163" s="275"/>
      <c r="FL163" s="275"/>
      <c r="FM163" s="275"/>
      <c r="FN163" s="275"/>
      <c r="FO163" s="275"/>
      <c r="FP163" s="275"/>
      <c r="FQ163" s="275"/>
      <c r="FR163" s="275"/>
      <c r="FS163" s="275"/>
      <c r="FT163" s="275"/>
      <c r="FU163" s="275"/>
      <c r="FV163" s="275"/>
      <c r="FW163" s="275"/>
      <c r="FX163" s="275"/>
      <c r="FY163" s="275"/>
      <c r="FZ163" s="275"/>
      <c r="GA163" s="275"/>
      <c r="GB163" s="275"/>
      <c r="GC163" s="275"/>
      <c r="GD163" s="275"/>
      <c r="GE163" s="275"/>
      <c r="GF163" s="275"/>
      <c r="GG163" s="275"/>
      <c r="GH163" s="275"/>
      <c r="GI163" s="275"/>
      <c r="GJ163" s="275"/>
      <c r="GK163" s="275"/>
      <c r="GL163" s="275"/>
      <c r="GM163" s="275"/>
      <c r="GN163" s="275"/>
      <c r="GO163" s="275"/>
      <c r="GP163" s="275"/>
      <c r="GQ163" s="275"/>
      <c r="GR163" s="275"/>
      <c r="GS163" s="275"/>
      <c r="GT163" s="275"/>
      <c r="GU163" s="275"/>
      <c r="GV163" s="275"/>
      <c r="GW163" s="275"/>
      <c r="GX163" s="275"/>
      <c r="GY163" s="275"/>
      <c r="GZ163" s="275"/>
      <c r="HA163" s="275"/>
      <c r="HB163" s="275"/>
      <c r="HC163" s="275"/>
      <c r="HD163" s="275"/>
      <c r="HE163" s="275"/>
      <c r="HF163" s="275"/>
      <c r="HG163" s="275"/>
      <c r="HH163" s="275"/>
      <c r="HI163" s="275"/>
      <c r="HJ163" s="275"/>
      <c r="HK163" s="275"/>
      <c r="HL163" s="275"/>
      <c r="HM163" s="275"/>
      <c r="HN163" s="275"/>
      <c r="HO163" s="275"/>
      <c r="HP163" s="275"/>
      <c r="HQ163" s="275"/>
      <c r="HR163" s="275"/>
      <c r="HS163" s="275"/>
      <c r="HT163" s="275"/>
      <c r="HU163" s="275"/>
      <c r="HV163" s="275"/>
      <c r="HW163" s="275"/>
      <c r="HX163" s="275"/>
      <c r="HY163" s="275"/>
      <c r="HZ163" s="275"/>
      <c r="IA163" s="275"/>
      <c r="IB163" s="275"/>
      <c r="IC163" s="275"/>
      <c r="ID163" s="275"/>
      <c r="IE163" s="275"/>
      <c r="IF163" s="275"/>
      <c r="IG163" s="275"/>
    </row>
    <row r="164" spans="1:241" s="276" customFormat="1" ht="168.75" customHeight="1" x14ac:dyDescent="0.35">
      <c r="A164" s="510" t="s">
        <v>718</v>
      </c>
      <c r="B164" s="529" t="s">
        <v>721</v>
      </c>
      <c r="C164" s="528">
        <v>459.88200000000001</v>
      </c>
      <c r="D164" s="529" t="s">
        <v>34</v>
      </c>
      <c r="E164" s="529" t="s">
        <v>28</v>
      </c>
      <c r="F164" s="511">
        <v>2024003630002</v>
      </c>
      <c r="G164" s="512" t="s">
        <v>719</v>
      </c>
      <c r="H164" s="513">
        <v>45436</v>
      </c>
      <c r="I164" s="540">
        <f t="shared" si="8"/>
        <v>1901543775</v>
      </c>
      <c r="J164" s="530"/>
      <c r="K164" s="514"/>
      <c r="L164" s="530"/>
      <c r="M164" s="530">
        <v>1901543775</v>
      </c>
      <c r="N164" s="530"/>
      <c r="O164" s="530"/>
      <c r="P164" s="515"/>
      <c r="Q164" s="515"/>
      <c r="R164" s="530"/>
      <c r="S164" s="516" t="s">
        <v>418</v>
      </c>
      <c r="T164" s="516" t="s">
        <v>714</v>
      </c>
      <c r="U164" s="517"/>
      <c r="V164" s="518"/>
      <c r="W164" s="530"/>
      <c r="X164" s="529"/>
      <c r="Y164" s="519"/>
      <c r="Z164" s="519"/>
      <c r="AA164" s="3"/>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5"/>
      <c r="BC164" s="275"/>
      <c r="BD164" s="275"/>
      <c r="BE164" s="275"/>
      <c r="BF164" s="275"/>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c r="CS164" s="275"/>
      <c r="CT164" s="275"/>
      <c r="CU164" s="275"/>
      <c r="CV164" s="275"/>
      <c r="CW164" s="275"/>
      <c r="CX164" s="275"/>
      <c r="CY164" s="275"/>
      <c r="CZ164" s="275"/>
      <c r="DA164" s="275"/>
      <c r="DB164" s="275"/>
      <c r="DC164" s="275"/>
      <c r="DD164" s="275"/>
      <c r="DE164" s="275"/>
      <c r="DF164" s="275"/>
      <c r="DG164" s="275"/>
      <c r="DH164" s="275"/>
      <c r="DI164" s="275"/>
      <c r="DJ164" s="275"/>
      <c r="DK164" s="275"/>
      <c r="DL164" s="275"/>
      <c r="DM164" s="275"/>
      <c r="DN164" s="275"/>
      <c r="DO164" s="275"/>
      <c r="DP164" s="275"/>
      <c r="DQ164" s="275"/>
      <c r="DR164" s="275"/>
      <c r="DS164" s="275"/>
      <c r="DT164" s="275"/>
      <c r="DU164" s="275"/>
      <c r="DV164" s="275"/>
      <c r="DW164" s="275"/>
      <c r="DX164" s="275"/>
      <c r="DY164" s="275"/>
      <c r="DZ164" s="275"/>
      <c r="EA164" s="275"/>
      <c r="EB164" s="275"/>
      <c r="EC164" s="275"/>
      <c r="ED164" s="275"/>
      <c r="EE164" s="275"/>
      <c r="EF164" s="275"/>
      <c r="EG164" s="275"/>
      <c r="EH164" s="275"/>
      <c r="EI164" s="275"/>
      <c r="EJ164" s="275"/>
      <c r="EK164" s="275"/>
      <c r="EL164" s="275"/>
      <c r="EM164" s="275"/>
      <c r="EN164" s="275"/>
      <c r="EO164" s="275"/>
      <c r="EP164" s="275"/>
      <c r="EQ164" s="275"/>
      <c r="ER164" s="275"/>
      <c r="ES164" s="275"/>
      <c r="ET164" s="275"/>
      <c r="EU164" s="275"/>
      <c r="EV164" s="275"/>
      <c r="EW164" s="275"/>
      <c r="EX164" s="275"/>
      <c r="EY164" s="275"/>
      <c r="EZ164" s="275"/>
      <c r="FA164" s="275"/>
      <c r="FB164" s="275"/>
      <c r="FC164" s="275"/>
      <c r="FD164" s="275"/>
      <c r="FE164" s="275"/>
      <c r="FF164" s="275"/>
      <c r="FG164" s="275"/>
      <c r="FH164" s="275"/>
      <c r="FI164" s="275"/>
      <c r="FJ164" s="275"/>
      <c r="FK164" s="275"/>
      <c r="FL164" s="275"/>
      <c r="FM164" s="275"/>
      <c r="FN164" s="275"/>
      <c r="FO164" s="275"/>
      <c r="FP164" s="275"/>
      <c r="FQ164" s="275"/>
      <c r="FR164" s="275"/>
      <c r="FS164" s="275"/>
      <c r="FT164" s="275"/>
      <c r="FU164" s="275"/>
      <c r="FV164" s="275"/>
      <c r="FW164" s="275"/>
      <c r="FX164" s="275"/>
      <c r="FY164" s="275"/>
      <c r="FZ164" s="275"/>
      <c r="GA164" s="275"/>
      <c r="GB164" s="275"/>
      <c r="GC164" s="275"/>
      <c r="GD164" s="275"/>
      <c r="GE164" s="275"/>
      <c r="GF164" s="275"/>
      <c r="GG164" s="275"/>
      <c r="GH164" s="275"/>
      <c r="GI164" s="275"/>
      <c r="GJ164" s="275"/>
      <c r="GK164" s="275"/>
      <c r="GL164" s="275"/>
      <c r="GM164" s="275"/>
      <c r="GN164" s="275"/>
      <c r="GO164" s="275"/>
      <c r="GP164" s="275"/>
      <c r="GQ164" s="275"/>
      <c r="GR164" s="275"/>
      <c r="GS164" s="275"/>
      <c r="GT164" s="275"/>
      <c r="GU164" s="275"/>
      <c r="GV164" s="275"/>
      <c r="GW164" s="275"/>
      <c r="GX164" s="275"/>
      <c r="GY164" s="275"/>
      <c r="GZ164" s="275"/>
      <c r="HA164" s="275"/>
      <c r="HB164" s="275"/>
      <c r="HC164" s="275"/>
      <c r="HD164" s="275"/>
      <c r="HE164" s="275"/>
      <c r="HF164" s="275"/>
      <c r="HG164" s="275"/>
      <c r="HH164" s="275"/>
      <c r="HI164" s="275"/>
      <c r="HJ164" s="275"/>
      <c r="HK164" s="275"/>
      <c r="HL164" s="275"/>
      <c r="HM164" s="275"/>
      <c r="HN164" s="275"/>
      <c r="HO164" s="275"/>
      <c r="HP164" s="275"/>
      <c r="HQ164" s="275"/>
      <c r="HR164" s="275"/>
      <c r="HS164" s="275"/>
      <c r="HT164" s="275"/>
      <c r="HU164" s="275"/>
      <c r="HV164" s="275"/>
      <c r="HW164" s="275"/>
      <c r="HX164" s="275"/>
      <c r="HY164" s="275"/>
      <c r="HZ164" s="275"/>
      <c r="IA164" s="275"/>
      <c r="IB164" s="275"/>
      <c r="IC164" s="275"/>
      <c r="ID164" s="275"/>
      <c r="IE164" s="275"/>
      <c r="IF164" s="275"/>
      <c r="IG164" s="275"/>
    </row>
    <row r="165" spans="1:241" ht="45" customHeight="1" x14ac:dyDescent="0.35">
      <c r="A165" s="9"/>
      <c r="B165" s="22"/>
      <c r="C165" s="22"/>
      <c r="D165" s="22"/>
      <c r="E165" s="22"/>
      <c r="F165" s="10"/>
      <c r="G165" s="250"/>
      <c r="H165" s="10"/>
      <c r="I165" s="8">
        <f>SUM(I4:I162)</f>
        <v>590400220225.03503</v>
      </c>
      <c r="J165" s="8">
        <f t="shared" ref="J165:R165" si="9">SUM(J4:J161)</f>
        <v>4032930133</v>
      </c>
      <c r="K165" s="8">
        <f t="shared" si="9"/>
        <v>170249212083.26498</v>
      </c>
      <c r="L165" s="8">
        <f t="shared" si="9"/>
        <v>135510618475.55</v>
      </c>
      <c r="M165" s="8"/>
      <c r="N165" s="8"/>
      <c r="O165" s="8">
        <f t="shared" si="9"/>
        <v>43331556075.949997</v>
      </c>
      <c r="P165" s="8">
        <f t="shared" si="9"/>
        <v>6269583176</v>
      </c>
      <c r="Q165" s="8">
        <f t="shared" si="9"/>
        <v>9240350301</v>
      </c>
      <c r="R165" s="8">
        <f t="shared" si="9"/>
        <v>67543549535.669998</v>
      </c>
      <c r="S165" s="11"/>
      <c r="T165" s="11"/>
      <c r="U165" s="12"/>
      <c r="V165" s="12"/>
      <c r="W165" s="8">
        <f>SUM(W4:W161)</f>
        <v>510036049772.16003</v>
      </c>
      <c r="X165" s="22"/>
      <c r="Y165" s="22"/>
      <c r="Z165" s="2"/>
    </row>
    <row r="166" spans="1:241" ht="98.25" customHeight="1" x14ac:dyDescent="0.35">
      <c r="A166" s="13"/>
      <c r="Q166" s="15" t="s">
        <v>498</v>
      </c>
      <c r="W166" s="207" t="s">
        <v>498</v>
      </c>
      <c r="X166" s="23"/>
      <c r="Y166" s="23"/>
    </row>
    <row r="167" spans="1:241" ht="189" customHeight="1" x14ac:dyDescent="0.35">
      <c r="A167" s="622" t="s">
        <v>499</v>
      </c>
      <c r="B167" s="622"/>
      <c r="C167" s="622"/>
      <c r="D167" s="622"/>
      <c r="E167" s="622"/>
      <c r="J167" s="207"/>
      <c r="K167" s="207"/>
      <c r="L167" s="207"/>
      <c r="M167" s="207"/>
      <c r="N167" s="207"/>
      <c r="O167" s="207"/>
      <c r="P167" s="207"/>
      <c r="Q167" s="207"/>
      <c r="R167" s="207"/>
      <c r="S167" s="23"/>
      <c r="W167" s="207" t="s">
        <v>498</v>
      </c>
      <c r="X167" s="23"/>
      <c r="Y167" s="23"/>
    </row>
    <row r="168" spans="1:241" ht="69" customHeight="1" x14ac:dyDescent="0.35">
      <c r="J168" s="207"/>
      <c r="K168" s="207"/>
      <c r="L168" s="207"/>
      <c r="M168" s="207"/>
      <c r="N168" s="207"/>
      <c r="O168" s="207"/>
      <c r="P168" s="207"/>
      <c r="Q168" s="207"/>
      <c r="R168" s="207"/>
      <c r="S168" s="23"/>
      <c r="W168" s="207"/>
      <c r="X168" s="23"/>
      <c r="Y168" s="23"/>
    </row>
    <row r="169" spans="1:241" ht="63" customHeight="1" x14ac:dyDescent="0.35">
      <c r="A169" s="206" t="s">
        <v>500</v>
      </c>
      <c r="J169" s="208"/>
      <c r="K169" s="208"/>
      <c r="L169" s="208"/>
      <c r="M169" s="208"/>
      <c r="N169" s="208"/>
      <c r="O169" s="208"/>
      <c r="P169" s="208"/>
      <c r="Q169" s="208"/>
      <c r="R169" s="208"/>
    </row>
    <row r="170" spans="1:241" ht="63" customHeight="1" x14ac:dyDescent="0.35">
      <c r="A170" s="184" t="s">
        <v>501</v>
      </c>
      <c r="J170" s="208"/>
      <c r="K170" s="208"/>
      <c r="L170" s="208"/>
      <c r="M170" s="208"/>
      <c r="N170" s="208"/>
      <c r="O170" s="208"/>
      <c r="P170" s="208"/>
      <c r="Q170" s="208"/>
      <c r="R170" s="208"/>
    </row>
    <row r="171" spans="1:241" ht="63" customHeight="1" x14ac:dyDescent="0.35">
      <c r="A171" s="185" t="s">
        <v>502</v>
      </c>
      <c r="J171" s="208"/>
      <c r="K171" s="208"/>
      <c r="L171" s="208"/>
      <c r="M171" s="208"/>
      <c r="N171" s="208"/>
      <c r="O171" s="208"/>
      <c r="P171" s="208"/>
      <c r="Q171" s="208"/>
      <c r="R171" s="208"/>
      <c r="U171" s="192"/>
    </row>
    <row r="172" spans="1:241" ht="63" customHeight="1" x14ac:dyDescent="0.35">
      <c r="A172" s="186" t="s">
        <v>503</v>
      </c>
    </row>
    <row r="173" spans="1:241" ht="63" customHeight="1" x14ac:dyDescent="0.35">
      <c r="A173" s="187" t="s">
        <v>504</v>
      </c>
      <c r="S173" s="198"/>
    </row>
    <row r="174" spans="1:241" ht="63" customHeight="1" x14ac:dyDescent="0.35">
      <c r="A174" s="188" t="s">
        <v>505</v>
      </c>
    </row>
    <row r="175" spans="1:241" ht="63" customHeight="1" x14ac:dyDescent="0.35"/>
    <row r="176" spans="1:241" ht="63" customHeight="1" x14ac:dyDescent="0.35"/>
    <row r="177" spans="19:19" ht="63" customHeight="1" x14ac:dyDescent="0.35">
      <c r="S177" s="198"/>
    </row>
    <row r="178" spans="19:19" ht="63" customHeight="1" x14ac:dyDescent="0.35"/>
    <row r="179" spans="19:19" ht="63" customHeight="1" x14ac:dyDescent="0.35"/>
    <row r="180" spans="19:19" ht="63" customHeight="1" x14ac:dyDescent="0.35"/>
    <row r="181" spans="19:19" ht="63" customHeight="1" x14ac:dyDescent="0.35"/>
    <row r="182" spans="19:19" ht="63" customHeight="1" x14ac:dyDescent="0.35"/>
    <row r="183" spans="19:19" ht="63" customHeight="1" x14ac:dyDescent="0.35"/>
    <row r="184" spans="19:19" ht="63" customHeight="1" x14ac:dyDescent="0.35"/>
  </sheetData>
  <sheetProtection selectLockedCells="1" selectUnlockedCells="1"/>
  <mergeCells count="401">
    <mergeCell ref="Y103:Y105"/>
    <mergeCell ref="A112:A114"/>
    <mergeCell ref="F112:F114"/>
    <mergeCell ref="B112:B114"/>
    <mergeCell ref="C112:C114"/>
    <mergeCell ref="D112:D114"/>
    <mergeCell ref="E112:E114"/>
    <mergeCell ref="B156:B157"/>
    <mergeCell ref="C156:C157"/>
    <mergeCell ref="D156:D157"/>
    <mergeCell ref="E156:E157"/>
    <mergeCell ref="A142:A143"/>
    <mergeCell ref="B142:B143"/>
    <mergeCell ref="C142:C143"/>
    <mergeCell ref="D142:D143"/>
    <mergeCell ref="E142:E143"/>
    <mergeCell ref="F142:F143"/>
    <mergeCell ref="A151:A152"/>
    <mergeCell ref="A122:A124"/>
    <mergeCell ref="B122:B124"/>
    <mergeCell ref="C122:C124"/>
    <mergeCell ref="D122:D124"/>
    <mergeCell ref="E122:E124"/>
    <mergeCell ref="F122:F124"/>
    <mergeCell ref="X107:X109"/>
    <mergeCell ref="Y107:Y109"/>
    <mergeCell ref="X148:X149"/>
    <mergeCell ref="Y148:Y149"/>
    <mergeCell ref="W158:W159"/>
    <mergeCell ref="X158:X159"/>
    <mergeCell ref="Z158:Z159"/>
    <mergeCell ref="L158:L159"/>
    <mergeCell ref="O158:O159"/>
    <mergeCell ref="P158:P159"/>
    <mergeCell ref="Q158:Q159"/>
    <mergeCell ref="R158:R159"/>
    <mergeCell ref="S158:S159"/>
    <mergeCell ref="T158:T159"/>
    <mergeCell ref="U158:U159"/>
    <mergeCell ref="V158:V159"/>
    <mergeCell ref="T110:T111"/>
    <mergeCell ref="S142:S143"/>
    <mergeCell ref="T142:T143"/>
    <mergeCell ref="Z116:Z118"/>
    <mergeCell ref="X125:X126"/>
    <mergeCell ref="S125:S126"/>
    <mergeCell ref="T125:T126"/>
    <mergeCell ref="T116:T118"/>
    <mergeCell ref="G18:G20"/>
    <mergeCell ref="H18:H20"/>
    <mergeCell ref="I18:I20"/>
    <mergeCell ref="A18:A20"/>
    <mergeCell ref="B18:B20"/>
    <mergeCell ref="C18:C20"/>
    <mergeCell ref="A158:A159"/>
    <mergeCell ref="B158:B159"/>
    <mergeCell ref="C158:C159"/>
    <mergeCell ref="D158:D159"/>
    <mergeCell ref="E158:E159"/>
    <mergeCell ref="F158:F159"/>
    <mergeCell ref="I158:I159"/>
    <mergeCell ref="D18:D20"/>
    <mergeCell ref="E18:E20"/>
    <mergeCell ref="F18:F20"/>
    <mergeCell ref="A86:A93"/>
    <mergeCell ref="B86:B93"/>
    <mergeCell ref="C86:C93"/>
    <mergeCell ref="D86:D93"/>
    <mergeCell ref="E86:E89"/>
    <mergeCell ref="F86:F93"/>
    <mergeCell ref="A81:A85"/>
    <mergeCell ref="A79:A80"/>
    <mergeCell ref="K18:K20"/>
    <mergeCell ref="L18:L20"/>
    <mergeCell ref="O23:O24"/>
    <mergeCell ref="R23:R24"/>
    <mergeCell ref="S23:S24"/>
    <mergeCell ref="T23:T24"/>
    <mergeCell ref="J23:J24"/>
    <mergeCell ref="K23:K24"/>
    <mergeCell ref="L23:L24"/>
    <mergeCell ref="O18:O20"/>
    <mergeCell ref="R18:R20"/>
    <mergeCell ref="S18:S20"/>
    <mergeCell ref="J18:J20"/>
    <mergeCell ref="L33:L34"/>
    <mergeCell ref="A25:A29"/>
    <mergeCell ref="G23:G24"/>
    <mergeCell ref="H23:H24"/>
    <mergeCell ref="I23:I24"/>
    <mergeCell ref="G33:G34"/>
    <mergeCell ref="H33:H34"/>
    <mergeCell ref="I33:I34"/>
    <mergeCell ref="B23:B24"/>
    <mergeCell ref="C23:C24"/>
    <mergeCell ref="D23:D24"/>
    <mergeCell ref="E23:E24"/>
    <mergeCell ref="F23:F24"/>
    <mergeCell ref="B25:B29"/>
    <mergeCell ref="C25:C29"/>
    <mergeCell ref="D25:D29"/>
    <mergeCell ref="E25:E29"/>
    <mergeCell ref="F25:F29"/>
    <mergeCell ref="A23:A24"/>
    <mergeCell ref="A1:C1"/>
    <mergeCell ref="D1:W1"/>
    <mergeCell ref="A2:A3"/>
    <mergeCell ref="B2:B3"/>
    <mergeCell ref="C2:C3"/>
    <mergeCell ref="D2:D3"/>
    <mergeCell ref="E2:E3"/>
    <mergeCell ref="F2:F3"/>
    <mergeCell ref="G2:G3"/>
    <mergeCell ref="H2:H3"/>
    <mergeCell ref="I2:I3"/>
    <mergeCell ref="J2:R2"/>
    <mergeCell ref="S2:S3"/>
    <mergeCell ref="T2:T3"/>
    <mergeCell ref="U2:W2"/>
    <mergeCell ref="Z2:Z3"/>
    <mergeCell ref="X2:X3"/>
    <mergeCell ref="Z13:Z15"/>
    <mergeCell ref="J16:J17"/>
    <mergeCell ref="K16:K17"/>
    <mergeCell ref="L16:L17"/>
    <mergeCell ref="O6:O7"/>
    <mergeCell ref="R6:R7"/>
    <mergeCell ref="S6:S7"/>
    <mergeCell ref="T6:T7"/>
    <mergeCell ref="Z16:Z17"/>
    <mergeCell ref="O13:O15"/>
    <mergeCell ref="R13:R15"/>
    <mergeCell ref="T13:T15"/>
    <mergeCell ref="L13:L15"/>
    <mergeCell ref="O16:O17"/>
    <mergeCell ref="R16:R17"/>
    <mergeCell ref="S16:S17"/>
    <mergeCell ref="T16:T17"/>
    <mergeCell ref="X13:X15"/>
    <mergeCell ref="X6:X7"/>
    <mergeCell ref="Z6:Z7"/>
    <mergeCell ref="Y2:Y3"/>
    <mergeCell ref="Y6:Y7"/>
    <mergeCell ref="A6:A7"/>
    <mergeCell ref="B6:B7"/>
    <mergeCell ref="C6:C7"/>
    <mergeCell ref="D6:D7"/>
    <mergeCell ref="E6:E7"/>
    <mergeCell ref="G16:G17"/>
    <mergeCell ref="H16:H17"/>
    <mergeCell ref="I16:I17"/>
    <mergeCell ref="S13:S15"/>
    <mergeCell ref="D13:D15"/>
    <mergeCell ref="E13:E15"/>
    <mergeCell ref="F13:F15"/>
    <mergeCell ref="G6:G7"/>
    <mergeCell ref="H6:H7"/>
    <mergeCell ref="I6:I7"/>
    <mergeCell ref="J6:J7"/>
    <mergeCell ref="K6:K7"/>
    <mergeCell ref="L6:L7"/>
    <mergeCell ref="F6:F7"/>
    <mergeCell ref="A13:A15"/>
    <mergeCell ref="B13:B15"/>
    <mergeCell ref="C13:C15"/>
    <mergeCell ref="A16:A17"/>
    <mergeCell ref="B16:B17"/>
    <mergeCell ref="C16:C17"/>
    <mergeCell ref="D16:D17"/>
    <mergeCell ref="E16:E17"/>
    <mergeCell ref="F16:F17"/>
    <mergeCell ref="G13:G15"/>
    <mergeCell ref="H13:H15"/>
    <mergeCell ref="I13:I15"/>
    <mergeCell ref="J13:J15"/>
    <mergeCell ref="K13:K15"/>
    <mergeCell ref="O25:O29"/>
    <mergeCell ref="R25:R29"/>
    <mergeCell ref="S25:S29"/>
    <mergeCell ref="J35:J36"/>
    <mergeCell ref="K35:K36"/>
    <mergeCell ref="T28:T29"/>
    <mergeCell ref="A33:A34"/>
    <mergeCell ref="B33:B34"/>
    <mergeCell ref="C33:C34"/>
    <mergeCell ref="D33:D34"/>
    <mergeCell ref="E33:E34"/>
    <mergeCell ref="F33:F34"/>
    <mergeCell ref="G25:G29"/>
    <mergeCell ref="H25:H29"/>
    <mergeCell ref="I25:I29"/>
    <mergeCell ref="J25:J29"/>
    <mergeCell ref="K25:K29"/>
    <mergeCell ref="L25:L29"/>
    <mergeCell ref="O33:O34"/>
    <mergeCell ref="R33:R34"/>
    <mergeCell ref="S33:S34"/>
    <mergeCell ref="T33:T34"/>
    <mergeCell ref="J33:J34"/>
    <mergeCell ref="K33:K34"/>
    <mergeCell ref="L35:L36"/>
    <mergeCell ref="O35:O36"/>
    <mergeCell ref="R35:R36"/>
    <mergeCell ref="S35:S36"/>
    <mergeCell ref="T75:T76"/>
    <mergeCell ref="A35:A36"/>
    <mergeCell ref="B35:B36"/>
    <mergeCell ref="C35:C36"/>
    <mergeCell ref="E35:E36"/>
    <mergeCell ref="F35:F36"/>
    <mergeCell ref="I35:I36"/>
    <mergeCell ref="C72:C73"/>
    <mergeCell ref="D72:D73"/>
    <mergeCell ref="E72:E73"/>
    <mergeCell ref="F72:F73"/>
    <mergeCell ref="T72:T73"/>
    <mergeCell ref="A75:A76"/>
    <mergeCell ref="B75:B76"/>
    <mergeCell ref="C75:C76"/>
    <mergeCell ref="D75:D76"/>
    <mergeCell ref="E75:E76"/>
    <mergeCell ref="F75:F76"/>
    <mergeCell ref="I75:I76"/>
    <mergeCell ref="J75:J76"/>
    <mergeCell ref="K75:K76"/>
    <mergeCell ref="J72:J73"/>
    <mergeCell ref="K72:K73"/>
    <mergeCell ref="L72:L73"/>
    <mergeCell ref="O72:O73"/>
    <mergeCell ref="R72:R73"/>
    <mergeCell ref="S72:S73"/>
    <mergeCell ref="A72:A73"/>
    <mergeCell ref="B72:B73"/>
    <mergeCell ref="G72:G73"/>
    <mergeCell ref="H72:H73"/>
    <mergeCell ref="I72:I73"/>
    <mergeCell ref="L75:L76"/>
    <mergeCell ref="O75:O76"/>
    <mergeCell ref="R75:R76"/>
    <mergeCell ref="S75:S76"/>
    <mergeCell ref="T107:T109"/>
    <mergeCell ref="D94:D99"/>
    <mergeCell ref="E94:E96"/>
    <mergeCell ref="S86:S93"/>
    <mergeCell ref="T86:T89"/>
    <mergeCell ref="B79:B80"/>
    <mergeCell ref="C79:C80"/>
    <mergeCell ref="D79:D80"/>
    <mergeCell ref="E79:E80"/>
    <mergeCell ref="F79:F80"/>
    <mergeCell ref="I79:I80"/>
    <mergeCell ref="J79:J80"/>
    <mergeCell ref="K79:K80"/>
    <mergeCell ref="E90:E93"/>
    <mergeCell ref="B81:B85"/>
    <mergeCell ref="C81:C85"/>
    <mergeCell ref="D81:D85"/>
    <mergeCell ref="E81:E85"/>
    <mergeCell ref="F81:F85"/>
    <mergeCell ref="L79:L80"/>
    <mergeCell ref="O79:O80"/>
    <mergeCell ref="R79:R80"/>
    <mergeCell ref="S79:S80"/>
    <mergeCell ref="S81:S85"/>
    <mergeCell ref="E97:E99"/>
    <mergeCell ref="F94:F99"/>
    <mergeCell ref="S100:S101"/>
    <mergeCell ref="T100:T101"/>
    <mergeCell ref="A100:A101"/>
    <mergeCell ref="B100:B101"/>
    <mergeCell ref="C100:C101"/>
    <mergeCell ref="D100:D101"/>
    <mergeCell ref="E100:E101"/>
    <mergeCell ref="F100:F101"/>
    <mergeCell ref="S94:S99"/>
    <mergeCell ref="T94:T96"/>
    <mergeCell ref="T97:T99"/>
    <mergeCell ref="A94:A99"/>
    <mergeCell ref="B94:B99"/>
    <mergeCell ref="C94:C99"/>
    <mergeCell ref="C151:C152"/>
    <mergeCell ref="D151:D152"/>
    <mergeCell ref="E151:E152"/>
    <mergeCell ref="F151:F152"/>
    <mergeCell ref="A125:A126"/>
    <mergeCell ref="B125:B126"/>
    <mergeCell ref="C125:C126"/>
    <mergeCell ref="D125:D126"/>
    <mergeCell ref="E125:E126"/>
    <mergeCell ref="F125:F126"/>
    <mergeCell ref="B151:B152"/>
    <mergeCell ref="A167:E167"/>
    <mergeCell ref="A144:A145"/>
    <mergeCell ref="B144:B145"/>
    <mergeCell ref="C144:C145"/>
    <mergeCell ref="D144:D145"/>
    <mergeCell ref="E144:E145"/>
    <mergeCell ref="F144:F145"/>
    <mergeCell ref="S144:S145"/>
    <mergeCell ref="T144:T145"/>
    <mergeCell ref="S151:S152"/>
    <mergeCell ref="T151:T152"/>
    <mergeCell ref="J158:J159"/>
    <mergeCell ref="K158:K159"/>
    <mergeCell ref="A148:A149"/>
    <mergeCell ref="B148:B149"/>
    <mergeCell ref="C148:C149"/>
    <mergeCell ref="D148:D149"/>
    <mergeCell ref="E148:E149"/>
    <mergeCell ref="F148:F149"/>
    <mergeCell ref="S148:S149"/>
    <mergeCell ref="T148:T149"/>
    <mergeCell ref="M158:M159"/>
    <mergeCell ref="A156:A157"/>
    <mergeCell ref="F156:F157"/>
    <mergeCell ref="T119:T120"/>
    <mergeCell ref="Z18:Z20"/>
    <mergeCell ref="X18:X20"/>
    <mergeCell ref="X16:X17"/>
    <mergeCell ref="T35:T36"/>
    <mergeCell ref="T18:T20"/>
    <mergeCell ref="Z23:Z24"/>
    <mergeCell ref="X23:X24"/>
    <mergeCell ref="X72:X73"/>
    <mergeCell ref="Z72:Z73"/>
    <mergeCell ref="T25:T27"/>
    <mergeCell ref="Y23:Y24"/>
    <mergeCell ref="Y25:Y29"/>
    <mergeCell ref="Y33:Y34"/>
    <mergeCell ref="Y72:Y73"/>
    <mergeCell ref="X33:X34"/>
    <mergeCell ref="Z33:Z34"/>
    <mergeCell ref="Y18:Y20"/>
    <mergeCell ref="T103:T105"/>
    <mergeCell ref="T90:T93"/>
    <mergeCell ref="T79:T80"/>
    <mergeCell ref="T81:T85"/>
    <mergeCell ref="W75:W76"/>
    <mergeCell ref="X94:X99"/>
    <mergeCell ref="A119:A120"/>
    <mergeCell ref="B119:B120"/>
    <mergeCell ref="C119:C120"/>
    <mergeCell ref="D119:D120"/>
    <mergeCell ref="E119:E120"/>
    <mergeCell ref="F119:F120"/>
    <mergeCell ref="S119:S120"/>
    <mergeCell ref="A116:A118"/>
    <mergeCell ref="B116:B118"/>
    <mergeCell ref="C116:C118"/>
    <mergeCell ref="D116:D118"/>
    <mergeCell ref="E116:E118"/>
    <mergeCell ref="F116:F118"/>
    <mergeCell ref="S116:S118"/>
    <mergeCell ref="X100:X101"/>
    <mergeCell ref="S112:S113"/>
    <mergeCell ref="T112:T113"/>
    <mergeCell ref="A103:A105"/>
    <mergeCell ref="B103:B105"/>
    <mergeCell ref="C103:C105"/>
    <mergeCell ref="D103:D105"/>
    <mergeCell ref="E103:E105"/>
    <mergeCell ref="F103:F105"/>
    <mergeCell ref="S103:S105"/>
    <mergeCell ref="A107:A109"/>
    <mergeCell ref="B107:B109"/>
    <mergeCell ref="C107:C109"/>
    <mergeCell ref="D107:D109"/>
    <mergeCell ref="E107:E109"/>
    <mergeCell ref="F107:F109"/>
    <mergeCell ref="S107:S109"/>
    <mergeCell ref="F110:F111"/>
    <mergeCell ref="S110:S111"/>
    <mergeCell ref="A110:A111"/>
    <mergeCell ref="B110:B111"/>
    <mergeCell ref="C110:C111"/>
    <mergeCell ref="D110:D111"/>
    <mergeCell ref="E110:E111"/>
    <mergeCell ref="Z100:Z101"/>
    <mergeCell ref="X103:X105"/>
    <mergeCell ref="Z122:Z124"/>
    <mergeCell ref="S122:S124"/>
    <mergeCell ref="T122:T124"/>
    <mergeCell ref="X144:X145"/>
    <mergeCell ref="Z144:Z145"/>
    <mergeCell ref="X151:X152"/>
    <mergeCell ref="X25:X29"/>
    <mergeCell ref="Z25:Z29"/>
    <mergeCell ref="X110:X111"/>
    <mergeCell ref="X142:X143"/>
    <mergeCell ref="X35:X36"/>
    <mergeCell ref="Z35:Z36"/>
    <mergeCell ref="Z75:Z76"/>
    <mergeCell ref="X75:X76"/>
    <mergeCell ref="X79:X80"/>
    <mergeCell ref="Z79:Z80"/>
    <mergeCell ref="X116:X118"/>
    <mergeCell ref="X122:X124"/>
    <mergeCell ref="X81:X85"/>
    <mergeCell ref="X86:X93"/>
    <mergeCell ref="X112:X113"/>
    <mergeCell ref="X119:X120"/>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26"/>
  <sheetViews>
    <sheetView topLeftCell="O119" workbookViewId="0">
      <selection activeCell="P130" sqref="P130"/>
    </sheetView>
  </sheetViews>
  <sheetFormatPr baseColWidth="10" defaultRowHeight="15" x14ac:dyDescent="0.25"/>
  <cols>
    <col min="1" max="1" width="42" customWidth="1"/>
    <col min="2" max="2" width="32" customWidth="1"/>
    <col min="3" max="3" width="18.5703125" customWidth="1"/>
    <col min="6" max="6" width="13.140625" bestFit="1" customWidth="1"/>
    <col min="8" max="8" width="11.7109375" bestFit="1" customWidth="1"/>
    <col min="9" max="9" width="17.5703125" bestFit="1" customWidth="1"/>
    <col min="10" max="10" width="11.5703125" bestFit="1" customWidth="1"/>
    <col min="11" max="12" width="13.85546875" bestFit="1" customWidth="1"/>
    <col min="13" max="13" width="14" bestFit="1" customWidth="1"/>
    <col min="14" max="15" width="13" bestFit="1" customWidth="1"/>
    <col min="16" max="16" width="14" bestFit="1" customWidth="1"/>
    <col min="17" max="17" width="13" bestFit="1" customWidth="1"/>
    <col min="19" max="19" width="11.5703125" bestFit="1" customWidth="1"/>
    <col min="20" max="20" width="11.7109375" bestFit="1" customWidth="1"/>
    <col min="21" max="21" width="13" bestFit="1" customWidth="1"/>
    <col min="22" max="22" width="14.42578125" bestFit="1" customWidth="1"/>
    <col min="24" max="24" width="16.42578125" customWidth="1"/>
  </cols>
  <sheetData>
    <row r="1" spans="1:240" s="404" customFormat="1" ht="27.75" customHeight="1" x14ac:dyDescent="0.2">
      <c r="A1" s="755" t="s">
        <v>0</v>
      </c>
      <c r="B1" s="757" t="s">
        <v>1</v>
      </c>
      <c r="C1" s="757" t="s">
        <v>2</v>
      </c>
      <c r="D1" s="757" t="s">
        <v>3</v>
      </c>
      <c r="E1" s="757" t="s">
        <v>4</v>
      </c>
      <c r="F1" s="751" t="s">
        <v>5</v>
      </c>
      <c r="G1" s="751" t="s">
        <v>6</v>
      </c>
      <c r="H1" s="751" t="s">
        <v>7</v>
      </c>
      <c r="I1" s="754" t="s">
        <v>8</v>
      </c>
      <c r="J1" s="754" t="s">
        <v>9</v>
      </c>
      <c r="K1" s="754"/>
      <c r="L1" s="754"/>
      <c r="M1" s="754"/>
      <c r="N1" s="754"/>
      <c r="O1" s="754"/>
      <c r="P1" s="754"/>
      <c r="Q1" s="754"/>
      <c r="R1" s="752" t="s">
        <v>10</v>
      </c>
      <c r="S1" s="751" t="s">
        <v>11</v>
      </c>
      <c r="T1" s="751" t="s">
        <v>12</v>
      </c>
      <c r="U1" s="751"/>
      <c r="V1" s="751"/>
      <c r="W1" s="751" t="s">
        <v>692</v>
      </c>
      <c r="X1" s="752" t="s">
        <v>680</v>
      </c>
      <c r="Y1" s="751" t="s">
        <v>13</v>
      </c>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403"/>
      <c r="DK1" s="403"/>
      <c r="DL1" s="403"/>
      <c r="DM1" s="403"/>
      <c r="DN1" s="403"/>
      <c r="DO1" s="403"/>
      <c r="DP1" s="403"/>
      <c r="DQ1" s="403"/>
      <c r="DR1" s="403"/>
      <c r="DS1" s="403"/>
      <c r="DT1" s="403"/>
      <c r="DU1" s="403"/>
      <c r="DV1" s="403"/>
      <c r="DW1" s="403"/>
      <c r="DX1" s="403"/>
      <c r="DY1" s="403"/>
      <c r="DZ1" s="403"/>
      <c r="EA1" s="403"/>
      <c r="EB1" s="403"/>
      <c r="EC1" s="403"/>
      <c r="ED1" s="403"/>
      <c r="EE1" s="403"/>
      <c r="EF1" s="403"/>
      <c r="EG1" s="403"/>
      <c r="EH1" s="403"/>
      <c r="EI1" s="403"/>
      <c r="EJ1" s="403"/>
      <c r="EK1" s="403"/>
      <c r="EL1" s="403"/>
      <c r="EM1" s="403"/>
      <c r="EN1" s="403"/>
      <c r="EO1" s="403"/>
      <c r="EP1" s="403"/>
      <c r="EQ1" s="403"/>
      <c r="ER1" s="403"/>
      <c r="ES1" s="403"/>
      <c r="ET1" s="403"/>
      <c r="EU1" s="403"/>
      <c r="EV1" s="403"/>
      <c r="EW1" s="403"/>
      <c r="EX1" s="403"/>
      <c r="EY1" s="403"/>
      <c r="EZ1" s="403"/>
      <c r="FA1" s="403"/>
      <c r="FB1" s="403"/>
      <c r="FC1" s="403"/>
      <c r="FD1" s="403"/>
      <c r="FE1" s="403"/>
      <c r="FF1" s="403"/>
      <c r="FG1" s="403"/>
      <c r="FH1" s="403"/>
      <c r="FI1" s="403"/>
      <c r="FJ1" s="403"/>
      <c r="FK1" s="403"/>
      <c r="FL1" s="403"/>
      <c r="FM1" s="403"/>
      <c r="FN1" s="403"/>
      <c r="FO1" s="403"/>
      <c r="FP1" s="403"/>
      <c r="FQ1" s="403"/>
      <c r="FR1" s="403"/>
      <c r="FS1" s="403"/>
      <c r="FT1" s="403"/>
      <c r="FU1" s="403"/>
      <c r="FV1" s="403"/>
      <c r="FW1" s="403"/>
      <c r="FX1" s="403"/>
      <c r="FY1" s="403"/>
      <c r="FZ1" s="403"/>
      <c r="GA1" s="403"/>
      <c r="GB1" s="403"/>
      <c r="GC1" s="403"/>
      <c r="GD1" s="403"/>
      <c r="GE1" s="403"/>
      <c r="GF1" s="403"/>
      <c r="GG1" s="403"/>
      <c r="GH1" s="403"/>
      <c r="GI1" s="403"/>
      <c r="GJ1" s="403"/>
      <c r="GK1" s="403"/>
      <c r="GL1" s="403"/>
      <c r="GM1" s="403"/>
      <c r="GN1" s="403"/>
      <c r="GO1" s="403"/>
      <c r="GP1" s="403"/>
      <c r="GQ1" s="403"/>
      <c r="GR1" s="403"/>
      <c r="GS1" s="403"/>
      <c r="GT1" s="403"/>
      <c r="GU1" s="403"/>
      <c r="GV1" s="403"/>
      <c r="GW1" s="403"/>
      <c r="GX1" s="403"/>
      <c r="GY1" s="403"/>
      <c r="GZ1" s="403"/>
      <c r="HA1" s="403"/>
      <c r="HB1" s="403"/>
      <c r="HC1" s="403"/>
      <c r="HD1" s="403"/>
      <c r="HE1" s="403"/>
      <c r="HF1" s="403"/>
      <c r="HG1" s="403"/>
      <c r="HH1" s="403"/>
      <c r="HI1" s="403"/>
      <c r="HJ1" s="403"/>
      <c r="HK1" s="403"/>
      <c r="HL1" s="403"/>
      <c r="HM1" s="403"/>
      <c r="HN1" s="403"/>
      <c r="HO1" s="403"/>
      <c r="HP1" s="403"/>
      <c r="HQ1" s="403"/>
      <c r="HR1" s="403"/>
      <c r="HS1" s="403"/>
      <c r="HT1" s="403"/>
      <c r="HU1" s="403"/>
      <c r="HV1" s="403"/>
      <c r="HW1" s="403"/>
      <c r="HX1" s="403"/>
      <c r="HY1" s="403"/>
      <c r="HZ1" s="403"/>
      <c r="IA1" s="403"/>
      <c r="IB1" s="403"/>
      <c r="IC1" s="403"/>
      <c r="ID1" s="403"/>
      <c r="IE1" s="403"/>
      <c r="IF1" s="403"/>
    </row>
    <row r="2" spans="1:240" s="408" customFormat="1" ht="27.75" customHeight="1" x14ac:dyDescent="0.25">
      <c r="A2" s="756"/>
      <c r="B2" s="758"/>
      <c r="C2" s="758"/>
      <c r="D2" s="758"/>
      <c r="E2" s="758"/>
      <c r="F2" s="751"/>
      <c r="G2" s="751"/>
      <c r="H2" s="751"/>
      <c r="I2" s="754"/>
      <c r="J2" s="405" t="s">
        <v>14</v>
      </c>
      <c r="K2" s="405" t="s">
        <v>15</v>
      </c>
      <c r="L2" s="405" t="s">
        <v>16</v>
      </c>
      <c r="M2" s="405" t="s">
        <v>17</v>
      </c>
      <c r="N2" s="405" t="s">
        <v>18</v>
      </c>
      <c r="O2" s="405" t="s">
        <v>19</v>
      </c>
      <c r="P2" s="405"/>
      <c r="Q2" s="405" t="s">
        <v>20</v>
      </c>
      <c r="R2" s="753"/>
      <c r="S2" s="751"/>
      <c r="T2" s="406" t="s">
        <v>21</v>
      </c>
      <c r="U2" s="406" t="s">
        <v>22</v>
      </c>
      <c r="V2" s="407" t="s">
        <v>23</v>
      </c>
      <c r="W2" s="751"/>
      <c r="X2" s="753"/>
      <c r="Y2" s="751"/>
    </row>
    <row r="3" spans="1:240" s="334" customFormat="1" ht="56.25" x14ac:dyDescent="0.2">
      <c r="A3" s="411" t="s">
        <v>24</v>
      </c>
      <c r="B3" s="412" t="s">
        <v>25</v>
      </c>
      <c r="C3" s="412" t="s">
        <v>26</v>
      </c>
      <c r="D3" s="412" t="s">
        <v>27</v>
      </c>
      <c r="E3" s="412" t="s">
        <v>28</v>
      </c>
      <c r="F3" s="413" t="s">
        <v>29</v>
      </c>
      <c r="G3" s="414" t="s">
        <v>510</v>
      </c>
      <c r="H3" s="415">
        <v>41529</v>
      </c>
      <c r="I3" s="448">
        <f>+L3+Q3+J3+K3+M3+N3+O3</f>
        <v>3740750000</v>
      </c>
      <c r="J3" s="416"/>
      <c r="K3" s="416"/>
      <c r="L3" s="417">
        <v>3735750000</v>
      </c>
      <c r="M3" s="417"/>
      <c r="N3" s="417"/>
      <c r="O3" s="417"/>
      <c r="P3" s="417">
        <f>+J3+K3+L3+M3+N3+O3</f>
        <v>3735750000</v>
      </c>
      <c r="Q3" s="417">
        <v>5000000</v>
      </c>
      <c r="R3" s="411" t="s">
        <v>28</v>
      </c>
      <c r="S3" s="456" t="s">
        <v>622</v>
      </c>
      <c r="T3" s="418" t="s">
        <v>30</v>
      </c>
      <c r="U3" s="419">
        <v>679</v>
      </c>
      <c r="V3" s="422">
        <v>3735750000</v>
      </c>
      <c r="W3" s="421" t="s">
        <v>643</v>
      </c>
      <c r="X3" s="421" t="s">
        <v>648</v>
      </c>
      <c r="Y3" s="411"/>
      <c r="Z3" s="334" t="s">
        <v>705</v>
      </c>
    </row>
    <row r="4" spans="1:240" s="334" customFormat="1" ht="78.75" x14ac:dyDescent="0.2">
      <c r="A4" s="411" t="s">
        <v>31</v>
      </c>
      <c r="B4" s="412" t="s">
        <v>32</v>
      </c>
      <c r="C4" s="412" t="s">
        <v>33</v>
      </c>
      <c r="D4" s="412" t="s">
        <v>34</v>
      </c>
      <c r="E4" s="412" t="s">
        <v>28</v>
      </c>
      <c r="F4" s="413" t="s">
        <v>35</v>
      </c>
      <c r="G4" s="414" t="s">
        <v>510</v>
      </c>
      <c r="H4" s="415">
        <v>41529</v>
      </c>
      <c r="I4" s="448">
        <f>+L4+Q4+J4+K4+M4+N4+O4</f>
        <v>2331169400</v>
      </c>
      <c r="J4" s="416"/>
      <c r="K4" s="416"/>
      <c r="L4" s="417">
        <v>2331169400</v>
      </c>
      <c r="M4" s="417"/>
      <c r="N4" s="417"/>
      <c r="O4" s="417"/>
      <c r="P4" s="417">
        <f t="shared" ref="P4:P67" si="0">+J4+K4+L4+M4+N4+O4</f>
        <v>2331169400</v>
      </c>
      <c r="Q4" s="417"/>
      <c r="R4" s="411" t="s">
        <v>36</v>
      </c>
      <c r="S4" s="456" t="s">
        <v>623</v>
      </c>
      <c r="T4" s="418">
        <v>41541</v>
      </c>
      <c r="U4" s="419">
        <v>679</v>
      </c>
      <c r="V4" s="420">
        <v>2331169400</v>
      </c>
      <c r="W4" s="421" t="s">
        <v>643</v>
      </c>
      <c r="X4" s="421" t="s">
        <v>649</v>
      </c>
      <c r="Y4" s="411"/>
      <c r="Z4" s="334" t="s">
        <v>706</v>
      </c>
    </row>
    <row r="5" spans="1:240" s="334" customFormat="1" ht="56.25" x14ac:dyDescent="0.25">
      <c r="A5" s="759" t="s">
        <v>37</v>
      </c>
      <c r="B5" s="760" t="s">
        <v>38</v>
      </c>
      <c r="C5" s="760" t="s">
        <v>39</v>
      </c>
      <c r="D5" s="760" t="s">
        <v>620</v>
      </c>
      <c r="E5" s="760" t="s">
        <v>28</v>
      </c>
      <c r="F5" s="777" t="s">
        <v>40</v>
      </c>
      <c r="G5" s="783" t="s">
        <v>510</v>
      </c>
      <c r="H5" s="779">
        <v>41529</v>
      </c>
      <c r="I5" s="771">
        <f>SUM(J5:Q5)-P5</f>
        <v>6474755419.0500002</v>
      </c>
      <c r="J5" s="775"/>
      <c r="K5" s="775">
        <v>6474755419.0500002</v>
      </c>
      <c r="L5" s="775"/>
      <c r="M5" s="775"/>
      <c r="N5" s="417"/>
      <c r="O5" s="417"/>
      <c r="P5" s="417">
        <f t="shared" si="0"/>
        <v>6474755419.0500002</v>
      </c>
      <c r="Q5" s="775"/>
      <c r="R5" s="759" t="s">
        <v>28</v>
      </c>
      <c r="S5" s="773" t="s">
        <v>623</v>
      </c>
      <c r="T5" s="418">
        <v>41541</v>
      </c>
      <c r="U5" s="419">
        <v>679</v>
      </c>
      <c r="V5" s="422">
        <v>5500732854</v>
      </c>
      <c r="W5" s="785" t="s">
        <v>643</v>
      </c>
      <c r="X5" s="785" t="s">
        <v>650</v>
      </c>
      <c r="Y5" s="759"/>
      <c r="Z5" s="334" t="s">
        <v>706</v>
      </c>
    </row>
    <row r="6" spans="1:240" s="334" customFormat="1" ht="11.25" x14ac:dyDescent="0.25">
      <c r="A6" s="759"/>
      <c r="B6" s="760"/>
      <c r="C6" s="760"/>
      <c r="D6" s="760"/>
      <c r="E6" s="760"/>
      <c r="F6" s="777"/>
      <c r="G6" s="783"/>
      <c r="H6" s="779"/>
      <c r="I6" s="771"/>
      <c r="J6" s="775"/>
      <c r="K6" s="775"/>
      <c r="L6" s="775"/>
      <c r="M6" s="775"/>
      <c r="N6" s="417"/>
      <c r="O6" s="417"/>
      <c r="P6" s="417">
        <f t="shared" si="0"/>
        <v>0</v>
      </c>
      <c r="Q6" s="775"/>
      <c r="R6" s="759"/>
      <c r="S6" s="773"/>
      <c r="T6" s="418">
        <v>42090</v>
      </c>
      <c r="U6" s="419">
        <v>188</v>
      </c>
      <c r="V6" s="422">
        <v>974022564.04999995</v>
      </c>
      <c r="W6" s="785"/>
      <c r="X6" s="785"/>
      <c r="Y6" s="759"/>
    </row>
    <row r="7" spans="1:240" s="334" customFormat="1" ht="135" x14ac:dyDescent="0.25">
      <c r="A7" s="411" t="s">
        <v>41</v>
      </c>
      <c r="B7" s="412" t="s">
        <v>42</v>
      </c>
      <c r="C7" s="412" t="s">
        <v>43</v>
      </c>
      <c r="D7" s="412" t="s">
        <v>34</v>
      </c>
      <c r="E7" s="412" t="s">
        <v>28</v>
      </c>
      <c r="F7" s="413" t="s">
        <v>44</v>
      </c>
      <c r="G7" s="414" t="s">
        <v>510</v>
      </c>
      <c r="H7" s="415">
        <v>41529</v>
      </c>
      <c r="I7" s="448">
        <f>+L7+Q7+J7+K7+M7+N7+O7</f>
        <v>17256911385</v>
      </c>
      <c r="J7" s="417">
        <v>4458903</v>
      </c>
      <c r="K7" s="417">
        <v>442521177</v>
      </c>
      <c r="L7" s="417">
        <f>16584890505+225040800</f>
        <v>16809931305</v>
      </c>
      <c r="M7" s="417"/>
      <c r="N7" s="417"/>
      <c r="O7" s="417"/>
      <c r="P7" s="417">
        <f t="shared" si="0"/>
        <v>17256911385</v>
      </c>
      <c r="Q7" s="417"/>
      <c r="R7" s="411" t="s">
        <v>45</v>
      </c>
      <c r="S7" s="423" t="s">
        <v>46</v>
      </c>
      <c r="T7" s="418" t="s">
        <v>589</v>
      </c>
      <c r="U7" s="419" t="s">
        <v>613</v>
      </c>
      <c r="V7" s="424">
        <v>17256911385</v>
      </c>
      <c r="W7" s="425" t="s">
        <v>509</v>
      </c>
      <c r="X7" s="425"/>
      <c r="Y7" s="411"/>
    </row>
    <row r="8" spans="1:240" s="334" customFormat="1" ht="90" x14ac:dyDescent="0.25">
      <c r="A8" s="411" t="s">
        <v>47</v>
      </c>
      <c r="B8" s="412" t="s">
        <v>48</v>
      </c>
      <c r="C8" s="412" t="s">
        <v>49</v>
      </c>
      <c r="D8" s="412" t="s">
        <v>50</v>
      </c>
      <c r="E8" s="412" t="s">
        <v>28</v>
      </c>
      <c r="F8" s="413" t="s">
        <v>51</v>
      </c>
      <c r="G8" s="414" t="s">
        <v>510</v>
      </c>
      <c r="H8" s="415">
        <v>41529</v>
      </c>
      <c r="I8" s="448">
        <f>+L8+Q8+J8+K8+M8+N8+O8</f>
        <v>4554949677</v>
      </c>
      <c r="J8" s="409"/>
      <c r="K8" s="409">
        <v>4554949677</v>
      </c>
      <c r="L8" s="417"/>
      <c r="M8" s="417"/>
      <c r="N8" s="417"/>
      <c r="O8" s="417"/>
      <c r="P8" s="417">
        <f t="shared" si="0"/>
        <v>4554949677</v>
      </c>
      <c r="Q8" s="417"/>
      <c r="R8" s="411" t="s">
        <v>52</v>
      </c>
      <c r="S8" s="423" t="s">
        <v>53</v>
      </c>
      <c r="T8" s="418">
        <v>41547</v>
      </c>
      <c r="U8" s="419">
        <v>3138</v>
      </c>
      <c r="V8" s="409">
        <v>4554949677</v>
      </c>
      <c r="W8" s="412" t="s">
        <v>643</v>
      </c>
      <c r="X8" s="412" t="s">
        <v>651</v>
      </c>
      <c r="Y8" s="411"/>
      <c r="Z8" s="334" t="s">
        <v>707</v>
      </c>
    </row>
    <row r="9" spans="1:240" s="334" customFormat="1" ht="78.75" x14ac:dyDescent="0.25">
      <c r="A9" s="411" t="s">
        <v>54</v>
      </c>
      <c r="B9" s="412" t="s">
        <v>55</v>
      </c>
      <c r="C9" s="412" t="s">
        <v>56</v>
      </c>
      <c r="D9" s="412" t="s">
        <v>57</v>
      </c>
      <c r="E9" s="412" t="s">
        <v>28</v>
      </c>
      <c r="F9" s="457" t="s">
        <v>58</v>
      </c>
      <c r="G9" s="414" t="s">
        <v>510</v>
      </c>
      <c r="H9" s="415">
        <v>41529</v>
      </c>
      <c r="I9" s="448">
        <f>+L9+Q9+J9+K9+M9+N9+O9</f>
        <v>1067035080</v>
      </c>
      <c r="J9" s="409"/>
      <c r="K9" s="409">
        <v>1000500000</v>
      </c>
      <c r="L9" s="417"/>
      <c r="M9" s="417"/>
      <c r="N9" s="417"/>
      <c r="O9" s="417"/>
      <c r="P9" s="417">
        <f t="shared" si="0"/>
        <v>1000500000</v>
      </c>
      <c r="Q9" s="417">
        <v>66535080</v>
      </c>
      <c r="R9" s="411" t="s">
        <v>28</v>
      </c>
      <c r="S9" s="423" t="s">
        <v>624</v>
      </c>
      <c r="T9" s="418">
        <v>41541</v>
      </c>
      <c r="U9" s="419">
        <v>679</v>
      </c>
      <c r="V9" s="424">
        <v>1000500000</v>
      </c>
      <c r="W9" s="425" t="s">
        <v>643</v>
      </c>
      <c r="X9" s="425" t="s">
        <v>652</v>
      </c>
      <c r="Y9" s="411"/>
      <c r="Z9" s="334" t="s">
        <v>706</v>
      </c>
    </row>
    <row r="10" spans="1:240" s="334" customFormat="1" ht="78.75" x14ac:dyDescent="0.25">
      <c r="A10" s="411" t="s">
        <v>59</v>
      </c>
      <c r="B10" s="412" t="s">
        <v>60</v>
      </c>
      <c r="C10" s="412" t="s">
        <v>61</v>
      </c>
      <c r="D10" s="412" t="s">
        <v>34</v>
      </c>
      <c r="E10" s="412" t="s">
        <v>28</v>
      </c>
      <c r="F10" s="413" t="s">
        <v>62</v>
      </c>
      <c r="G10" s="414" t="s">
        <v>510</v>
      </c>
      <c r="H10" s="415">
        <v>41529</v>
      </c>
      <c r="I10" s="448">
        <f>+L10+Q10+J10+K10+M10+N10+O10</f>
        <v>4182283895</v>
      </c>
      <c r="J10" s="409"/>
      <c r="K10" s="409">
        <v>4182283895</v>
      </c>
      <c r="L10" s="409"/>
      <c r="M10" s="417"/>
      <c r="N10" s="417"/>
      <c r="O10" s="417"/>
      <c r="P10" s="417">
        <f t="shared" si="0"/>
        <v>4182283895</v>
      </c>
      <c r="Q10" s="417"/>
      <c r="R10" s="411" t="s">
        <v>28</v>
      </c>
      <c r="S10" s="423" t="s">
        <v>625</v>
      </c>
      <c r="T10" s="418">
        <v>41541</v>
      </c>
      <c r="U10" s="419">
        <v>679</v>
      </c>
      <c r="V10" s="424">
        <v>4182283895</v>
      </c>
      <c r="W10" s="425" t="s">
        <v>643</v>
      </c>
      <c r="X10" s="425" t="s">
        <v>653</v>
      </c>
      <c r="Y10" s="411"/>
      <c r="Z10" s="334" t="s">
        <v>707</v>
      </c>
    </row>
    <row r="11" spans="1:240" s="334" customFormat="1" ht="56.25" x14ac:dyDescent="0.25">
      <c r="A11" s="411" t="s">
        <v>63</v>
      </c>
      <c r="B11" s="412" t="s">
        <v>64</v>
      </c>
      <c r="C11" s="412" t="s">
        <v>61</v>
      </c>
      <c r="D11" s="412" t="s">
        <v>34</v>
      </c>
      <c r="E11" s="412" t="s">
        <v>28</v>
      </c>
      <c r="F11" s="413" t="s">
        <v>65</v>
      </c>
      <c r="G11" s="414" t="s">
        <v>510</v>
      </c>
      <c r="H11" s="415">
        <v>41529</v>
      </c>
      <c r="I11" s="448">
        <f>+L11+Q11+J11+K11+M11+N11+O11</f>
        <v>999999969</v>
      </c>
      <c r="J11" s="409"/>
      <c r="K11" s="409">
        <v>999999969</v>
      </c>
      <c r="L11" s="417"/>
      <c r="M11" s="417"/>
      <c r="N11" s="417"/>
      <c r="O11" s="417"/>
      <c r="P11" s="417">
        <f t="shared" si="0"/>
        <v>999999969</v>
      </c>
      <c r="Q11" s="417"/>
      <c r="R11" s="411" t="s">
        <v>28</v>
      </c>
      <c r="S11" s="423" t="s">
        <v>623</v>
      </c>
      <c r="T11" s="418">
        <v>41541</v>
      </c>
      <c r="U11" s="419">
        <v>679</v>
      </c>
      <c r="V11" s="424">
        <v>999999969</v>
      </c>
      <c r="W11" s="425" t="s">
        <v>643</v>
      </c>
      <c r="X11" s="425" t="s">
        <v>654</v>
      </c>
      <c r="Y11" s="411"/>
      <c r="Z11" s="334" t="s">
        <v>706</v>
      </c>
    </row>
    <row r="12" spans="1:240" s="334" customFormat="1" ht="11.25" x14ac:dyDescent="0.25">
      <c r="A12" s="759" t="s">
        <v>66</v>
      </c>
      <c r="B12" s="760" t="s">
        <v>67</v>
      </c>
      <c r="C12" s="760" t="s">
        <v>68</v>
      </c>
      <c r="D12" s="760" t="s">
        <v>69</v>
      </c>
      <c r="E12" s="760" t="s">
        <v>28</v>
      </c>
      <c r="F12" s="777" t="s">
        <v>70</v>
      </c>
      <c r="G12" s="783" t="s">
        <v>510</v>
      </c>
      <c r="H12" s="779">
        <v>41529</v>
      </c>
      <c r="I12" s="771">
        <f>SUM(J12:Q14)-P12</f>
        <v>8927760746</v>
      </c>
      <c r="J12" s="769"/>
      <c r="K12" s="769">
        <v>7327870746</v>
      </c>
      <c r="L12" s="775"/>
      <c r="M12" s="775"/>
      <c r="N12" s="417"/>
      <c r="O12" s="417"/>
      <c r="P12" s="417">
        <f t="shared" si="0"/>
        <v>7327870746</v>
      </c>
      <c r="Q12" s="775">
        <v>1599890000</v>
      </c>
      <c r="R12" s="759" t="s">
        <v>71</v>
      </c>
      <c r="S12" s="773" t="s">
        <v>53</v>
      </c>
      <c r="T12" s="418">
        <v>41638</v>
      </c>
      <c r="U12" s="419">
        <v>4135</v>
      </c>
      <c r="V12" s="424">
        <v>799945000</v>
      </c>
      <c r="W12" s="784" t="s">
        <v>509</v>
      </c>
      <c r="X12" s="425"/>
      <c r="Y12" s="759"/>
    </row>
    <row r="13" spans="1:240" s="334" customFormat="1" ht="11.25" x14ac:dyDescent="0.25">
      <c r="A13" s="759"/>
      <c r="B13" s="760"/>
      <c r="C13" s="760"/>
      <c r="D13" s="760"/>
      <c r="E13" s="760"/>
      <c r="F13" s="777"/>
      <c r="G13" s="783"/>
      <c r="H13" s="779"/>
      <c r="I13" s="771"/>
      <c r="J13" s="769"/>
      <c r="K13" s="769"/>
      <c r="L13" s="775"/>
      <c r="M13" s="775"/>
      <c r="N13" s="417"/>
      <c r="O13" s="417"/>
      <c r="P13" s="417">
        <f t="shared" si="0"/>
        <v>0</v>
      </c>
      <c r="Q13" s="775"/>
      <c r="R13" s="759"/>
      <c r="S13" s="773"/>
      <c r="T13" s="418">
        <v>41750</v>
      </c>
      <c r="U13" s="419">
        <v>46</v>
      </c>
      <c r="V13" s="424">
        <v>7327870746</v>
      </c>
      <c r="W13" s="784"/>
      <c r="X13" s="425"/>
      <c r="Y13" s="759"/>
    </row>
    <row r="14" spans="1:240" s="334" customFormat="1" ht="11.25" x14ac:dyDescent="0.25">
      <c r="A14" s="759"/>
      <c r="B14" s="760"/>
      <c r="C14" s="760"/>
      <c r="D14" s="760"/>
      <c r="E14" s="760"/>
      <c r="F14" s="777"/>
      <c r="G14" s="783"/>
      <c r="H14" s="779"/>
      <c r="I14" s="771"/>
      <c r="J14" s="769"/>
      <c r="K14" s="769"/>
      <c r="L14" s="775"/>
      <c r="M14" s="775"/>
      <c r="N14" s="417"/>
      <c r="O14" s="417"/>
      <c r="P14" s="417">
        <f t="shared" si="0"/>
        <v>0</v>
      </c>
      <c r="Q14" s="775"/>
      <c r="R14" s="759"/>
      <c r="S14" s="773"/>
      <c r="T14" s="418">
        <v>41918</v>
      </c>
      <c r="U14" s="419">
        <v>2370</v>
      </c>
      <c r="V14" s="424">
        <v>799945000</v>
      </c>
      <c r="W14" s="784"/>
      <c r="X14" s="425"/>
      <c r="Y14" s="759"/>
    </row>
    <row r="15" spans="1:240" s="334" customFormat="1" ht="78.75" x14ac:dyDescent="0.25">
      <c r="A15" s="759" t="s">
        <v>72</v>
      </c>
      <c r="B15" s="760" t="s">
        <v>73</v>
      </c>
      <c r="C15" s="760" t="s">
        <v>74</v>
      </c>
      <c r="D15" s="760" t="s">
        <v>50</v>
      </c>
      <c r="E15" s="760" t="s">
        <v>28</v>
      </c>
      <c r="F15" s="777" t="s">
        <v>75</v>
      </c>
      <c r="G15" s="783" t="s">
        <v>510</v>
      </c>
      <c r="H15" s="779">
        <v>41529</v>
      </c>
      <c r="I15" s="771">
        <f>SUM(J15:Q15)-P15</f>
        <v>9488780096</v>
      </c>
      <c r="J15" s="769"/>
      <c r="K15" s="769">
        <v>9488780096</v>
      </c>
      <c r="L15" s="775"/>
      <c r="M15" s="775"/>
      <c r="N15" s="417"/>
      <c r="O15" s="417"/>
      <c r="P15" s="417">
        <f t="shared" si="0"/>
        <v>9488780096</v>
      </c>
      <c r="Q15" s="775"/>
      <c r="R15" s="759" t="s">
        <v>28</v>
      </c>
      <c r="S15" s="773" t="s">
        <v>53</v>
      </c>
      <c r="T15" s="418">
        <v>41547</v>
      </c>
      <c r="U15" s="419">
        <v>3138</v>
      </c>
      <c r="V15" s="424">
        <v>6977576159</v>
      </c>
      <c r="W15" s="784" t="s">
        <v>643</v>
      </c>
      <c r="X15" s="425" t="s">
        <v>655</v>
      </c>
      <c r="Y15" s="759"/>
      <c r="Z15" s="334" t="s">
        <v>707</v>
      </c>
    </row>
    <row r="16" spans="1:240" s="334" customFormat="1" ht="11.25" x14ac:dyDescent="0.25">
      <c r="A16" s="759"/>
      <c r="B16" s="760"/>
      <c r="C16" s="760"/>
      <c r="D16" s="760"/>
      <c r="E16" s="760"/>
      <c r="F16" s="777"/>
      <c r="G16" s="783"/>
      <c r="H16" s="779"/>
      <c r="I16" s="771"/>
      <c r="J16" s="769"/>
      <c r="K16" s="769"/>
      <c r="L16" s="775"/>
      <c r="M16" s="775"/>
      <c r="N16" s="417"/>
      <c r="O16" s="417"/>
      <c r="P16" s="417">
        <f t="shared" si="0"/>
        <v>0</v>
      </c>
      <c r="Q16" s="775"/>
      <c r="R16" s="759"/>
      <c r="S16" s="773"/>
      <c r="T16" s="418">
        <v>41872</v>
      </c>
      <c r="U16" s="419">
        <v>2020</v>
      </c>
      <c r="V16" s="424">
        <v>2511203937</v>
      </c>
      <c r="W16" s="784"/>
      <c r="X16" s="425"/>
      <c r="Y16" s="759"/>
    </row>
    <row r="17" spans="1:240" s="334" customFormat="1" ht="56.25" x14ac:dyDescent="0.25">
      <c r="A17" s="759" t="s">
        <v>76</v>
      </c>
      <c r="B17" s="760" t="s">
        <v>77</v>
      </c>
      <c r="C17" s="760" t="s">
        <v>78</v>
      </c>
      <c r="D17" s="760" t="s">
        <v>79</v>
      </c>
      <c r="E17" s="760" t="s">
        <v>28</v>
      </c>
      <c r="F17" s="777" t="s">
        <v>80</v>
      </c>
      <c r="G17" s="783" t="s">
        <v>510</v>
      </c>
      <c r="H17" s="779">
        <v>41529</v>
      </c>
      <c r="I17" s="771">
        <f>SUM(J17:Q19)-P17</f>
        <v>1337884783.48</v>
      </c>
      <c r="J17" s="775"/>
      <c r="K17" s="775">
        <v>445573534.48000002</v>
      </c>
      <c r="L17" s="775">
        <v>892311249</v>
      </c>
      <c r="M17" s="775"/>
      <c r="N17" s="417"/>
      <c r="O17" s="417"/>
      <c r="P17" s="417">
        <f t="shared" si="0"/>
        <v>1337884783.48</v>
      </c>
      <c r="Q17" s="775"/>
      <c r="R17" s="759" t="s">
        <v>81</v>
      </c>
      <c r="S17" s="773" t="s">
        <v>625</v>
      </c>
      <c r="T17" s="418">
        <v>41544</v>
      </c>
      <c r="U17" s="419">
        <v>679</v>
      </c>
      <c r="V17" s="424">
        <v>1047411658</v>
      </c>
      <c r="W17" s="784" t="s">
        <v>643</v>
      </c>
      <c r="X17" s="784" t="s">
        <v>656</v>
      </c>
      <c r="Y17" s="759"/>
      <c r="Z17" s="334" t="s">
        <v>706</v>
      </c>
    </row>
    <row r="18" spans="1:240" s="334" customFormat="1" ht="11.25" x14ac:dyDescent="0.25">
      <c r="A18" s="759"/>
      <c r="B18" s="760"/>
      <c r="C18" s="760"/>
      <c r="D18" s="760"/>
      <c r="E18" s="760"/>
      <c r="F18" s="777"/>
      <c r="G18" s="783"/>
      <c r="H18" s="779"/>
      <c r="I18" s="771"/>
      <c r="J18" s="775"/>
      <c r="K18" s="775"/>
      <c r="L18" s="775"/>
      <c r="M18" s="775"/>
      <c r="N18" s="417"/>
      <c r="O18" s="417"/>
      <c r="P18" s="417">
        <f t="shared" si="0"/>
        <v>0</v>
      </c>
      <c r="Q18" s="775"/>
      <c r="R18" s="759"/>
      <c r="S18" s="773"/>
      <c r="T18" s="418">
        <v>41898</v>
      </c>
      <c r="U18" s="419">
        <v>500</v>
      </c>
      <c r="V18" s="428">
        <v>-155100409.19999999</v>
      </c>
      <c r="W18" s="784"/>
      <c r="X18" s="784"/>
      <c r="Y18" s="759"/>
    </row>
    <row r="19" spans="1:240" s="334" customFormat="1" ht="11.25" x14ac:dyDescent="0.25">
      <c r="A19" s="759"/>
      <c r="B19" s="760"/>
      <c r="C19" s="760"/>
      <c r="D19" s="760"/>
      <c r="E19" s="760"/>
      <c r="F19" s="777"/>
      <c r="G19" s="783"/>
      <c r="H19" s="779"/>
      <c r="I19" s="771"/>
      <c r="J19" s="775"/>
      <c r="K19" s="775"/>
      <c r="L19" s="775"/>
      <c r="M19" s="775"/>
      <c r="N19" s="417"/>
      <c r="O19" s="417"/>
      <c r="P19" s="417">
        <f t="shared" si="0"/>
        <v>0</v>
      </c>
      <c r="Q19" s="775"/>
      <c r="R19" s="759"/>
      <c r="S19" s="773"/>
      <c r="T19" s="418">
        <v>42090</v>
      </c>
      <c r="U19" s="426">
        <v>188</v>
      </c>
      <c r="V19" s="409">
        <v>445573534.48000002</v>
      </c>
      <c r="W19" s="784"/>
      <c r="X19" s="784"/>
      <c r="Y19" s="759"/>
    </row>
    <row r="20" spans="1:240" s="334" customFormat="1" ht="67.5" x14ac:dyDescent="0.25">
      <c r="A20" s="411" t="s">
        <v>82</v>
      </c>
      <c r="B20" s="412" t="s">
        <v>83</v>
      </c>
      <c r="C20" s="412" t="s">
        <v>84</v>
      </c>
      <c r="D20" s="412" t="s">
        <v>620</v>
      </c>
      <c r="E20" s="412" t="s">
        <v>28</v>
      </c>
      <c r="F20" s="413" t="s">
        <v>85</v>
      </c>
      <c r="G20" s="414" t="s">
        <v>510</v>
      </c>
      <c r="H20" s="415">
        <v>41529</v>
      </c>
      <c r="I20" s="448">
        <f>+L20+Q20+J20+K20+M20+N20+O20</f>
        <v>2883309929</v>
      </c>
      <c r="J20" s="409"/>
      <c r="K20" s="409">
        <v>2883309929</v>
      </c>
      <c r="L20" s="409"/>
      <c r="M20" s="409"/>
      <c r="N20" s="409"/>
      <c r="O20" s="409"/>
      <c r="P20" s="417">
        <f t="shared" si="0"/>
        <v>2883309929</v>
      </c>
      <c r="Q20" s="409"/>
      <c r="R20" s="411" t="s">
        <v>28</v>
      </c>
      <c r="S20" s="423" t="s">
        <v>625</v>
      </c>
      <c r="T20" s="418">
        <v>41541</v>
      </c>
      <c r="U20" s="419">
        <v>679</v>
      </c>
      <c r="V20" s="417">
        <v>2883309929</v>
      </c>
      <c r="W20" s="427" t="s">
        <v>643</v>
      </c>
      <c r="X20" s="427" t="s">
        <v>657</v>
      </c>
      <c r="Y20" s="411"/>
      <c r="Z20" s="334" t="s">
        <v>706</v>
      </c>
    </row>
    <row r="21" spans="1:240" s="334" customFormat="1" ht="90" x14ac:dyDescent="0.2">
      <c r="A21" s="411" t="s">
        <v>87</v>
      </c>
      <c r="B21" s="412" t="s">
        <v>88</v>
      </c>
      <c r="C21" s="412" t="s">
        <v>84</v>
      </c>
      <c r="D21" s="412" t="s">
        <v>27</v>
      </c>
      <c r="E21" s="412" t="s">
        <v>28</v>
      </c>
      <c r="F21" s="413" t="s">
        <v>89</v>
      </c>
      <c r="G21" s="414" t="s">
        <v>510</v>
      </c>
      <c r="H21" s="415">
        <v>41529</v>
      </c>
      <c r="I21" s="448">
        <f>+L21+Q21+J21+K21+M21+N21+O21</f>
        <v>4000000000</v>
      </c>
      <c r="J21" s="409"/>
      <c r="K21" s="409">
        <v>4000000000</v>
      </c>
      <c r="L21" s="417"/>
      <c r="M21" s="417"/>
      <c r="N21" s="417"/>
      <c r="O21" s="417"/>
      <c r="P21" s="417">
        <f t="shared" si="0"/>
        <v>4000000000</v>
      </c>
      <c r="Q21" s="417"/>
      <c r="R21" s="411" t="s">
        <v>28</v>
      </c>
      <c r="S21" s="423" t="s">
        <v>90</v>
      </c>
      <c r="T21" s="418">
        <v>41551</v>
      </c>
      <c r="U21" s="419">
        <v>89</v>
      </c>
      <c r="V21" s="417">
        <f>K21</f>
        <v>4000000000</v>
      </c>
      <c r="W21" s="427" t="s">
        <v>643</v>
      </c>
      <c r="X21" s="427" t="s">
        <v>658</v>
      </c>
      <c r="Y21" s="411"/>
      <c r="Z21" s="334" t="s">
        <v>706</v>
      </c>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row>
    <row r="22" spans="1:240" s="334" customFormat="1" ht="78.75" x14ac:dyDescent="0.2">
      <c r="A22" s="759" t="s">
        <v>91</v>
      </c>
      <c r="B22" s="760" t="s">
        <v>92</v>
      </c>
      <c r="C22" s="760" t="s">
        <v>84</v>
      </c>
      <c r="D22" s="760" t="s">
        <v>93</v>
      </c>
      <c r="E22" s="760" t="s">
        <v>28</v>
      </c>
      <c r="F22" s="777" t="s">
        <v>94</v>
      </c>
      <c r="G22" s="783" t="s">
        <v>510</v>
      </c>
      <c r="H22" s="779">
        <v>41529</v>
      </c>
      <c r="I22" s="771">
        <f>SUM(J22:Q22)-P22</f>
        <v>9005500000</v>
      </c>
      <c r="J22" s="769"/>
      <c r="K22" s="769">
        <v>9000000000</v>
      </c>
      <c r="L22" s="775"/>
      <c r="M22" s="775"/>
      <c r="N22" s="417"/>
      <c r="O22" s="417"/>
      <c r="P22" s="417">
        <f t="shared" si="0"/>
        <v>9000000000</v>
      </c>
      <c r="Q22" s="775">
        <v>5500000</v>
      </c>
      <c r="R22" s="759" t="s">
        <v>28</v>
      </c>
      <c r="S22" s="773" t="s">
        <v>626</v>
      </c>
      <c r="T22" s="418">
        <v>41541</v>
      </c>
      <c r="U22" s="419">
        <v>679</v>
      </c>
      <c r="V22" s="417">
        <v>6000000000</v>
      </c>
      <c r="W22" s="782" t="s">
        <v>643</v>
      </c>
      <c r="X22" s="782" t="s">
        <v>659</v>
      </c>
      <c r="Y22" s="759"/>
      <c r="Z22" s="334" t="s">
        <v>707</v>
      </c>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row>
    <row r="23" spans="1:240" s="334" customFormat="1" ht="11.25" x14ac:dyDescent="0.2">
      <c r="A23" s="759"/>
      <c r="B23" s="760"/>
      <c r="C23" s="760"/>
      <c r="D23" s="760"/>
      <c r="E23" s="760"/>
      <c r="F23" s="777"/>
      <c r="G23" s="783"/>
      <c r="H23" s="779"/>
      <c r="I23" s="771"/>
      <c r="J23" s="769"/>
      <c r="K23" s="769"/>
      <c r="L23" s="775"/>
      <c r="M23" s="775"/>
      <c r="N23" s="417"/>
      <c r="O23" s="417"/>
      <c r="P23" s="417">
        <f t="shared" si="0"/>
        <v>0</v>
      </c>
      <c r="Q23" s="775"/>
      <c r="R23" s="759"/>
      <c r="S23" s="773"/>
      <c r="T23" s="418">
        <v>42090</v>
      </c>
      <c r="U23" s="426">
        <v>188</v>
      </c>
      <c r="V23" s="417">
        <v>3000000000</v>
      </c>
      <c r="W23" s="782"/>
      <c r="X23" s="782"/>
      <c r="Y23" s="759"/>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row>
    <row r="24" spans="1:240" s="334" customFormat="1" ht="78.75" x14ac:dyDescent="0.2">
      <c r="A24" s="759" t="s">
        <v>95</v>
      </c>
      <c r="B24" s="760" t="s">
        <v>96</v>
      </c>
      <c r="C24" s="760" t="s">
        <v>84</v>
      </c>
      <c r="D24" s="760" t="s">
        <v>620</v>
      </c>
      <c r="E24" s="760" t="s">
        <v>28</v>
      </c>
      <c r="F24" s="777" t="s">
        <v>97</v>
      </c>
      <c r="G24" s="781" t="s">
        <v>511</v>
      </c>
      <c r="H24" s="779">
        <v>41578</v>
      </c>
      <c r="I24" s="771">
        <f>SUM(J24:Q28)-P24</f>
        <v>5080384138.04</v>
      </c>
      <c r="J24" s="780"/>
      <c r="K24" s="780">
        <v>3939754717</v>
      </c>
      <c r="L24" s="775">
        <v>790629421.03999996</v>
      </c>
      <c r="M24" s="775"/>
      <c r="N24" s="417"/>
      <c r="O24" s="417"/>
      <c r="P24" s="417">
        <f t="shared" si="0"/>
        <v>4730384138.04</v>
      </c>
      <c r="Q24" s="775">
        <v>350000000</v>
      </c>
      <c r="R24" s="759" t="s">
        <v>98</v>
      </c>
      <c r="S24" s="773" t="s">
        <v>627</v>
      </c>
      <c r="T24" s="418">
        <v>41578</v>
      </c>
      <c r="U24" s="426">
        <v>752</v>
      </c>
      <c r="V24" s="428">
        <v>3939754717</v>
      </c>
      <c r="W24" s="782" t="s">
        <v>643</v>
      </c>
      <c r="X24" s="782" t="s">
        <v>660</v>
      </c>
      <c r="Y24" s="759"/>
      <c r="Z24" s="334" t="s">
        <v>707</v>
      </c>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row>
    <row r="25" spans="1:240" s="334" customFormat="1" ht="11.25" x14ac:dyDescent="0.2">
      <c r="A25" s="759"/>
      <c r="B25" s="760"/>
      <c r="C25" s="760"/>
      <c r="D25" s="760"/>
      <c r="E25" s="760"/>
      <c r="F25" s="777"/>
      <c r="G25" s="781"/>
      <c r="H25" s="779"/>
      <c r="I25" s="771"/>
      <c r="J25" s="780"/>
      <c r="K25" s="780"/>
      <c r="L25" s="775"/>
      <c r="M25" s="775"/>
      <c r="N25" s="417"/>
      <c r="O25" s="417"/>
      <c r="P25" s="417">
        <f t="shared" si="0"/>
        <v>0</v>
      </c>
      <c r="Q25" s="775"/>
      <c r="R25" s="759"/>
      <c r="S25" s="773"/>
      <c r="T25" s="418">
        <v>42199</v>
      </c>
      <c r="U25" s="426">
        <v>566</v>
      </c>
      <c r="V25" s="428">
        <v>-3918954717</v>
      </c>
      <c r="W25" s="782"/>
      <c r="X25" s="782"/>
      <c r="Y25" s="759"/>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row>
    <row r="26" spans="1:240" s="334" customFormat="1" ht="11.25" x14ac:dyDescent="0.2">
      <c r="A26" s="759"/>
      <c r="B26" s="760"/>
      <c r="C26" s="760"/>
      <c r="D26" s="760"/>
      <c r="E26" s="760"/>
      <c r="F26" s="777"/>
      <c r="G26" s="781"/>
      <c r="H26" s="779"/>
      <c r="I26" s="771"/>
      <c r="J26" s="780"/>
      <c r="K26" s="780"/>
      <c r="L26" s="775"/>
      <c r="M26" s="775"/>
      <c r="N26" s="417"/>
      <c r="O26" s="417"/>
      <c r="P26" s="417">
        <f t="shared" si="0"/>
        <v>0</v>
      </c>
      <c r="Q26" s="775"/>
      <c r="R26" s="759"/>
      <c r="S26" s="773"/>
      <c r="T26" s="418">
        <v>43078</v>
      </c>
      <c r="U26" s="426">
        <v>817</v>
      </c>
      <c r="V26" s="428">
        <v>1924376</v>
      </c>
      <c r="W26" s="782"/>
      <c r="X26" s="782"/>
      <c r="Y26" s="759"/>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row>
    <row r="27" spans="1:240" s="334" customFormat="1" ht="11.25" x14ac:dyDescent="0.2">
      <c r="A27" s="759"/>
      <c r="B27" s="760"/>
      <c r="C27" s="760"/>
      <c r="D27" s="760"/>
      <c r="E27" s="760"/>
      <c r="F27" s="777"/>
      <c r="G27" s="781"/>
      <c r="H27" s="779"/>
      <c r="I27" s="771"/>
      <c r="J27" s="780"/>
      <c r="K27" s="780"/>
      <c r="L27" s="775"/>
      <c r="M27" s="775"/>
      <c r="N27" s="417"/>
      <c r="O27" s="417"/>
      <c r="P27" s="417">
        <f t="shared" si="0"/>
        <v>0</v>
      </c>
      <c r="Q27" s="775"/>
      <c r="R27" s="759"/>
      <c r="S27" s="773" t="s">
        <v>386</v>
      </c>
      <c r="T27" s="418">
        <v>42242</v>
      </c>
      <c r="U27" s="426">
        <v>736</v>
      </c>
      <c r="V27" s="428">
        <v>4730384138</v>
      </c>
      <c r="W27" s="782"/>
      <c r="X27" s="782"/>
      <c r="Y27" s="759"/>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row>
    <row r="28" spans="1:240" s="334" customFormat="1" ht="11.25" x14ac:dyDescent="0.2">
      <c r="A28" s="759"/>
      <c r="B28" s="760"/>
      <c r="C28" s="760"/>
      <c r="D28" s="760"/>
      <c r="E28" s="760"/>
      <c r="F28" s="777"/>
      <c r="G28" s="781"/>
      <c r="H28" s="779"/>
      <c r="I28" s="771"/>
      <c r="J28" s="780"/>
      <c r="K28" s="780"/>
      <c r="L28" s="775"/>
      <c r="M28" s="775"/>
      <c r="N28" s="417"/>
      <c r="O28" s="417"/>
      <c r="P28" s="417">
        <f t="shared" si="0"/>
        <v>0</v>
      </c>
      <c r="Q28" s="775"/>
      <c r="R28" s="759"/>
      <c r="S28" s="773"/>
      <c r="T28" s="418">
        <v>42348</v>
      </c>
      <c r="U28" s="426">
        <v>993</v>
      </c>
      <c r="V28" s="428">
        <v>-22724376</v>
      </c>
      <c r="W28" s="782"/>
      <c r="X28" s="782"/>
      <c r="Y28" s="759"/>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row>
    <row r="29" spans="1:240" s="334" customFormat="1" ht="123.75" x14ac:dyDescent="0.2">
      <c r="A29" s="411" t="s">
        <v>99</v>
      </c>
      <c r="B29" s="412" t="s">
        <v>100</v>
      </c>
      <c r="C29" s="412" t="s">
        <v>101</v>
      </c>
      <c r="D29" s="412" t="s">
        <v>50</v>
      </c>
      <c r="E29" s="412" t="s">
        <v>28</v>
      </c>
      <c r="F29" s="413" t="s">
        <v>102</v>
      </c>
      <c r="G29" s="429" t="s">
        <v>512</v>
      </c>
      <c r="H29" s="415">
        <v>41897</v>
      </c>
      <c r="I29" s="448">
        <f>+L29+Q29+J29+K29+M29+N29+O29</f>
        <v>6680584737.0900002</v>
      </c>
      <c r="J29" s="430"/>
      <c r="K29" s="430">
        <v>6680584737.0900002</v>
      </c>
      <c r="L29" s="417"/>
      <c r="M29" s="417"/>
      <c r="N29" s="417"/>
      <c r="O29" s="417"/>
      <c r="P29" s="417">
        <f t="shared" si="0"/>
        <v>6680584737.0900002</v>
      </c>
      <c r="Q29" s="417"/>
      <c r="R29" s="411" t="s">
        <v>103</v>
      </c>
      <c r="S29" s="423" t="s">
        <v>53</v>
      </c>
      <c r="T29" s="418">
        <v>41913</v>
      </c>
      <c r="U29" s="419">
        <v>2295</v>
      </c>
      <c r="V29" s="430">
        <v>6680584737</v>
      </c>
      <c r="W29" s="431" t="s">
        <v>643</v>
      </c>
      <c r="X29" s="431" t="s">
        <v>661</v>
      </c>
      <c r="Y29" s="411"/>
      <c r="Z29" s="334" t="s">
        <v>707</v>
      </c>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c r="FK29" s="347"/>
      <c r="FL29" s="347"/>
      <c r="FM29" s="347"/>
      <c r="FN29" s="347"/>
      <c r="FO29" s="347"/>
      <c r="FP29" s="347"/>
      <c r="FQ29" s="347"/>
      <c r="FR29" s="347"/>
      <c r="FS29" s="347"/>
      <c r="FT29" s="347"/>
      <c r="FU29" s="347"/>
      <c r="FV29" s="347"/>
      <c r="FW29" s="347"/>
      <c r="FX29" s="347"/>
      <c r="FY29" s="347"/>
      <c r="FZ29" s="347"/>
      <c r="GA29" s="347"/>
      <c r="GB29" s="347"/>
      <c r="GC29" s="347"/>
      <c r="GD29" s="347"/>
      <c r="GE29" s="347"/>
      <c r="GF29" s="347"/>
      <c r="GG29" s="347"/>
      <c r="GH29" s="347"/>
      <c r="GI29" s="347"/>
      <c r="GJ29" s="347"/>
      <c r="GK29" s="347"/>
      <c r="GL29" s="347"/>
      <c r="GM29" s="347"/>
      <c r="GN29" s="347"/>
      <c r="GO29" s="347"/>
      <c r="GP29" s="347"/>
      <c r="GQ29" s="347"/>
      <c r="GR29" s="347"/>
      <c r="GS29" s="347"/>
      <c r="GT29" s="347"/>
      <c r="GU29" s="347"/>
      <c r="GV29" s="347"/>
      <c r="GW29" s="347"/>
      <c r="GX29" s="347"/>
      <c r="GY29" s="347"/>
      <c r="GZ29" s="347"/>
      <c r="HA29" s="347"/>
      <c r="HB29" s="347"/>
      <c r="HC29" s="347"/>
      <c r="HD29" s="347"/>
      <c r="HE29" s="347"/>
      <c r="HF29" s="347"/>
      <c r="HG29" s="347"/>
      <c r="HH29" s="347"/>
      <c r="HI29" s="347"/>
      <c r="HJ29" s="347"/>
      <c r="HK29" s="347"/>
      <c r="HL29" s="347"/>
      <c r="HM29" s="347"/>
      <c r="HN29" s="347"/>
      <c r="HO29" s="347"/>
      <c r="HP29" s="347"/>
      <c r="HQ29" s="347"/>
      <c r="HR29" s="347"/>
      <c r="HS29" s="347"/>
      <c r="HT29" s="347"/>
      <c r="HU29" s="347"/>
      <c r="HV29" s="347"/>
      <c r="HW29" s="347"/>
      <c r="HX29" s="347"/>
      <c r="HY29" s="347"/>
      <c r="HZ29" s="347"/>
      <c r="IA29" s="347"/>
      <c r="IB29" s="347"/>
      <c r="IC29" s="347"/>
      <c r="ID29" s="347"/>
      <c r="IE29" s="347"/>
      <c r="IF29" s="347"/>
    </row>
    <row r="30" spans="1:240" s="334" customFormat="1" ht="146.25" x14ac:dyDescent="0.2">
      <c r="A30" s="411" t="s">
        <v>104</v>
      </c>
      <c r="B30" s="412" t="s">
        <v>105</v>
      </c>
      <c r="C30" s="412" t="s">
        <v>106</v>
      </c>
      <c r="D30" s="412" t="s">
        <v>34</v>
      </c>
      <c r="E30" s="412" t="s">
        <v>28</v>
      </c>
      <c r="F30" s="413" t="s">
        <v>107</v>
      </c>
      <c r="G30" s="429" t="s">
        <v>512</v>
      </c>
      <c r="H30" s="415">
        <v>41897</v>
      </c>
      <c r="I30" s="448">
        <f>+L30+Q30+J30+K30+M30+N30+O30</f>
        <v>10717366494.714981</v>
      </c>
      <c r="J30" s="430"/>
      <c r="K30" s="430">
        <v>9511180274.7149811</v>
      </c>
      <c r="L30" s="417">
        <v>1206186220</v>
      </c>
      <c r="M30" s="417"/>
      <c r="N30" s="417"/>
      <c r="O30" s="417"/>
      <c r="P30" s="417">
        <f t="shared" si="0"/>
        <v>10717366494.714981</v>
      </c>
      <c r="Q30" s="417"/>
      <c r="R30" s="411" t="s">
        <v>108</v>
      </c>
      <c r="S30" s="423" t="s">
        <v>46</v>
      </c>
      <c r="T30" s="418" t="s">
        <v>590</v>
      </c>
      <c r="U30" s="426" t="s">
        <v>611</v>
      </c>
      <c r="V30" s="409">
        <v>10717366495</v>
      </c>
      <c r="W30" s="412" t="s">
        <v>644</v>
      </c>
      <c r="X30" s="412"/>
      <c r="Y30" s="411"/>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row>
    <row r="31" spans="1:240" s="334" customFormat="1" ht="123.75" x14ac:dyDescent="0.2">
      <c r="A31" s="411" t="s">
        <v>109</v>
      </c>
      <c r="B31" s="412" t="s">
        <v>110</v>
      </c>
      <c r="C31" s="412" t="s">
        <v>111</v>
      </c>
      <c r="D31" s="412" t="s">
        <v>79</v>
      </c>
      <c r="E31" s="412" t="s">
        <v>28</v>
      </c>
      <c r="F31" s="413" t="s">
        <v>112</v>
      </c>
      <c r="G31" s="429" t="s">
        <v>512</v>
      </c>
      <c r="H31" s="415">
        <v>41897</v>
      </c>
      <c r="I31" s="448">
        <f>+L31+Q31+J31+K31+M31+N31+O31</f>
        <v>11811350548</v>
      </c>
      <c r="J31" s="430"/>
      <c r="K31" s="430"/>
      <c r="L31" s="417">
        <v>11811350548</v>
      </c>
      <c r="M31" s="417"/>
      <c r="N31" s="417"/>
      <c r="O31" s="417"/>
      <c r="P31" s="417">
        <f t="shared" si="0"/>
        <v>11811350548</v>
      </c>
      <c r="Q31" s="417"/>
      <c r="R31" s="411" t="s">
        <v>113</v>
      </c>
      <c r="S31" s="423" t="s">
        <v>46</v>
      </c>
      <c r="T31" s="418" t="s">
        <v>591</v>
      </c>
      <c r="U31" s="426" t="s">
        <v>612</v>
      </c>
      <c r="V31" s="409">
        <f>8493785106+1509309218+1808256224</f>
        <v>11811350548</v>
      </c>
      <c r="W31" s="412" t="s">
        <v>644</v>
      </c>
      <c r="X31" s="412"/>
      <c r="Y31" s="411"/>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row>
    <row r="32" spans="1:240" s="334" customFormat="1" ht="56.25" x14ac:dyDescent="0.2">
      <c r="A32" s="759" t="s">
        <v>114</v>
      </c>
      <c r="B32" s="760" t="s">
        <v>115</v>
      </c>
      <c r="C32" s="760" t="s">
        <v>116</v>
      </c>
      <c r="D32" s="760" t="s">
        <v>117</v>
      </c>
      <c r="E32" s="760" t="s">
        <v>28</v>
      </c>
      <c r="F32" s="777" t="s">
        <v>118</v>
      </c>
      <c r="G32" s="781" t="s">
        <v>512</v>
      </c>
      <c r="H32" s="779">
        <v>41897</v>
      </c>
      <c r="I32" s="771">
        <f>SUM(J32:Q32)-P32</f>
        <v>3773450282</v>
      </c>
      <c r="J32" s="780"/>
      <c r="K32" s="780"/>
      <c r="L32" s="775">
        <v>3773450282</v>
      </c>
      <c r="M32" s="775"/>
      <c r="N32" s="417"/>
      <c r="O32" s="417"/>
      <c r="P32" s="417">
        <f t="shared" si="0"/>
        <v>3773450282</v>
      </c>
      <c r="Q32" s="775"/>
      <c r="R32" s="759" t="s">
        <v>28</v>
      </c>
      <c r="S32" s="773" t="s">
        <v>119</v>
      </c>
      <c r="T32" s="418">
        <v>41904</v>
      </c>
      <c r="U32" s="426">
        <v>92</v>
      </c>
      <c r="V32" s="409">
        <v>1313277827</v>
      </c>
      <c r="W32" s="778" t="s">
        <v>643</v>
      </c>
      <c r="X32" s="778" t="s">
        <v>662</v>
      </c>
      <c r="Y32" s="766"/>
      <c r="Z32" s="334" t="s">
        <v>706</v>
      </c>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row>
    <row r="33" spans="1:240" s="334" customFormat="1" ht="11.25" x14ac:dyDescent="0.2">
      <c r="A33" s="759"/>
      <c r="B33" s="760"/>
      <c r="C33" s="760"/>
      <c r="D33" s="760"/>
      <c r="E33" s="760"/>
      <c r="F33" s="777"/>
      <c r="G33" s="781"/>
      <c r="H33" s="779"/>
      <c r="I33" s="771"/>
      <c r="J33" s="780"/>
      <c r="K33" s="780"/>
      <c r="L33" s="775"/>
      <c r="M33" s="775"/>
      <c r="N33" s="417"/>
      <c r="O33" s="417"/>
      <c r="P33" s="417">
        <f t="shared" si="0"/>
        <v>0</v>
      </c>
      <c r="Q33" s="775"/>
      <c r="R33" s="759"/>
      <c r="S33" s="773"/>
      <c r="T33" s="418">
        <v>42012</v>
      </c>
      <c r="U33" s="426">
        <v>3</v>
      </c>
      <c r="V33" s="409">
        <v>2460172455</v>
      </c>
      <c r="W33" s="778"/>
      <c r="X33" s="778"/>
      <c r="Y33" s="766"/>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row>
    <row r="34" spans="1:240" s="334" customFormat="1" ht="22.5" x14ac:dyDescent="0.2">
      <c r="A34" s="759" t="s">
        <v>120</v>
      </c>
      <c r="B34" s="760"/>
      <c r="C34" s="760"/>
      <c r="D34" s="412"/>
      <c r="E34" s="760"/>
      <c r="F34" s="777" t="s">
        <v>121</v>
      </c>
      <c r="G34" s="429" t="s">
        <v>513</v>
      </c>
      <c r="H34" s="415">
        <v>42087</v>
      </c>
      <c r="I34" s="771">
        <f t="shared" ref="I34" si="1">SUM(J34:Q34)</f>
        <v>0</v>
      </c>
      <c r="J34" s="775"/>
      <c r="K34" s="775">
        <f>837450000-837450000</f>
        <v>0</v>
      </c>
      <c r="L34" s="775"/>
      <c r="M34" s="775"/>
      <c r="N34" s="417"/>
      <c r="O34" s="417"/>
      <c r="P34" s="417">
        <f t="shared" si="0"/>
        <v>0</v>
      </c>
      <c r="Q34" s="775"/>
      <c r="R34" s="759" t="s">
        <v>28</v>
      </c>
      <c r="S34" s="773" t="s">
        <v>122</v>
      </c>
      <c r="T34" s="418">
        <v>42090</v>
      </c>
      <c r="U34" s="426">
        <v>188</v>
      </c>
      <c r="V34" s="409">
        <v>837450000</v>
      </c>
      <c r="W34" s="760" t="s">
        <v>123</v>
      </c>
      <c r="X34" s="412"/>
      <c r="Y34" s="759"/>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row>
    <row r="35" spans="1:240" s="334" customFormat="1" ht="33.75" x14ac:dyDescent="0.2">
      <c r="A35" s="759"/>
      <c r="B35" s="760"/>
      <c r="C35" s="776"/>
      <c r="D35" s="452"/>
      <c r="E35" s="776"/>
      <c r="F35" s="777"/>
      <c r="G35" s="429" t="s">
        <v>514</v>
      </c>
      <c r="H35" s="415">
        <v>42908</v>
      </c>
      <c r="I35" s="771"/>
      <c r="J35" s="775"/>
      <c r="K35" s="775"/>
      <c r="L35" s="775"/>
      <c r="M35" s="775"/>
      <c r="N35" s="417"/>
      <c r="O35" s="417"/>
      <c r="P35" s="417">
        <f t="shared" si="0"/>
        <v>0</v>
      </c>
      <c r="Q35" s="775"/>
      <c r="R35" s="759"/>
      <c r="S35" s="773"/>
      <c r="T35" s="418">
        <v>43150</v>
      </c>
      <c r="U35" s="426">
        <v>95</v>
      </c>
      <c r="V35" s="428">
        <v>-837450000</v>
      </c>
      <c r="W35" s="760"/>
      <c r="X35" s="412"/>
      <c r="Y35" s="759"/>
      <c r="Z35" s="347" t="s">
        <v>703</v>
      </c>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row>
    <row r="36" spans="1:240" s="334" customFormat="1" ht="56.25" x14ac:dyDescent="0.2">
      <c r="A36" s="411" t="s">
        <v>124</v>
      </c>
      <c r="B36" s="412" t="s">
        <v>125</v>
      </c>
      <c r="C36" s="412" t="s">
        <v>116</v>
      </c>
      <c r="D36" s="412" t="s">
        <v>34</v>
      </c>
      <c r="E36" s="412" t="s">
        <v>28</v>
      </c>
      <c r="F36" s="413" t="s">
        <v>126</v>
      </c>
      <c r="G36" s="429" t="s">
        <v>513</v>
      </c>
      <c r="H36" s="415">
        <v>42087</v>
      </c>
      <c r="I36" s="448">
        <f t="shared" ref="I36:I43" si="2">+L36+Q36+J36+K36+M36+N36+O36</f>
        <v>1000004195</v>
      </c>
      <c r="J36" s="430"/>
      <c r="K36" s="430"/>
      <c r="L36" s="417">
        <v>1000004195</v>
      </c>
      <c r="M36" s="417"/>
      <c r="N36" s="417"/>
      <c r="O36" s="417"/>
      <c r="P36" s="417">
        <f t="shared" si="0"/>
        <v>1000004195</v>
      </c>
      <c r="Q36" s="417"/>
      <c r="R36" s="411" t="s">
        <v>28</v>
      </c>
      <c r="S36" s="423" t="s">
        <v>623</v>
      </c>
      <c r="T36" s="418">
        <v>42090</v>
      </c>
      <c r="U36" s="426">
        <v>188</v>
      </c>
      <c r="V36" s="409">
        <v>1000004195</v>
      </c>
      <c r="W36" s="412" t="s">
        <v>643</v>
      </c>
      <c r="X36" s="412" t="s">
        <v>663</v>
      </c>
      <c r="Y36" s="411"/>
      <c r="Z36" s="334" t="s">
        <v>706</v>
      </c>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row>
    <row r="37" spans="1:240" s="334" customFormat="1" ht="78.75" x14ac:dyDescent="0.2">
      <c r="A37" s="411" t="s">
        <v>127</v>
      </c>
      <c r="B37" s="412" t="s">
        <v>128</v>
      </c>
      <c r="C37" s="412" t="s">
        <v>129</v>
      </c>
      <c r="D37" s="412" t="s">
        <v>391</v>
      </c>
      <c r="E37" s="412" t="s">
        <v>28</v>
      </c>
      <c r="F37" s="413" t="s">
        <v>130</v>
      </c>
      <c r="G37" s="429" t="s">
        <v>515</v>
      </c>
      <c r="H37" s="432">
        <v>41509</v>
      </c>
      <c r="I37" s="448">
        <f t="shared" si="2"/>
        <v>10914167890</v>
      </c>
      <c r="J37" s="409"/>
      <c r="K37" s="409"/>
      <c r="L37" s="417"/>
      <c r="M37" s="409">
        <v>10433020000</v>
      </c>
      <c r="N37" s="409"/>
      <c r="O37" s="409"/>
      <c r="P37" s="417">
        <f t="shared" si="0"/>
        <v>10433020000</v>
      </c>
      <c r="Q37" s="428">
        <v>481147890</v>
      </c>
      <c r="R37" s="411" t="s">
        <v>28</v>
      </c>
      <c r="S37" s="423" t="s">
        <v>628</v>
      </c>
      <c r="T37" s="418">
        <v>41541</v>
      </c>
      <c r="U37" s="458">
        <v>679</v>
      </c>
      <c r="V37" s="409">
        <v>10433020000</v>
      </c>
      <c r="W37" s="412" t="s">
        <v>131</v>
      </c>
      <c r="X37" s="412"/>
      <c r="Y37" s="411"/>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row>
    <row r="38" spans="1:240" s="334" customFormat="1" ht="225" x14ac:dyDescent="0.2">
      <c r="A38" s="411" t="s">
        <v>132</v>
      </c>
      <c r="B38" s="412" t="s">
        <v>133</v>
      </c>
      <c r="C38" s="412" t="s">
        <v>134</v>
      </c>
      <c r="D38" s="412" t="s">
        <v>391</v>
      </c>
      <c r="E38" s="412" t="s">
        <v>28</v>
      </c>
      <c r="F38" s="413" t="s">
        <v>135</v>
      </c>
      <c r="G38" s="429" t="s">
        <v>516</v>
      </c>
      <c r="H38" s="432">
        <v>41565</v>
      </c>
      <c r="I38" s="448">
        <f t="shared" si="2"/>
        <v>2194090000</v>
      </c>
      <c r="J38" s="409"/>
      <c r="K38" s="409"/>
      <c r="L38" s="417"/>
      <c r="M38" s="409">
        <v>1850000000</v>
      </c>
      <c r="N38" s="409"/>
      <c r="O38" s="409"/>
      <c r="P38" s="417">
        <f t="shared" si="0"/>
        <v>1850000000</v>
      </c>
      <c r="Q38" s="409">
        <v>344090000</v>
      </c>
      <c r="R38" s="411" t="s">
        <v>136</v>
      </c>
      <c r="S38" s="423" t="s">
        <v>629</v>
      </c>
      <c r="T38" s="418">
        <v>41578</v>
      </c>
      <c r="U38" s="426">
        <v>752</v>
      </c>
      <c r="V38" s="409">
        <v>1850000000</v>
      </c>
      <c r="W38" s="412" t="s">
        <v>643</v>
      </c>
      <c r="X38" s="412" t="s">
        <v>664</v>
      </c>
      <c r="Y38" s="411"/>
      <c r="Z38" s="334" t="s">
        <v>707</v>
      </c>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row>
    <row r="39" spans="1:240" s="334" customFormat="1" ht="78.75" x14ac:dyDescent="0.2">
      <c r="A39" s="411" t="s">
        <v>137</v>
      </c>
      <c r="B39" s="412" t="s">
        <v>138</v>
      </c>
      <c r="C39" s="412" t="s">
        <v>139</v>
      </c>
      <c r="D39" s="412" t="s">
        <v>391</v>
      </c>
      <c r="E39" s="412" t="s">
        <v>28</v>
      </c>
      <c r="F39" s="413" t="s">
        <v>140</v>
      </c>
      <c r="G39" s="429" t="s">
        <v>517</v>
      </c>
      <c r="H39" s="432">
        <v>41690</v>
      </c>
      <c r="I39" s="448">
        <f t="shared" si="2"/>
        <v>5597697073</v>
      </c>
      <c r="J39" s="409"/>
      <c r="K39" s="409"/>
      <c r="L39" s="417"/>
      <c r="M39" s="409">
        <v>3000000000</v>
      </c>
      <c r="N39" s="409"/>
      <c r="O39" s="409"/>
      <c r="P39" s="417">
        <f t="shared" si="0"/>
        <v>3000000000</v>
      </c>
      <c r="Q39" s="409">
        <v>2597697073</v>
      </c>
      <c r="R39" s="411" t="s">
        <v>141</v>
      </c>
      <c r="S39" s="423" t="s">
        <v>629</v>
      </c>
      <c r="T39" s="418">
        <v>42005</v>
      </c>
      <c r="U39" s="426">
        <v>4</v>
      </c>
      <c r="V39" s="409">
        <v>3000000000</v>
      </c>
      <c r="W39" s="412" t="s">
        <v>643</v>
      </c>
      <c r="X39" s="412" t="s">
        <v>665</v>
      </c>
      <c r="Y39" s="411"/>
      <c r="Z39" s="334" t="s">
        <v>707</v>
      </c>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row>
    <row r="40" spans="1:240" s="334" customFormat="1" ht="157.5" x14ac:dyDescent="0.2">
      <c r="A40" s="411" t="s">
        <v>142</v>
      </c>
      <c r="B40" s="412" t="s">
        <v>143</v>
      </c>
      <c r="C40" s="412" t="s">
        <v>144</v>
      </c>
      <c r="D40" s="412" t="s">
        <v>391</v>
      </c>
      <c r="E40" s="412" t="s">
        <v>28</v>
      </c>
      <c r="F40" s="413" t="s">
        <v>145</v>
      </c>
      <c r="G40" s="429" t="s">
        <v>518</v>
      </c>
      <c r="H40" s="432">
        <v>41789</v>
      </c>
      <c r="I40" s="448">
        <f t="shared" si="2"/>
        <v>2317126812</v>
      </c>
      <c r="J40" s="409"/>
      <c r="K40" s="409"/>
      <c r="L40" s="417"/>
      <c r="M40" s="409">
        <v>2194848732</v>
      </c>
      <c r="N40" s="409"/>
      <c r="O40" s="409"/>
      <c r="P40" s="417">
        <f t="shared" si="0"/>
        <v>2194848732</v>
      </c>
      <c r="Q40" s="433">
        <v>122278080</v>
      </c>
      <c r="R40" s="411" t="s">
        <v>28</v>
      </c>
      <c r="S40" s="423" t="s">
        <v>630</v>
      </c>
      <c r="T40" s="418">
        <v>42005</v>
      </c>
      <c r="U40" s="426">
        <v>4</v>
      </c>
      <c r="V40" s="409">
        <v>2194848732</v>
      </c>
      <c r="W40" s="412" t="s">
        <v>643</v>
      </c>
      <c r="X40" s="412" t="s">
        <v>666</v>
      </c>
      <c r="Y40" s="411"/>
      <c r="Z40" s="334" t="s">
        <v>706</v>
      </c>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row>
    <row r="41" spans="1:240" s="334" customFormat="1" ht="90" x14ac:dyDescent="0.2">
      <c r="A41" s="411" t="s">
        <v>146</v>
      </c>
      <c r="B41" s="412" t="s">
        <v>147</v>
      </c>
      <c r="C41" s="412" t="s">
        <v>148</v>
      </c>
      <c r="D41" s="412" t="s">
        <v>391</v>
      </c>
      <c r="E41" s="412" t="s">
        <v>28</v>
      </c>
      <c r="F41" s="413" t="s">
        <v>149</v>
      </c>
      <c r="G41" s="429" t="s">
        <v>519</v>
      </c>
      <c r="H41" s="432">
        <v>41856</v>
      </c>
      <c r="I41" s="448">
        <f t="shared" si="2"/>
        <v>1821596000</v>
      </c>
      <c r="J41" s="409"/>
      <c r="K41" s="409"/>
      <c r="L41" s="417"/>
      <c r="M41" s="409">
        <v>1532588000</v>
      </c>
      <c r="N41" s="409"/>
      <c r="O41" s="409"/>
      <c r="P41" s="417">
        <f t="shared" si="0"/>
        <v>1532588000</v>
      </c>
      <c r="Q41" s="433">
        <v>289008000</v>
      </c>
      <c r="R41" s="411" t="s">
        <v>150</v>
      </c>
      <c r="S41" s="423" t="s">
        <v>90</v>
      </c>
      <c r="T41" s="418">
        <v>41876</v>
      </c>
      <c r="U41" s="426">
        <v>1775</v>
      </c>
      <c r="V41" s="417">
        <f>M41</f>
        <v>1532588000</v>
      </c>
      <c r="W41" s="427" t="s">
        <v>644</v>
      </c>
      <c r="X41" s="427"/>
      <c r="Y41" s="411"/>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row>
    <row r="42" spans="1:240" s="334" customFormat="1" ht="67.5" x14ac:dyDescent="0.2">
      <c r="A42" s="411" t="s">
        <v>151</v>
      </c>
      <c r="B42" s="412" t="s">
        <v>152</v>
      </c>
      <c r="C42" s="412" t="s">
        <v>153</v>
      </c>
      <c r="D42" s="412" t="s">
        <v>34</v>
      </c>
      <c r="E42" s="412" t="s">
        <v>28</v>
      </c>
      <c r="F42" s="413" t="s">
        <v>154</v>
      </c>
      <c r="G42" s="434" t="s">
        <v>602</v>
      </c>
      <c r="H42" s="415" t="s">
        <v>603</v>
      </c>
      <c r="I42" s="448">
        <f t="shared" si="2"/>
        <v>5206647058</v>
      </c>
      <c r="J42" s="417"/>
      <c r="K42" s="417">
        <v>3045762989</v>
      </c>
      <c r="L42" s="417">
        <f>2128440056+32444013</f>
        <v>2160884069</v>
      </c>
      <c r="M42" s="409"/>
      <c r="N42" s="409"/>
      <c r="O42" s="409"/>
      <c r="P42" s="417">
        <f t="shared" si="0"/>
        <v>5206647058</v>
      </c>
      <c r="Q42" s="409"/>
      <c r="R42" s="411" t="s">
        <v>155</v>
      </c>
      <c r="S42" s="423" t="s">
        <v>46</v>
      </c>
      <c r="T42" s="418" t="s">
        <v>156</v>
      </c>
      <c r="U42" s="426" t="s">
        <v>610</v>
      </c>
      <c r="V42" s="409">
        <v>5206647057</v>
      </c>
      <c r="W42" s="412" t="s">
        <v>644</v>
      </c>
      <c r="X42" s="412"/>
      <c r="Y42" s="411"/>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row>
    <row r="43" spans="1:240" s="334" customFormat="1" ht="56.25" x14ac:dyDescent="0.2">
      <c r="A43" s="411" t="s">
        <v>157</v>
      </c>
      <c r="B43" s="412" t="s">
        <v>158</v>
      </c>
      <c r="C43" s="412" t="s">
        <v>159</v>
      </c>
      <c r="D43" s="412" t="s">
        <v>34</v>
      </c>
      <c r="E43" s="412" t="s">
        <v>28</v>
      </c>
      <c r="F43" s="413" t="s">
        <v>160</v>
      </c>
      <c r="G43" s="434" t="s">
        <v>602</v>
      </c>
      <c r="H43" s="415" t="s">
        <v>603</v>
      </c>
      <c r="I43" s="448">
        <f t="shared" si="2"/>
        <v>2128227123</v>
      </c>
      <c r="J43" s="417"/>
      <c r="K43" s="417"/>
      <c r="L43" s="428">
        <v>2128227123</v>
      </c>
      <c r="M43" s="409"/>
      <c r="N43" s="409"/>
      <c r="O43" s="409"/>
      <c r="P43" s="417">
        <f t="shared" si="0"/>
        <v>2128227123</v>
      </c>
      <c r="Q43" s="409"/>
      <c r="R43" s="411" t="s">
        <v>98</v>
      </c>
      <c r="S43" s="423" t="s">
        <v>625</v>
      </c>
      <c r="T43" s="459">
        <v>41289</v>
      </c>
      <c r="U43" s="426">
        <v>54</v>
      </c>
      <c r="V43" s="409">
        <v>2128227123</v>
      </c>
      <c r="W43" s="412" t="s">
        <v>643</v>
      </c>
      <c r="X43" s="412" t="s">
        <v>667</v>
      </c>
      <c r="Y43" s="411"/>
      <c r="Z43" s="334" t="s">
        <v>706</v>
      </c>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c r="IB43" s="347"/>
      <c r="IC43" s="347"/>
      <c r="ID43" s="347"/>
      <c r="IE43" s="347"/>
      <c r="IF43" s="347"/>
    </row>
    <row r="44" spans="1:240" s="334" customFormat="1" ht="135" x14ac:dyDescent="0.2">
      <c r="A44" s="411" t="s">
        <v>161</v>
      </c>
      <c r="B44" s="412" t="s">
        <v>162</v>
      </c>
      <c r="C44" s="412" t="s">
        <v>163</v>
      </c>
      <c r="D44" s="412" t="s">
        <v>93</v>
      </c>
      <c r="E44" s="412" t="s">
        <v>28</v>
      </c>
      <c r="F44" s="413" t="s">
        <v>164</v>
      </c>
      <c r="G44" s="434" t="s">
        <v>602</v>
      </c>
      <c r="H44" s="415" t="s">
        <v>604</v>
      </c>
      <c r="I44" s="448">
        <f t="shared" ref="I44:I70" si="3">+L44+Q44+J44+K44+M44+N44+O44</f>
        <v>2830855494</v>
      </c>
      <c r="J44" s="409"/>
      <c r="K44" s="409"/>
      <c r="L44" s="417">
        <v>2830855494</v>
      </c>
      <c r="M44" s="409"/>
      <c r="N44" s="409"/>
      <c r="O44" s="409"/>
      <c r="P44" s="417">
        <f t="shared" si="0"/>
        <v>2830855494</v>
      </c>
      <c r="Q44" s="409"/>
      <c r="R44" s="411" t="s">
        <v>165</v>
      </c>
      <c r="S44" s="423" t="s">
        <v>46</v>
      </c>
      <c r="T44" s="418">
        <v>41255</v>
      </c>
      <c r="U44" s="426">
        <v>95</v>
      </c>
      <c r="V44" s="409">
        <v>2830855494</v>
      </c>
      <c r="W44" s="412" t="s">
        <v>643</v>
      </c>
      <c r="X44" s="412" t="s">
        <v>668</v>
      </c>
      <c r="Y44" s="411"/>
      <c r="Z44" s="334" t="s">
        <v>706</v>
      </c>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row>
    <row r="45" spans="1:240" s="334" customFormat="1" ht="56.25" x14ac:dyDescent="0.2">
      <c r="A45" s="411" t="s">
        <v>166</v>
      </c>
      <c r="B45" s="412" t="s">
        <v>167</v>
      </c>
      <c r="C45" s="412" t="s">
        <v>168</v>
      </c>
      <c r="D45" s="412" t="s">
        <v>50</v>
      </c>
      <c r="E45" s="412" t="s">
        <v>28</v>
      </c>
      <c r="F45" s="413" t="s">
        <v>169</v>
      </c>
      <c r="G45" s="434" t="s">
        <v>602</v>
      </c>
      <c r="H45" s="415" t="s">
        <v>603</v>
      </c>
      <c r="I45" s="448">
        <f t="shared" si="3"/>
        <v>2308768031</v>
      </c>
      <c r="J45" s="409"/>
      <c r="K45" s="409">
        <v>943744651</v>
      </c>
      <c r="L45" s="417">
        <v>1365023380</v>
      </c>
      <c r="M45" s="409"/>
      <c r="N45" s="409"/>
      <c r="O45" s="409"/>
      <c r="P45" s="417">
        <f t="shared" si="0"/>
        <v>2308768031</v>
      </c>
      <c r="Q45" s="409"/>
      <c r="R45" s="411" t="s">
        <v>98</v>
      </c>
      <c r="S45" s="423" t="s">
        <v>53</v>
      </c>
      <c r="T45" s="418">
        <v>41341</v>
      </c>
      <c r="U45" s="426">
        <v>468</v>
      </c>
      <c r="V45" s="409">
        <v>2308768031</v>
      </c>
      <c r="W45" s="412" t="s">
        <v>644</v>
      </c>
      <c r="X45" s="412"/>
      <c r="Y45" s="411"/>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row>
    <row r="46" spans="1:240" s="334" customFormat="1" ht="56.25" x14ac:dyDescent="0.2">
      <c r="A46" s="411" t="s">
        <v>170</v>
      </c>
      <c r="B46" s="412" t="s">
        <v>171</v>
      </c>
      <c r="C46" s="412" t="s">
        <v>86</v>
      </c>
      <c r="D46" s="412" t="s">
        <v>57</v>
      </c>
      <c r="E46" s="412" t="s">
        <v>28</v>
      </c>
      <c r="F46" s="413" t="s">
        <v>172</v>
      </c>
      <c r="G46" s="434" t="s">
        <v>602</v>
      </c>
      <c r="H46" s="415" t="s">
        <v>603</v>
      </c>
      <c r="I46" s="448">
        <f t="shared" si="3"/>
        <v>1547453948</v>
      </c>
      <c r="J46" s="409"/>
      <c r="K46" s="409"/>
      <c r="L46" s="417">
        <v>1547453948</v>
      </c>
      <c r="M46" s="409"/>
      <c r="N46" s="409"/>
      <c r="O46" s="409"/>
      <c r="P46" s="417">
        <f t="shared" si="0"/>
        <v>1547453948</v>
      </c>
      <c r="Q46" s="409"/>
      <c r="R46" s="411" t="s">
        <v>173</v>
      </c>
      <c r="S46" s="423" t="s">
        <v>46</v>
      </c>
      <c r="T46" s="418">
        <v>41255</v>
      </c>
      <c r="U46" s="426">
        <v>95</v>
      </c>
      <c r="V46" s="409">
        <v>1547453948</v>
      </c>
      <c r="W46" s="412" t="s">
        <v>643</v>
      </c>
      <c r="X46" s="412" t="s">
        <v>669</v>
      </c>
      <c r="Y46" s="411"/>
      <c r="Z46" s="334" t="s">
        <v>706</v>
      </c>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row>
    <row r="47" spans="1:240" s="334" customFormat="1" ht="56.25" x14ac:dyDescent="0.2">
      <c r="A47" s="411" t="s">
        <v>174</v>
      </c>
      <c r="B47" s="412" t="s">
        <v>175</v>
      </c>
      <c r="C47" s="412" t="s">
        <v>176</v>
      </c>
      <c r="D47" s="412" t="s">
        <v>177</v>
      </c>
      <c r="E47" s="412" t="s">
        <v>178</v>
      </c>
      <c r="F47" s="413" t="s">
        <v>179</v>
      </c>
      <c r="G47" s="435" t="s">
        <v>520</v>
      </c>
      <c r="H47" s="415">
        <v>41520</v>
      </c>
      <c r="I47" s="448">
        <f t="shared" si="3"/>
        <v>387481825</v>
      </c>
      <c r="J47" s="417"/>
      <c r="K47" s="417"/>
      <c r="L47" s="417">
        <v>386699206</v>
      </c>
      <c r="M47" s="409"/>
      <c r="N47" s="409"/>
      <c r="O47" s="409"/>
      <c r="P47" s="417">
        <f t="shared" si="0"/>
        <v>386699206</v>
      </c>
      <c r="Q47" s="409">
        <v>782619</v>
      </c>
      <c r="R47" s="411" t="s">
        <v>173</v>
      </c>
      <c r="S47" s="436" t="s">
        <v>180</v>
      </c>
      <c r="T47" s="418">
        <v>41699</v>
      </c>
      <c r="U47" s="419">
        <v>16</v>
      </c>
      <c r="V47" s="417">
        <v>386699209</v>
      </c>
      <c r="W47" s="427"/>
      <c r="X47" s="427"/>
      <c r="Y47" s="411"/>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400"/>
      <c r="IF47" s="400"/>
    </row>
    <row r="48" spans="1:240" s="334" customFormat="1" ht="56.25" x14ac:dyDescent="0.2">
      <c r="A48" s="411" t="s">
        <v>181</v>
      </c>
      <c r="B48" s="412" t="s">
        <v>182</v>
      </c>
      <c r="C48" s="412" t="s">
        <v>176</v>
      </c>
      <c r="D48" s="412" t="s">
        <v>117</v>
      </c>
      <c r="E48" s="412" t="s">
        <v>178</v>
      </c>
      <c r="F48" s="413" t="s">
        <v>183</v>
      </c>
      <c r="G48" s="435" t="s">
        <v>520</v>
      </c>
      <c r="H48" s="415">
        <v>41520</v>
      </c>
      <c r="I48" s="448">
        <f t="shared" si="3"/>
        <v>408937922</v>
      </c>
      <c r="J48" s="417"/>
      <c r="K48" s="417"/>
      <c r="L48" s="417">
        <v>408937922</v>
      </c>
      <c r="M48" s="409"/>
      <c r="N48" s="409"/>
      <c r="O48" s="409"/>
      <c r="P48" s="417">
        <f t="shared" si="0"/>
        <v>408937922</v>
      </c>
      <c r="Q48" s="409"/>
      <c r="R48" s="411" t="s">
        <v>173</v>
      </c>
      <c r="S48" s="423" t="s">
        <v>46</v>
      </c>
      <c r="T48" s="418" t="s">
        <v>592</v>
      </c>
      <c r="U48" s="418" t="s">
        <v>593</v>
      </c>
      <c r="V48" s="417">
        <v>408937922</v>
      </c>
      <c r="W48" s="427"/>
      <c r="X48" s="427"/>
      <c r="Y48" s="411"/>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400"/>
      <c r="IF48" s="400"/>
    </row>
    <row r="49" spans="1:240" s="334" customFormat="1" ht="56.25" x14ac:dyDescent="0.2">
      <c r="A49" s="411" t="s">
        <v>184</v>
      </c>
      <c r="B49" s="412" t="s">
        <v>185</v>
      </c>
      <c r="C49" s="412" t="s">
        <v>186</v>
      </c>
      <c r="D49" s="412" t="s">
        <v>34</v>
      </c>
      <c r="E49" s="412" t="s">
        <v>187</v>
      </c>
      <c r="F49" s="413" t="s">
        <v>188</v>
      </c>
      <c r="G49" s="435" t="s">
        <v>520</v>
      </c>
      <c r="H49" s="415">
        <v>41520</v>
      </c>
      <c r="I49" s="448">
        <f t="shared" si="3"/>
        <v>1527551857</v>
      </c>
      <c r="J49" s="417"/>
      <c r="K49" s="417"/>
      <c r="L49" s="417">
        <v>1527551857</v>
      </c>
      <c r="M49" s="409"/>
      <c r="N49" s="409"/>
      <c r="O49" s="409"/>
      <c r="P49" s="417">
        <f t="shared" si="0"/>
        <v>1527551857</v>
      </c>
      <c r="Q49" s="409"/>
      <c r="R49" s="411" t="s">
        <v>189</v>
      </c>
      <c r="S49" s="423" t="s">
        <v>46</v>
      </c>
      <c r="T49" s="418">
        <v>41552</v>
      </c>
      <c r="U49" s="419" t="s">
        <v>190</v>
      </c>
      <c r="V49" s="417">
        <v>1527551857</v>
      </c>
      <c r="W49" s="427"/>
      <c r="X49" s="427"/>
      <c r="Y49" s="411"/>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400"/>
      <c r="IF49" s="400"/>
    </row>
    <row r="50" spans="1:240" s="334" customFormat="1" ht="45" x14ac:dyDescent="0.2">
      <c r="A50" s="411" t="s">
        <v>191</v>
      </c>
      <c r="B50" s="412" t="s">
        <v>192</v>
      </c>
      <c r="C50" s="412" t="s">
        <v>193</v>
      </c>
      <c r="D50" s="412" t="s">
        <v>34</v>
      </c>
      <c r="E50" s="412" t="s">
        <v>194</v>
      </c>
      <c r="F50" s="413" t="s">
        <v>195</v>
      </c>
      <c r="G50" s="435" t="s">
        <v>520</v>
      </c>
      <c r="H50" s="415">
        <v>41520</v>
      </c>
      <c r="I50" s="448">
        <f t="shared" si="3"/>
        <v>768720273</v>
      </c>
      <c r="J50" s="417"/>
      <c r="K50" s="417"/>
      <c r="L50" s="417">
        <f>768720273-K50</f>
        <v>768720273</v>
      </c>
      <c r="M50" s="409"/>
      <c r="N50" s="409"/>
      <c r="O50" s="409"/>
      <c r="P50" s="417">
        <f t="shared" si="0"/>
        <v>768720273</v>
      </c>
      <c r="Q50" s="409"/>
      <c r="R50" s="411" t="s">
        <v>196</v>
      </c>
      <c r="S50" s="423" t="s">
        <v>46</v>
      </c>
      <c r="T50" s="418" t="s">
        <v>594</v>
      </c>
      <c r="U50" s="437" t="s">
        <v>595</v>
      </c>
      <c r="V50" s="417">
        <f>514928003+253792270</f>
        <v>768720273</v>
      </c>
      <c r="W50" s="427"/>
      <c r="X50" s="427"/>
      <c r="Y50" s="411"/>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400"/>
      <c r="IF50" s="400"/>
    </row>
    <row r="51" spans="1:240" s="334" customFormat="1" ht="56.25" x14ac:dyDescent="0.2">
      <c r="A51" s="411" t="s">
        <v>197</v>
      </c>
      <c r="B51" s="412" t="s">
        <v>198</v>
      </c>
      <c r="C51" s="412" t="s">
        <v>199</v>
      </c>
      <c r="D51" s="412" t="s">
        <v>177</v>
      </c>
      <c r="E51" s="412" t="s">
        <v>200</v>
      </c>
      <c r="F51" s="413" t="s">
        <v>201</v>
      </c>
      <c r="G51" s="435" t="s">
        <v>520</v>
      </c>
      <c r="H51" s="415">
        <v>41520</v>
      </c>
      <c r="I51" s="448">
        <f t="shared" si="3"/>
        <v>1488121934</v>
      </c>
      <c r="J51" s="417"/>
      <c r="K51" s="417"/>
      <c r="L51" s="417">
        <v>1288121934</v>
      </c>
      <c r="M51" s="409"/>
      <c r="N51" s="409"/>
      <c r="O51" s="409"/>
      <c r="P51" s="417">
        <f t="shared" si="0"/>
        <v>1288121934</v>
      </c>
      <c r="Q51" s="409">
        <v>200000000</v>
      </c>
      <c r="R51" s="411" t="s">
        <v>287</v>
      </c>
      <c r="S51" s="423" t="s">
        <v>46</v>
      </c>
      <c r="T51" s="418" t="s">
        <v>596</v>
      </c>
      <c r="U51" s="437" t="s">
        <v>593</v>
      </c>
      <c r="V51" s="417">
        <v>1488121935</v>
      </c>
      <c r="W51" s="427" t="s">
        <v>643</v>
      </c>
      <c r="X51" s="427" t="s">
        <v>670</v>
      </c>
      <c r="Y51" s="411"/>
      <c r="Z51" s="334" t="s">
        <v>706</v>
      </c>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400"/>
      <c r="IF51" s="400"/>
    </row>
    <row r="52" spans="1:240" s="334" customFormat="1" ht="45" x14ac:dyDescent="0.2">
      <c r="A52" s="411" t="s">
        <v>202</v>
      </c>
      <c r="B52" s="412" t="s">
        <v>203</v>
      </c>
      <c r="C52" s="412" t="s">
        <v>204</v>
      </c>
      <c r="D52" s="412" t="s">
        <v>50</v>
      </c>
      <c r="E52" s="412" t="s">
        <v>278</v>
      </c>
      <c r="F52" s="413" t="s">
        <v>205</v>
      </c>
      <c r="G52" s="435" t="s">
        <v>520</v>
      </c>
      <c r="H52" s="415">
        <v>41520</v>
      </c>
      <c r="I52" s="448">
        <f t="shared" si="3"/>
        <v>182160817</v>
      </c>
      <c r="J52" s="417"/>
      <c r="K52" s="417"/>
      <c r="L52" s="417">
        <v>179660817</v>
      </c>
      <c r="M52" s="409"/>
      <c r="N52" s="409"/>
      <c r="O52" s="409"/>
      <c r="P52" s="417">
        <f t="shared" si="0"/>
        <v>179660817</v>
      </c>
      <c r="Q52" s="409">
        <v>2500000</v>
      </c>
      <c r="R52" s="411" t="s">
        <v>206</v>
      </c>
      <c r="S52" s="436" t="s">
        <v>207</v>
      </c>
      <c r="T52" s="418">
        <v>41705</v>
      </c>
      <c r="U52" s="419">
        <v>13</v>
      </c>
      <c r="V52" s="417">
        <v>179660817</v>
      </c>
      <c r="W52" s="427"/>
      <c r="X52" s="427"/>
      <c r="Y52" s="411"/>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400"/>
      <c r="IF52" s="400"/>
    </row>
    <row r="53" spans="1:240" s="334" customFormat="1" ht="67.5" x14ac:dyDescent="0.2">
      <c r="A53" s="411" t="s">
        <v>208</v>
      </c>
      <c r="B53" s="412" t="s">
        <v>209</v>
      </c>
      <c r="C53" s="412" t="s">
        <v>210</v>
      </c>
      <c r="D53" s="412" t="s">
        <v>79</v>
      </c>
      <c r="E53" s="412" t="s">
        <v>278</v>
      </c>
      <c r="F53" s="413" t="s">
        <v>211</v>
      </c>
      <c r="G53" s="435" t="s">
        <v>520</v>
      </c>
      <c r="H53" s="415">
        <v>41520</v>
      </c>
      <c r="I53" s="448">
        <f t="shared" si="3"/>
        <v>97397028</v>
      </c>
      <c r="J53" s="417"/>
      <c r="K53" s="417"/>
      <c r="L53" s="417">
        <v>95007028</v>
      </c>
      <c r="M53" s="409"/>
      <c r="N53" s="409"/>
      <c r="O53" s="409"/>
      <c r="P53" s="417">
        <f t="shared" si="0"/>
        <v>95007028</v>
      </c>
      <c r="Q53" s="409">
        <v>2390000</v>
      </c>
      <c r="R53" s="411" t="s">
        <v>206</v>
      </c>
      <c r="S53" s="436" t="s">
        <v>207</v>
      </c>
      <c r="T53" s="418">
        <v>41705</v>
      </c>
      <c r="U53" s="419">
        <v>13</v>
      </c>
      <c r="V53" s="417">
        <v>95007008</v>
      </c>
      <c r="W53" s="427"/>
      <c r="X53" s="427"/>
      <c r="Y53" s="411"/>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400"/>
      <c r="IF53" s="400"/>
    </row>
    <row r="54" spans="1:240" s="334" customFormat="1" ht="45" x14ac:dyDescent="0.2">
      <c r="A54" s="411" t="s">
        <v>212</v>
      </c>
      <c r="B54" s="412" t="s">
        <v>213</v>
      </c>
      <c r="C54" s="412" t="s">
        <v>214</v>
      </c>
      <c r="D54" s="412" t="s">
        <v>34</v>
      </c>
      <c r="E54" s="412" t="s">
        <v>215</v>
      </c>
      <c r="F54" s="413" t="s">
        <v>216</v>
      </c>
      <c r="G54" s="435" t="s">
        <v>520</v>
      </c>
      <c r="H54" s="415">
        <v>41520</v>
      </c>
      <c r="I54" s="448">
        <f t="shared" si="3"/>
        <v>499497515</v>
      </c>
      <c r="J54" s="417"/>
      <c r="K54" s="417"/>
      <c r="L54" s="417">
        <v>499497515</v>
      </c>
      <c r="M54" s="409"/>
      <c r="N54" s="409"/>
      <c r="O54" s="409"/>
      <c r="P54" s="417">
        <f t="shared" si="0"/>
        <v>499497515</v>
      </c>
      <c r="Q54" s="409"/>
      <c r="R54" s="411" t="s">
        <v>217</v>
      </c>
      <c r="S54" s="423" t="s">
        <v>46</v>
      </c>
      <c r="T54" s="418">
        <v>41552</v>
      </c>
      <c r="U54" s="419" t="s">
        <v>190</v>
      </c>
      <c r="V54" s="417">
        <v>499497514.56</v>
      </c>
      <c r="W54" s="427"/>
      <c r="X54" s="427"/>
      <c r="Y54" s="411"/>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7"/>
      <c r="BU54" s="347"/>
      <c r="BV54" s="347"/>
      <c r="BW54" s="347"/>
      <c r="BX54" s="347"/>
      <c r="BY54" s="347"/>
      <c r="BZ54" s="347"/>
      <c r="CA54" s="347"/>
      <c r="CB54" s="347"/>
      <c r="CC54" s="347"/>
      <c r="CD54" s="347"/>
      <c r="CE54" s="347"/>
      <c r="CF54" s="347"/>
      <c r="CG54" s="347"/>
      <c r="CH54" s="347"/>
      <c r="CI54" s="347"/>
      <c r="CJ54" s="347"/>
      <c r="CK54" s="347"/>
      <c r="CL54" s="347"/>
      <c r="CM54" s="347"/>
      <c r="CN54" s="347"/>
      <c r="CO54" s="347"/>
      <c r="CP54" s="347"/>
      <c r="CQ54" s="347"/>
      <c r="CR54" s="347"/>
      <c r="CS54" s="347"/>
      <c r="CT54" s="347"/>
      <c r="CU54" s="347"/>
      <c r="CV54" s="347"/>
      <c r="CW54" s="347"/>
      <c r="CX54" s="347"/>
      <c r="CY54" s="347"/>
      <c r="CZ54" s="347"/>
      <c r="DA54" s="347"/>
      <c r="DB54" s="347"/>
      <c r="DC54" s="347"/>
      <c r="DD54" s="347"/>
      <c r="DE54" s="347"/>
      <c r="DF54" s="347"/>
      <c r="DG54" s="347"/>
      <c r="DH54" s="347"/>
      <c r="DI54" s="347"/>
      <c r="DJ54" s="347"/>
      <c r="DK54" s="347"/>
      <c r="DL54" s="347"/>
      <c r="DM54" s="347"/>
      <c r="DN54" s="347"/>
      <c r="DO54" s="347"/>
      <c r="DP54" s="347"/>
      <c r="DQ54" s="347"/>
      <c r="DR54" s="347"/>
      <c r="DS54" s="347"/>
      <c r="DT54" s="347"/>
      <c r="DU54" s="347"/>
      <c r="DV54" s="347"/>
      <c r="DW54" s="347"/>
      <c r="DX54" s="347"/>
      <c r="DY54" s="347"/>
      <c r="DZ54" s="347"/>
      <c r="EA54" s="347"/>
      <c r="EB54" s="347"/>
      <c r="EC54" s="347"/>
      <c r="ED54" s="347"/>
      <c r="EE54" s="347"/>
      <c r="EF54" s="347"/>
      <c r="EG54" s="347"/>
      <c r="EH54" s="347"/>
      <c r="EI54" s="347"/>
      <c r="EJ54" s="347"/>
      <c r="EK54" s="347"/>
      <c r="EL54" s="347"/>
      <c r="EM54" s="347"/>
      <c r="EN54" s="347"/>
      <c r="EO54" s="347"/>
      <c r="EP54" s="347"/>
      <c r="EQ54" s="347"/>
      <c r="ER54" s="347"/>
      <c r="ES54" s="347"/>
      <c r="ET54" s="347"/>
      <c r="EU54" s="347"/>
      <c r="EV54" s="347"/>
      <c r="EW54" s="347"/>
      <c r="EX54" s="347"/>
      <c r="EY54" s="347"/>
      <c r="EZ54" s="347"/>
      <c r="FA54" s="347"/>
      <c r="FB54" s="347"/>
      <c r="FC54" s="347"/>
      <c r="FD54" s="347"/>
      <c r="FE54" s="347"/>
      <c r="FF54" s="347"/>
      <c r="FG54" s="347"/>
      <c r="FH54" s="347"/>
      <c r="FI54" s="347"/>
      <c r="FJ54" s="347"/>
      <c r="FK54" s="347"/>
      <c r="FL54" s="347"/>
      <c r="FM54" s="347"/>
      <c r="FN54" s="347"/>
      <c r="FO54" s="347"/>
      <c r="FP54" s="347"/>
      <c r="FQ54" s="347"/>
      <c r="FR54" s="347"/>
      <c r="FS54" s="347"/>
      <c r="FT54" s="347"/>
      <c r="FU54" s="347"/>
      <c r="FV54" s="347"/>
      <c r="FW54" s="347"/>
      <c r="FX54" s="347"/>
      <c r="FY54" s="347"/>
      <c r="FZ54" s="347"/>
      <c r="GA54" s="347"/>
      <c r="GB54" s="347"/>
      <c r="GC54" s="347"/>
      <c r="GD54" s="347"/>
      <c r="GE54" s="347"/>
      <c r="GF54" s="347"/>
      <c r="GG54" s="347"/>
      <c r="GH54" s="347"/>
      <c r="GI54" s="347"/>
      <c r="GJ54" s="347"/>
      <c r="GK54" s="347"/>
      <c r="GL54" s="347"/>
      <c r="GM54" s="347"/>
      <c r="GN54" s="347"/>
      <c r="GO54" s="347"/>
      <c r="GP54" s="347"/>
      <c r="GQ54" s="347"/>
      <c r="GR54" s="347"/>
      <c r="GS54" s="347"/>
      <c r="GT54" s="347"/>
      <c r="GU54" s="347"/>
      <c r="GV54" s="347"/>
      <c r="GW54" s="347"/>
      <c r="GX54" s="347"/>
      <c r="GY54" s="347"/>
      <c r="GZ54" s="347"/>
      <c r="HA54" s="347"/>
      <c r="HB54" s="347"/>
      <c r="HC54" s="347"/>
      <c r="HD54" s="347"/>
      <c r="HE54" s="347"/>
      <c r="HF54" s="347"/>
      <c r="HG54" s="347"/>
      <c r="HH54" s="347"/>
      <c r="HI54" s="347"/>
      <c r="HJ54" s="347"/>
      <c r="HK54" s="347"/>
      <c r="HL54" s="347"/>
      <c r="HM54" s="347"/>
      <c r="HN54" s="347"/>
      <c r="HO54" s="347"/>
      <c r="HP54" s="347"/>
      <c r="HQ54" s="347"/>
      <c r="HR54" s="347"/>
      <c r="HS54" s="347"/>
      <c r="HT54" s="347"/>
      <c r="HU54" s="347"/>
      <c r="HV54" s="347"/>
      <c r="HW54" s="347"/>
      <c r="HX54" s="347"/>
      <c r="HY54" s="347"/>
      <c r="HZ54" s="347"/>
      <c r="IA54" s="347"/>
      <c r="IB54" s="347"/>
      <c r="IC54" s="347"/>
      <c r="ID54" s="347"/>
      <c r="IE54" s="400"/>
      <c r="IF54" s="400"/>
    </row>
    <row r="55" spans="1:240" s="334" customFormat="1" ht="45" x14ac:dyDescent="0.2">
      <c r="A55" s="411" t="s">
        <v>218</v>
      </c>
      <c r="B55" s="412" t="s">
        <v>219</v>
      </c>
      <c r="C55" s="412" t="s">
        <v>220</v>
      </c>
      <c r="D55" s="412" t="s">
        <v>34</v>
      </c>
      <c r="E55" s="412" t="s">
        <v>221</v>
      </c>
      <c r="F55" s="413" t="s">
        <v>222</v>
      </c>
      <c r="G55" s="435" t="s">
        <v>520</v>
      </c>
      <c r="H55" s="415">
        <v>41520</v>
      </c>
      <c r="I55" s="448">
        <f t="shared" si="3"/>
        <v>128339480</v>
      </c>
      <c r="J55" s="417"/>
      <c r="K55" s="417"/>
      <c r="L55" s="417">
        <v>128339480</v>
      </c>
      <c r="M55" s="409"/>
      <c r="N55" s="409"/>
      <c r="O55" s="409"/>
      <c r="P55" s="417">
        <f t="shared" si="0"/>
        <v>128339480</v>
      </c>
      <c r="Q55" s="409"/>
      <c r="R55" s="411" t="s">
        <v>223</v>
      </c>
      <c r="S55" s="436" t="s">
        <v>224</v>
      </c>
      <c r="T55" s="418">
        <v>41713</v>
      </c>
      <c r="U55" s="419">
        <v>35</v>
      </c>
      <c r="V55" s="417">
        <v>128339480</v>
      </c>
      <c r="W55" s="427"/>
      <c r="X55" s="427"/>
      <c r="Y55" s="411"/>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c r="CH55" s="347"/>
      <c r="CI55" s="347"/>
      <c r="CJ55" s="347"/>
      <c r="CK55" s="347"/>
      <c r="CL55" s="347"/>
      <c r="CM55" s="347"/>
      <c r="CN55" s="347"/>
      <c r="CO55" s="347"/>
      <c r="CP55" s="347"/>
      <c r="CQ55" s="347"/>
      <c r="CR55" s="347"/>
      <c r="CS55" s="347"/>
      <c r="CT55" s="347"/>
      <c r="CU55" s="347"/>
      <c r="CV55" s="347"/>
      <c r="CW55" s="347"/>
      <c r="CX55" s="347"/>
      <c r="CY55" s="347"/>
      <c r="CZ55" s="347"/>
      <c r="DA55" s="347"/>
      <c r="DB55" s="347"/>
      <c r="DC55" s="347"/>
      <c r="DD55" s="347"/>
      <c r="DE55" s="347"/>
      <c r="DF55" s="347"/>
      <c r="DG55" s="347"/>
      <c r="DH55" s="347"/>
      <c r="DI55" s="347"/>
      <c r="DJ55" s="347"/>
      <c r="DK55" s="347"/>
      <c r="DL55" s="347"/>
      <c r="DM55" s="347"/>
      <c r="DN55" s="347"/>
      <c r="DO55" s="347"/>
      <c r="DP55" s="347"/>
      <c r="DQ55" s="347"/>
      <c r="DR55" s="347"/>
      <c r="DS55" s="347"/>
      <c r="DT55" s="347"/>
      <c r="DU55" s="347"/>
      <c r="DV55" s="347"/>
      <c r="DW55" s="347"/>
      <c r="DX55" s="347"/>
      <c r="DY55" s="347"/>
      <c r="DZ55" s="347"/>
      <c r="EA55" s="347"/>
      <c r="EB55" s="347"/>
      <c r="EC55" s="347"/>
      <c r="ED55" s="347"/>
      <c r="EE55" s="347"/>
      <c r="EF55" s="347"/>
      <c r="EG55" s="347"/>
      <c r="EH55" s="347"/>
      <c r="EI55" s="347"/>
      <c r="EJ55" s="347"/>
      <c r="EK55" s="347"/>
      <c r="EL55" s="347"/>
      <c r="EM55" s="347"/>
      <c r="EN55" s="347"/>
      <c r="EO55" s="347"/>
      <c r="EP55" s="347"/>
      <c r="EQ55" s="347"/>
      <c r="ER55" s="347"/>
      <c r="ES55" s="347"/>
      <c r="ET55" s="347"/>
      <c r="EU55" s="347"/>
      <c r="EV55" s="347"/>
      <c r="EW55" s="347"/>
      <c r="EX55" s="347"/>
      <c r="EY55" s="347"/>
      <c r="EZ55" s="347"/>
      <c r="FA55" s="347"/>
      <c r="FB55" s="347"/>
      <c r="FC55" s="347"/>
      <c r="FD55" s="347"/>
      <c r="FE55" s="347"/>
      <c r="FF55" s="347"/>
      <c r="FG55" s="347"/>
      <c r="FH55" s="347"/>
      <c r="FI55" s="347"/>
      <c r="FJ55" s="347"/>
      <c r="FK55" s="347"/>
      <c r="FL55" s="347"/>
      <c r="FM55" s="347"/>
      <c r="FN55" s="347"/>
      <c r="FO55" s="347"/>
      <c r="FP55" s="347"/>
      <c r="FQ55" s="347"/>
      <c r="FR55" s="347"/>
      <c r="FS55" s="347"/>
      <c r="FT55" s="347"/>
      <c r="FU55" s="347"/>
      <c r="FV55" s="347"/>
      <c r="FW55" s="347"/>
      <c r="FX55" s="347"/>
      <c r="FY55" s="347"/>
      <c r="FZ55" s="347"/>
      <c r="GA55" s="347"/>
      <c r="GB55" s="347"/>
      <c r="GC55" s="347"/>
      <c r="GD55" s="347"/>
      <c r="GE55" s="347"/>
      <c r="GF55" s="347"/>
      <c r="GG55" s="347"/>
      <c r="GH55" s="347"/>
      <c r="GI55" s="347"/>
      <c r="GJ55" s="347"/>
      <c r="GK55" s="347"/>
      <c r="GL55" s="347"/>
      <c r="GM55" s="347"/>
      <c r="GN55" s="347"/>
      <c r="GO55" s="347"/>
      <c r="GP55" s="347"/>
      <c r="GQ55" s="347"/>
      <c r="GR55" s="347"/>
      <c r="GS55" s="347"/>
      <c r="GT55" s="347"/>
      <c r="GU55" s="347"/>
      <c r="GV55" s="347"/>
      <c r="GW55" s="347"/>
      <c r="GX55" s="347"/>
      <c r="GY55" s="347"/>
      <c r="GZ55" s="347"/>
      <c r="HA55" s="347"/>
      <c r="HB55" s="347"/>
      <c r="HC55" s="347"/>
      <c r="HD55" s="347"/>
      <c r="HE55" s="347"/>
      <c r="HF55" s="347"/>
      <c r="HG55" s="347"/>
      <c r="HH55" s="347"/>
      <c r="HI55" s="347"/>
      <c r="HJ55" s="347"/>
      <c r="HK55" s="347"/>
      <c r="HL55" s="347"/>
      <c r="HM55" s="347"/>
      <c r="HN55" s="347"/>
      <c r="HO55" s="347"/>
      <c r="HP55" s="347"/>
      <c r="HQ55" s="347"/>
      <c r="HR55" s="347"/>
      <c r="HS55" s="347"/>
      <c r="HT55" s="347"/>
      <c r="HU55" s="347"/>
      <c r="HV55" s="347"/>
      <c r="HW55" s="347"/>
      <c r="HX55" s="347"/>
      <c r="HY55" s="347"/>
      <c r="HZ55" s="347"/>
      <c r="IA55" s="347"/>
      <c r="IB55" s="347"/>
      <c r="IC55" s="347"/>
      <c r="ID55" s="347"/>
      <c r="IE55" s="400"/>
      <c r="IF55" s="400"/>
    </row>
    <row r="56" spans="1:240" s="334" customFormat="1" ht="56.25" x14ac:dyDescent="0.2">
      <c r="A56" s="411" t="s">
        <v>225</v>
      </c>
      <c r="B56" s="412" t="s">
        <v>226</v>
      </c>
      <c r="C56" s="412" t="s">
        <v>220</v>
      </c>
      <c r="D56" s="412" t="s">
        <v>34</v>
      </c>
      <c r="E56" s="412" t="s">
        <v>221</v>
      </c>
      <c r="F56" s="413" t="s">
        <v>227</v>
      </c>
      <c r="G56" s="435" t="s">
        <v>520</v>
      </c>
      <c r="H56" s="415">
        <v>41520</v>
      </c>
      <c r="I56" s="448">
        <f t="shared" si="3"/>
        <v>178941390</v>
      </c>
      <c r="J56" s="417"/>
      <c r="K56" s="417"/>
      <c r="L56" s="417">
        <v>178941390</v>
      </c>
      <c r="M56" s="409"/>
      <c r="N56" s="409"/>
      <c r="O56" s="409"/>
      <c r="P56" s="417">
        <f t="shared" si="0"/>
        <v>178941390</v>
      </c>
      <c r="Q56" s="409"/>
      <c r="R56" s="411" t="s">
        <v>223</v>
      </c>
      <c r="S56" s="436" t="s">
        <v>224</v>
      </c>
      <c r="T56" s="418">
        <v>41713</v>
      </c>
      <c r="U56" s="419">
        <v>35</v>
      </c>
      <c r="V56" s="417">
        <v>178941390</v>
      </c>
      <c r="W56" s="427"/>
      <c r="X56" s="427"/>
      <c r="Y56" s="411"/>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BM56" s="347"/>
      <c r="BN56" s="347"/>
      <c r="BO56" s="347"/>
      <c r="BP56" s="347"/>
      <c r="BQ56" s="347"/>
      <c r="BR56" s="347"/>
      <c r="BS56" s="347"/>
      <c r="BT56" s="347"/>
      <c r="BU56" s="347"/>
      <c r="BV56" s="347"/>
      <c r="BW56" s="347"/>
      <c r="BX56" s="347"/>
      <c r="BY56" s="347"/>
      <c r="BZ56" s="347"/>
      <c r="CA56" s="347"/>
      <c r="CB56" s="347"/>
      <c r="CC56" s="347"/>
      <c r="CD56" s="347"/>
      <c r="CE56" s="347"/>
      <c r="CF56" s="347"/>
      <c r="CG56" s="347"/>
      <c r="CH56" s="347"/>
      <c r="CI56" s="347"/>
      <c r="CJ56" s="347"/>
      <c r="CK56" s="347"/>
      <c r="CL56" s="347"/>
      <c r="CM56" s="347"/>
      <c r="CN56" s="347"/>
      <c r="CO56" s="347"/>
      <c r="CP56" s="347"/>
      <c r="CQ56" s="347"/>
      <c r="CR56" s="347"/>
      <c r="CS56" s="347"/>
      <c r="CT56" s="347"/>
      <c r="CU56" s="347"/>
      <c r="CV56" s="347"/>
      <c r="CW56" s="347"/>
      <c r="CX56" s="347"/>
      <c r="CY56" s="347"/>
      <c r="CZ56" s="347"/>
      <c r="DA56" s="347"/>
      <c r="DB56" s="347"/>
      <c r="DC56" s="347"/>
      <c r="DD56" s="347"/>
      <c r="DE56" s="347"/>
      <c r="DF56" s="347"/>
      <c r="DG56" s="347"/>
      <c r="DH56" s="347"/>
      <c r="DI56" s="347"/>
      <c r="DJ56" s="347"/>
      <c r="DK56" s="347"/>
      <c r="DL56" s="347"/>
      <c r="DM56" s="347"/>
      <c r="DN56" s="347"/>
      <c r="DO56" s="347"/>
      <c r="DP56" s="347"/>
      <c r="DQ56" s="347"/>
      <c r="DR56" s="347"/>
      <c r="DS56" s="347"/>
      <c r="DT56" s="347"/>
      <c r="DU56" s="347"/>
      <c r="DV56" s="347"/>
      <c r="DW56" s="347"/>
      <c r="DX56" s="347"/>
      <c r="DY56" s="347"/>
      <c r="DZ56" s="347"/>
      <c r="EA56" s="347"/>
      <c r="EB56" s="347"/>
      <c r="EC56" s="347"/>
      <c r="ED56" s="347"/>
      <c r="EE56" s="347"/>
      <c r="EF56" s="347"/>
      <c r="EG56" s="347"/>
      <c r="EH56" s="347"/>
      <c r="EI56" s="347"/>
      <c r="EJ56" s="347"/>
      <c r="EK56" s="347"/>
      <c r="EL56" s="347"/>
      <c r="EM56" s="347"/>
      <c r="EN56" s="347"/>
      <c r="EO56" s="347"/>
      <c r="EP56" s="347"/>
      <c r="EQ56" s="347"/>
      <c r="ER56" s="347"/>
      <c r="ES56" s="347"/>
      <c r="ET56" s="347"/>
      <c r="EU56" s="347"/>
      <c r="EV56" s="347"/>
      <c r="EW56" s="347"/>
      <c r="EX56" s="347"/>
      <c r="EY56" s="347"/>
      <c r="EZ56" s="347"/>
      <c r="FA56" s="347"/>
      <c r="FB56" s="347"/>
      <c r="FC56" s="347"/>
      <c r="FD56" s="347"/>
      <c r="FE56" s="347"/>
      <c r="FF56" s="347"/>
      <c r="FG56" s="347"/>
      <c r="FH56" s="347"/>
      <c r="FI56" s="347"/>
      <c r="FJ56" s="347"/>
      <c r="FK56" s="347"/>
      <c r="FL56" s="347"/>
      <c r="FM56" s="347"/>
      <c r="FN56" s="347"/>
      <c r="FO56" s="347"/>
      <c r="FP56" s="347"/>
      <c r="FQ56" s="347"/>
      <c r="FR56" s="347"/>
      <c r="FS56" s="347"/>
      <c r="FT56" s="347"/>
      <c r="FU56" s="347"/>
      <c r="FV56" s="347"/>
      <c r="FW56" s="347"/>
      <c r="FX56" s="347"/>
      <c r="FY56" s="347"/>
      <c r="FZ56" s="347"/>
      <c r="GA56" s="347"/>
      <c r="GB56" s="347"/>
      <c r="GC56" s="347"/>
      <c r="GD56" s="347"/>
      <c r="GE56" s="347"/>
      <c r="GF56" s="347"/>
      <c r="GG56" s="347"/>
      <c r="GH56" s="347"/>
      <c r="GI56" s="347"/>
      <c r="GJ56" s="347"/>
      <c r="GK56" s="347"/>
      <c r="GL56" s="347"/>
      <c r="GM56" s="347"/>
      <c r="GN56" s="347"/>
      <c r="GO56" s="347"/>
      <c r="GP56" s="347"/>
      <c r="GQ56" s="347"/>
      <c r="GR56" s="347"/>
      <c r="GS56" s="347"/>
      <c r="GT56" s="347"/>
      <c r="GU56" s="347"/>
      <c r="GV56" s="347"/>
      <c r="GW56" s="347"/>
      <c r="GX56" s="347"/>
      <c r="GY56" s="347"/>
      <c r="GZ56" s="347"/>
      <c r="HA56" s="347"/>
      <c r="HB56" s="347"/>
      <c r="HC56" s="347"/>
      <c r="HD56" s="347"/>
      <c r="HE56" s="347"/>
      <c r="HF56" s="347"/>
      <c r="HG56" s="347"/>
      <c r="HH56" s="347"/>
      <c r="HI56" s="347"/>
      <c r="HJ56" s="347"/>
      <c r="HK56" s="347"/>
      <c r="HL56" s="347"/>
      <c r="HM56" s="347"/>
      <c r="HN56" s="347"/>
      <c r="HO56" s="347"/>
      <c r="HP56" s="347"/>
      <c r="HQ56" s="347"/>
      <c r="HR56" s="347"/>
      <c r="HS56" s="347"/>
      <c r="HT56" s="347"/>
      <c r="HU56" s="347"/>
      <c r="HV56" s="347"/>
      <c r="HW56" s="347"/>
      <c r="HX56" s="347"/>
      <c r="HY56" s="347"/>
      <c r="HZ56" s="347"/>
      <c r="IA56" s="347"/>
      <c r="IB56" s="347"/>
      <c r="IC56" s="347"/>
      <c r="ID56" s="347"/>
      <c r="IE56" s="400"/>
      <c r="IF56" s="400"/>
    </row>
    <row r="57" spans="1:240" s="334" customFormat="1" ht="45" x14ac:dyDescent="0.2">
      <c r="A57" s="411" t="s">
        <v>228</v>
      </c>
      <c r="B57" s="412" t="s">
        <v>229</v>
      </c>
      <c r="C57" s="412" t="s">
        <v>230</v>
      </c>
      <c r="D57" s="412" t="s">
        <v>34</v>
      </c>
      <c r="E57" s="412" t="s">
        <v>231</v>
      </c>
      <c r="F57" s="413" t="s">
        <v>232</v>
      </c>
      <c r="G57" s="435" t="s">
        <v>520</v>
      </c>
      <c r="H57" s="415">
        <v>41520</v>
      </c>
      <c r="I57" s="448">
        <f t="shared" si="3"/>
        <v>1518862661</v>
      </c>
      <c r="J57" s="417">
        <v>10775175</v>
      </c>
      <c r="K57" s="417"/>
      <c r="L57" s="417">
        <v>1507215260</v>
      </c>
      <c r="M57" s="409"/>
      <c r="N57" s="409"/>
      <c r="O57" s="409"/>
      <c r="P57" s="417">
        <f t="shared" si="0"/>
        <v>1517990435</v>
      </c>
      <c r="Q57" s="409">
        <v>872226</v>
      </c>
      <c r="R57" s="411" t="s">
        <v>233</v>
      </c>
      <c r="S57" s="423" t="s">
        <v>46</v>
      </c>
      <c r="T57" s="418">
        <v>41968</v>
      </c>
      <c r="U57" s="419" t="s">
        <v>234</v>
      </c>
      <c r="V57" s="417">
        <v>1518862661</v>
      </c>
      <c r="W57" s="427"/>
      <c r="X57" s="427"/>
      <c r="Y57" s="411"/>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7"/>
      <c r="FU57" s="347"/>
      <c r="FV57" s="347"/>
      <c r="FW57" s="347"/>
      <c r="FX57" s="347"/>
      <c r="FY57" s="347"/>
      <c r="FZ57" s="347"/>
      <c r="GA57" s="347"/>
      <c r="GB57" s="347"/>
      <c r="GC57" s="347"/>
      <c r="GD57" s="347"/>
      <c r="GE57" s="347"/>
      <c r="GF57" s="347"/>
      <c r="GG57" s="347"/>
      <c r="GH57" s="347"/>
      <c r="GI57" s="347"/>
      <c r="GJ57" s="347"/>
      <c r="GK57" s="347"/>
      <c r="GL57" s="347"/>
      <c r="GM57" s="347"/>
      <c r="GN57" s="347"/>
      <c r="GO57" s="347"/>
      <c r="GP57" s="347"/>
      <c r="GQ57" s="347"/>
      <c r="GR57" s="347"/>
      <c r="GS57" s="347"/>
      <c r="GT57" s="347"/>
      <c r="GU57" s="347"/>
      <c r="GV57" s="347"/>
      <c r="GW57" s="347"/>
      <c r="GX57" s="347"/>
      <c r="GY57" s="347"/>
      <c r="GZ57" s="347"/>
      <c r="HA57" s="347"/>
      <c r="HB57" s="347"/>
      <c r="HC57" s="347"/>
      <c r="HD57" s="347"/>
      <c r="HE57" s="347"/>
      <c r="HF57" s="347"/>
      <c r="HG57" s="347"/>
      <c r="HH57" s="347"/>
      <c r="HI57" s="347"/>
      <c r="HJ57" s="347"/>
      <c r="HK57" s="347"/>
      <c r="HL57" s="347"/>
      <c r="HM57" s="347"/>
      <c r="HN57" s="347"/>
      <c r="HO57" s="347"/>
      <c r="HP57" s="347"/>
      <c r="HQ57" s="347"/>
      <c r="HR57" s="347"/>
      <c r="HS57" s="347"/>
      <c r="HT57" s="347"/>
      <c r="HU57" s="347"/>
      <c r="HV57" s="347"/>
      <c r="HW57" s="347"/>
      <c r="HX57" s="347"/>
      <c r="HY57" s="347"/>
      <c r="HZ57" s="347"/>
      <c r="IA57" s="347"/>
      <c r="IB57" s="347"/>
      <c r="IC57" s="347"/>
      <c r="ID57" s="347"/>
      <c r="IE57" s="400"/>
      <c r="IF57" s="400"/>
    </row>
    <row r="58" spans="1:240" s="334" customFormat="1" ht="56.25" x14ac:dyDescent="0.2">
      <c r="A58" s="411" t="s">
        <v>235</v>
      </c>
      <c r="B58" s="412" t="s">
        <v>236</v>
      </c>
      <c r="C58" s="412" t="s">
        <v>237</v>
      </c>
      <c r="D58" s="412" t="s">
        <v>50</v>
      </c>
      <c r="E58" s="412" t="s">
        <v>238</v>
      </c>
      <c r="F58" s="413" t="s">
        <v>239</v>
      </c>
      <c r="G58" s="435" t="s">
        <v>520</v>
      </c>
      <c r="H58" s="415">
        <v>41520</v>
      </c>
      <c r="I58" s="448">
        <f t="shared" si="3"/>
        <v>742511963</v>
      </c>
      <c r="J58" s="417"/>
      <c r="K58" s="417"/>
      <c r="L58" s="417">
        <v>742511963</v>
      </c>
      <c r="M58" s="409"/>
      <c r="N58" s="409"/>
      <c r="O58" s="409"/>
      <c r="P58" s="417">
        <f t="shared" si="0"/>
        <v>742511963</v>
      </c>
      <c r="Q58" s="409"/>
      <c r="R58" s="411" t="s">
        <v>240</v>
      </c>
      <c r="S58" s="423" t="s">
        <v>53</v>
      </c>
      <c r="T58" s="418">
        <v>41654</v>
      </c>
      <c r="U58" s="419">
        <v>37</v>
      </c>
      <c r="V58" s="417">
        <v>742511963</v>
      </c>
      <c r="W58" s="427"/>
      <c r="X58" s="427"/>
      <c r="Y58" s="411"/>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47"/>
      <c r="EA58" s="347"/>
      <c r="EB58" s="347"/>
      <c r="EC58" s="347"/>
      <c r="ED58" s="347"/>
      <c r="EE58" s="347"/>
      <c r="EF58" s="347"/>
      <c r="EG58" s="347"/>
      <c r="EH58" s="347"/>
      <c r="EI58" s="347"/>
      <c r="EJ58" s="347"/>
      <c r="EK58" s="347"/>
      <c r="EL58" s="347"/>
      <c r="EM58" s="347"/>
      <c r="EN58" s="347"/>
      <c r="EO58" s="347"/>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c r="FS58" s="347"/>
      <c r="FT58" s="347"/>
      <c r="FU58" s="347"/>
      <c r="FV58" s="347"/>
      <c r="FW58" s="347"/>
      <c r="FX58" s="347"/>
      <c r="FY58" s="347"/>
      <c r="FZ58" s="347"/>
      <c r="GA58" s="347"/>
      <c r="GB58" s="347"/>
      <c r="GC58" s="347"/>
      <c r="GD58" s="347"/>
      <c r="GE58" s="347"/>
      <c r="GF58" s="347"/>
      <c r="GG58" s="347"/>
      <c r="GH58" s="347"/>
      <c r="GI58" s="347"/>
      <c r="GJ58" s="347"/>
      <c r="GK58" s="347"/>
      <c r="GL58" s="347"/>
      <c r="GM58" s="347"/>
      <c r="GN58" s="347"/>
      <c r="GO58" s="347"/>
      <c r="GP58" s="347"/>
      <c r="GQ58" s="347"/>
      <c r="GR58" s="347"/>
      <c r="GS58" s="347"/>
      <c r="GT58" s="347"/>
      <c r="GU58" s="347"/>
      <c r="GV58" s="347"/>
      <c r="GW58" s="347"/>
      <c r="GX58" s="347"/>
      <c r="GY58" s="347"/>
      <c r="GZ58" s="347"/>
      <c r="HA58" s="347"/>
      <c r="HB58" s="347"/>
      <c r="HC58" s="347"/>
      <c r="HD58" s="347"/>
      <c r="HE58" s="347"/>
      <c r="HF58" s="347"/>
      <c r="HG58" s="347"/>
      <c r="HH58" s="347"/>
      <c r="HI58" s="347"/>
      <c r="HJ58" s="347"/>
      <c r="HK58" s="347"/>
      <c r="HL58" s="347"/>
      <c r="HM58" s="347"/>
      <c r="HN58" s="347"/>
      <c r="HO58" s="347"/>
      <c r="HP58" s="347"/>
      <c r="HQ58" s="347"/>
      <c r="HR58" s="347"/>
      <c r="HS58" s="347"/>
      <c r="HT58" s="347"/>
      <c r="HU58" s="347"/>
      <c r="HV58" s="347"/>
      <c r="HW58" s="347"/>
      <c r="HX58" s="347"/>
      <c r="HY58" s="347"/>
      <c r="HZ58" s="347"/>
      <c r="IA58" s="347"/>
      <c r="IB58" s="347"/>
      <c r="IC58" s="347"/>
      <c r="ID58" s="347"/>
      <c r="IE58" s="400"/>
      <c r="IF58" s="400"/>
    </row>
    <row r="59" spans="1:240" s="334" customFormat="1" ht="56.25" x14ac:dyDescent="0.2">
      <c r="A59" s="411" t="s">
        <v>241</v>
      </c>
      <c r="B59" s="412" t="s">
        <v>242</v>
      </c>
      <c r="C59" s="412" t="s">
        <v>243</v>
      </c>
      <c r="D59" s="412" t="s">
        <v>34</v>
      </c>
      <c r="E59" s="412" t="s">
        <v>238</v>
      </c>
      <c r="F59" s="413" t="s">
        <v>244</v>
      </c>
      <c r="G59" s="435" t="s">
        <v>520</v>
      </c>
      <c r="H59" s="415">
        <v>41520</v>
      </c>
      <c r="I59" s="448">
        <f t="shared" si="3"/>
        <v>651361443</v>
      </c>
      <c r="J59" s="417"/>
      <c r="K59" s="417"/>
      <c r="L59" s="417">
        <v>624723467</v>
      </c>
      <c r="M59" s="409"/>
      <c r="N59" s="409"/>
      <c r="O59" s="409"/>
      <c r="P59" s="417">
        <f t="shared" si="0"/>
        <v>624723467</v>
      </c>
      <c r="Q59" s="417">
        <v>26637976</v>
      </c>
      <c r="R59" s="411" t="s">
        <v>240</v>
      </c>
      <c r="S59" s="423" t="s">
        <v>46</v>
      </c>
      <c r="T59" s="418">
        <v>41552</v>
      </c>
      <c r="U59" s="419" t="s">
        <v>190</v>
      </c>
      <c r="V59" s="417">
        <v>624723467</v>
      </c>
      <c r="W59" s="427" t="s">
        <v>644</v>
      </c>
      <c r="X59" s="427"/>
      <c r="Y59" s="411"/>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347"/>
      <c r="DY59" s="347"/>
      <c r="DZ59" s="347"/>
      <c r="EA59" s="347"/>
      <c r="EB59" s="347"/>
      <c r="EC59" s="347"/>
      <c r="ED59" s="347"/>
      <c r="EE59" s="347"/>
      <c r="EF59" s="347"/>
      <c r="EG59" s="347"/>
      <c r="EH59" s="347"/>
      <c r="EI59" s="347"/>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7"/>
      <c r="FU59" s="347"/>
      <c r="FV59" s="347"/>
      <c r="FW59" s="347"/>
      <c r="FX59" s="347"/>
      <c r="FY59" s="347"/>
      <c r="FZ59" s="347"/>
      <c r="GA59" s="347"/>
      <c r="GB59" s="347"/>
      <c r="GC59" s="347"/>
      <c r="GD59" s="347"/>
      <c r="GE59" s="347"/>
      <c r="GF59" s="347"/>
      <c r="GG59" s="347"/>
      <c r="GH59" s="347"/>
      <c r="GI59" s="347"/>
      <c r="GJ59" s="347"/>
      <c r="GK59" s="347"/>
      <c r="GL59" s="347"/>
      <c r="GM59" s="347"/>
      <c r="GN59" s="347"/>
      <c r="GO59" s="347"/>
      <c r="GP59" s="347"/>
      <c r="GQ59" s="347"/>
      <c r="GR59" s="347"/>
      <c r="GS59" s="347"/>
      <c r="GT59" s="347"/>
      <c r="GU59" s="347"/>
      <c r="GV59" s="347"/>
      <c r="GW59" s="347"/>
      <c r="GX59" s="347"/>
      <c r="GY59" s="347"/>
      <c r="GZ59" s="347"/>
      <c r="HA59" s="347"/>
      <c r="HB59" s="347"/>
      <c r="HC59" s="347"/>
      <c r="HD59" s="347"/>
      <c r="HE59" s="347"/>
      <c r="HF59" s="347"/>
      <c r="HG59" s="347"/>
      <c r="HH59" s="347"/>
      <c r="HI59" s="347"/>
      <c r="HJ59" s="347"/>
      <c r="HK59" s="347"/>
      <c r="HL59" s="347"/>
      <c r="HM59" s="347"/>
      <c r="HN59" s="347"/>
      <c r="HO59" s="347"/>
      <c r="HP59" s="347"/>
      <c r="HQ59" s="347"/>
      <c r="HR59" s="347"/>
      <c r="HS59" s="347"/>
      <c r="HT59" s="347"/>
      <c r="HU59" s="347"/>
      <c r="HV59" s="347"/>
      <c r="HW59" s="347"/>
      <c r="HX59" s="347"/>
      <c r="HY59" s="347"/>
      <c r="HZ59" s="347"/>
      <c r="IA59" s="347"/>
      <c r="IB59" s="347"/>
      <c r="IC59" s="347"/>
      <c r="ID59" s="347"/>
      <c r="IE59" s="400"/>
      <c r="IF59" s="400"/>
    </row>
    <row r="60" spans="1:240" s="334" customFormat="1" ht="67.5" x14ac:dyDescent="0.2">
      <c r="A60" s="411" t="s">
        <v>245</v>
      </c>
      <c r="B60" s="412" t="s">
        <v>246</v>
      </c>
      <c r="C60" s="412" t="s">
        <v>247</v>
      </c>
      <c r="D60" s="412" t="s">
        <v>117</v>
      </c>
      <c r="E60" s="412" t="s">
        <v>248</v>
      </c>
      <c r="F60" s="413" t="s">
        <v>249</v>
      </c>
      <c r="G60" s="435" t="s">
        <v>520</v>
      </c>
      <c r="H60" s="415">
        <v>41520</v>
      </c>
      <c r="I60" s="448">
        <f t="shared" si="3"/>
        <v>2169856842</v>
      </c>
      <c r="J60" s="417"/>
      <c r="K60" s="417"/>
      <c r="L60" s="417">
        <v>2169856842</v>
      </c>
      <c r="M60" s="409"/>
      <c r="N60" s="409"/>
      <c r="O60" s="409"/>
      <c r="P60" s="417">
        <f t="shared" si="0"/>
        <v>2169856842</v>
      </c>
      <c r="Q60" s="409"/>
      <c r="R60" s="411" t="s">
        <v>141</v>
      </c>
      <c r="S60" s="423" t="s">
        <v>46</v>
      </c>
      <c r="T60" s="418" t="s">
        <v>597</v>
      </c>
      <c r="U60" s="419" t="s">
        <v>593</v>
      </c>
      <c r="V60" s="417">
        <v>2169856842</v>
      </c>
      <c r="W60" s="427"/>
      <c r="X60" s="427"/>
      <c r="Y60" s="411"/>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7"/>
      <c r="FM60" s="347"/>
      <c r="FN60" s="347"/>
      <c r="FO60" s="347"/>
      <c r="FP60" s="347"/>
      <c r="FQ60" s="347"/>
      <c r="FR60" s="347"/>
      <c r="FS60" s="347"/>
      <c r="FT60" s="347"/>
      <c r="FU60" s="347"/>
      <c r="FV60" s="347"/>
      <c r="FW60" s="347"/>
      <c r="FX60" s="347"/>
      <c r="FY60" s="347"/>
      <c r="FZ60" s="347"/>
      <c r="GA60" s="347"/>
      <c r="GB60" s="347"/>
      <c r="GC60" s="347"/>
      <c r="GD60" s="347"/>
      <c r="GE60" s="347"/>
      <c r="GF60" s="347"/>
      <c r="GG60" s="347"/>
      <c r="GH60" s="347"/>
      <c r="GI60" s="347"/>
      <c r="GJ60" s="347"/>
      <c r="GK60" s="347"/>
      <c r="GL60" s="347"/>
      <c r="GM60" s="347"/>
      <c r="GN60" s="347"/>
      <c r="GO60" s="347"/>
      <c r="GP60" s="347"/>
      <c r="GQ60" s="347"/>
      <c r="GR60" s="347"/>
      <c r="GS60" s="347"/>
      <c r="GT60" s="347"/>
      <c r="GU60" s="347"/>
      <c r="GV60" s="347"/>
      <c r="GW60" s="347"/>
      <c r="GX60" s="347"/>
      <c r="GY60" s="347"/>
      <c r="GZ60" s="347"/>
      <c r="HA60" s="347"/>
      <c r="HB60" s="347"/>
      <c r="HC60" s="347"/>
      <c r="HD60" s="347"/>
      <c r="HE60" s="347"/>
      <c r="HF60" s="347"/>
      <c r="HG60" s="347"/>
      <c r="HH60" s="347"/>
      <c r="HI60" s="347"/>
      <c r="HJ60" s="347"/>
      <c r="HK60" s="347"/>
      <c r="HL60" s="347"/>
      <c r="HM60" s="347"/>
      <c r="HN60" s="347"/>
      <c r="HO60" s="347"/>
      <c r="HP60" s="347"/>
      <c r="HQ60" s="347"/>
      <c r="HR60" s="347"/>
      <c r="HS60" s="347"/>
      <c r="HT60" s="347"/>
      <c r="HU60" s="347"/>
      <c r="HV60" s="347"/>
      <c r="HW60" s="347"/>
      <c r="HX60" s="347"/>
      <c r="HY60" s="347"/>
      <c r="HZ60" s="347"/>
      <c r="IA60" s="347"/>
      <c r="IB60" s="347"/>
      <c r="IC60" s="347"/>
      <c r="ID60" s="347"/>
      <c r="IE60" s="400"/>
      <c r="IF60" s="400"/>
    </row>
    <row r="61" spans="1:240" s="334" customFormat="1" ht="45" x14ac:dyDescent="0.2">
      <c r="A61" s="411" t="s">
        <v>250</v>
      </c>
      <c r="B61" s="412" t="s">
        <v>251</v>
      </c>
      <c r="C61" s="412" t="s">
        <v>252</v>
      </c>
      <c r="D61" s="412" t="s">
        <v>50</v>
      </c>
      <c r="E61" s="412" t="s">
        <v>253</v>
      </c>
      <c r="F61" s="413" t="s">
        <v>254</v>
      </c>
      <c r="G61" s="438" t="s">
        <v>521</v>
      </c>
      <c r="H61" s="415">
        <v>41614</v>
      </c>
      <c r="I61" s="448">
        <f t="shared" si="3"/>
        <v>602631734.89999998</v>
      </c>
      <c r="J61" s="417"/>
      <c r="K61" s="417"/>
      <c r="L61" s="417">
        <v>602631734.89999998</v>
      </c>
      <c r="M61" s="409"/>
      <c r="N61" s="409"/>
      <c r="O61" s="409"/>
      <c r="P61" s="417">
        <f t="shared" si="0"/>
        <v>602631734.89999998</v>
      </c>
      <c r="Q61" s="409"/>
      <c r="R61" s="411" t="s">
        <v>255</v>
      </c>
      <c r="S61" s="423" t="s">
        <v>46</v>
      </c>
      <c r="T61" s="418">
        <v>41689</v>
      </c>
      <c r="U61" s="419" t="s">
        <v>256</v>
      </c>
      <c r="V61" s="417">
        <v>602631734.89999998</v>
      </c>
      <c r="W61" s="427"/>
      <c r="X61" s="427"/>
      <c r="Y61" s="411"/>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47"/>
      <c r="GT61" s="347"/>
      <c r="GU61" s="347"/>
      <c r="GV61" s="347"/>
      <c r="GW61" s="347"/>
      <c r="GX61" s="347"/>
      <c r="GY61" s="347"/>
      <c r="GZ61" s="347"/>
      <c r="HA61" s="347"/>
      <c r="HB61" s="347"/>
      <c r="HC61" s="347"/>
      <c r="HD61" s="347"/>
      <c r="HE61" s="347"/>
      <c r="HF61" s="347"/>
      <c r="HG61" s="347"/>
      <c r="HH61" s="347"/>
      <c r="HI61" s="347"/>
      <c r="HJ61" s="347"/>
      <c r="HK61" s="347"/>
      <c r="HL61" s="347"/>
      <c r="HM61" s="347"/>
      <c r="HN61" s="347"/>
      <c r="HO61" s="347"/>
      <c r="HP61" s="347"/>
      <c r="HQ61" s="347"/>
      <c r="HR61" s="347"/>
      <c r="HS61" s="347"/>
      <c r="HT61" s="347"/>
      <c r="HU61" s="347"/>
      <c r="HV61" s="347"/>
      <c r="HW61" s="347"/>
      <c r="HX61" s="347"/>
      <c r="HY61" s="347"/>
      <c r="HZ61" s="347"/>
      <c r="IA61" s="347"/>
      <c r="IB61" s="347"/>
      <c r="IC61" s="347"/>
      <c r="ID61" s="347"/>
      <c r="IE61" s="400"/>
      <c r="IF61" s="400"/>
    </row>
    <row r="62" spans="1:240" s="334" customFormat="1" ht="67.5" x14ac:dyDescent="0.2">
      <c r="A62" s="411" t="s">
        <v>257</v>
      </c>
      <c r="B62" s="412" t="s">
        <v>258</v>
      </c>
      <c r="C62" s="412" t="s">
        <v>259</v>
      </c>
      <c r="D62" s="412" t="s">
        <v>27</v>
      </c>
      <c r="E62" s="412" t="s">
        <v>278</v>
      </c>
      <c r="F62" s="413" t="s">
        <v>260</v>
      </c>
      <c r="G62" s="438" t="s">
        <v>521</v>
      </c>
      <c r="H62" s="415">
        <v>41614</v>
      </c>
      <c r="I62" s="448">
        <f t="shared" si="3"/>
        <v>185937057.47</v>
      </c>
      <c r="J62" s="417"/>
      <c r="K62" s="417"/>
      <c r="L62" s="417">
        <v>185937057.47</v>
      </c>
      <c r="M62" s="409"/>
      <c r="N62" s="409"/>
      <c r="O62" s="409"/>
      <c r="P62" s="417">
        <f t="shared" si="0"/>
        <v>185937057.47</v>
      </c>
      <c r="Q62" s="409"/>
      <c r="R62" s="411" t="s">
        <v>206</v>
      </c>
      <c r="S62" s="436" t="s">
        <v>207</v>
      </c>
      <c r="T62" s="418">
        <v>41793</v>
      </c>
      <c r="U62" s="419">
        <v>28</v>
      </c>
      <c r="V62" s="424">
        <v>185937057.47</v>
      </c>
      <c r="W62" s="425"/>
      <c r="X62" s="425"/>
      <c r="Y62" s="411"/>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347"/>
      <c r="BM62" s="347"/>
      <c r="BN62" s="347"/>
      <c r="BO62" s="347"/>
      <c r="BP62" s="347"/>
      <c r="BQ62" s="347"/>
      <c r="BR62" s="347"/>
      <c r="BS62" s="347"/>
      <c r="BT62" s="347"/>
      <c r="BU62" s="347"/>
      <c r="BV62" s="347"/>
      <c r="BW62" s="347"/>
      <c r="BX62" s="347"/>
      <c r="BY62" s="347"/>
      <c r="BZ62" s="347"/>
      <c r="CA62" s="347"/>
      <c r="CB62" s="347"/>
      <c r="CC62" s="347"/>
      <c r="CD62" s="347"/>
      <c r="CE62" s="347"/>
      <c r="CF62" s="347"/>
      <c r="CG62" s="347"/>
      <c r="CH62" s="347"/>
      <c r="CI62" s="347"/>
      <c r="CJ62" s="347"/>
      <c r="CK62" s="347"/>
      <c r="CL62" s="347"/>
      <c r="CM62" s="347"/>
      <c r="CN62" s="347"/>
      <c r="CO62" s="347"/>
      <c r="CP62" s="347"/>
      <c r="CQ62" s="347"/>
      <c r="CR62" s="347"/>
      <c r="CS62" s="347"/>
      <c r="CT62" s="347"/>
      <c r="CU62" s="347"/>
      <c r="CV62" s="347"/>
      <c r="CW62" s="347"/>
      <c r="CX62" s="347"/>
      <c r="CY62" s="347"/>
      <c r="CZ62" s="347"/>
      <c r="DA62" s="347"/>
      <c r="DB62" s="347"/>
      <c r="DC62" s="347"/>
      <c r="DD62" s="347"/>
      <c r="DE62" s="347"/>
      <c r="DF62" s="347"/>
      <c r="DG62" s="347"/>
      <c r="DH62" s="347"/>
      <c r="DI62" s="347"/>
      <c r="DJ62" s="347"/>
      <c r="DK62" s="347"/>
      <c r="DL62" s="347"/>
      <c r="DM62" s="347"/>
      <c r="DN62" s="347"/>
      <c r="DO62" s="347"/>
      <c r="DP62" s="347"/>
      <c r="DQ62" s="347"/>
      <c r="DR62" s="347"/>
      <c r="DS62" s="347"/>
      <c r="DT62" s="347"/>
      <c r="DU62" s="347"/>
      <c r="DV62" s="347"/>
      <c r="DW62" s="347"/>
      <c r="DX62" s="347"/>
      <c r="DY62" s="347"/>
      <c r="DZ62" s="347"/>
      <c r="EA62" s="347"/>
      <c r="EB62" s="347"/>
      <c r="EC62" s="347"/>
      <c r="ED62" s="347"/>
      <c r="EE62" s="347"/>
      <c r="EF62" s="347"/>
      <c r="EG62" s="347"/>
      <c r="EH62" s="347"/>
      <c r="EI62" s="347"/>
      <c r="EJ62" s="347"/>
      <c r="EK62" s="347"/>
      <c r="EL62" s="347"/>
      <c r="EM62" s="347"/>
      <c r="EN62" s="347"/>
      <c r="EO62" s="347"/>
      <c r="EP62" s="347"/>
      <c r="EQ62" s="347"/>
      <c r="ER62" s="347"/>
      <c r="ES62" s="347"/>
      <c r="ET62" s="347"/>
      <c r="EU62" s="347"/>
      <c r="EV62" s="347"/>
      <c r="EW62" s="347"/>
      <c r="EX62" s="347"/>
      <c r="EY62" s="347"/>
      <c r="EZ62" s="347"/>
      <c r="FA62" s="347"/>
      <c r="FB62" s="347"/>
      <c r="FC62" s="347"/>
      <c r="FD62" s="347"/>
      <c r="FE62" s="347"/>
      <c r="FF62" s="347"/>
      <c r="FG62" s="347"/>
      <c r="FH62" s="347"/>
      <c r="FI62" s="347"/>
      <c r="FJ62" s="347"/>
      <c r="FK62" s="347"/>
      <c r="FL62" s="347"/>
      <c r="FM62" s="347"/>
      <c r="FN62" s="347"/>
      <c r="FO62" s="347"/>
      <c r="FP62" s="347"/>
      <c r="FQ62" s="347"/>
      <c r="FR62" s="347"/>
      <c r="FS62" s="347"/>
      <c r="FT62" s="347"/>
      <c r="FU62" s="347"/>
      <c r="FV62" s="347"/>
      <c r="FW62" s="347"/>
      <c r="FX62" s="347"/>
      <c r="FY62" s="347"/>
      <c r="FZ62" s="347"/>
      <c r="GA62" s="347"/>
      <c r="GB62" s="347"/>
      <c r="GC62" s="347"/>
      <c r="GD62" s="347"/>
      <c r="GE62" s="347"/>
      <c r="GF62" s="347"/>
      <c r="GG62" s="347"/>
      <c r="GH62" s="347"/>
      <c r="GI62" s="347"/>
      <c r="GJ62" s="347"/>
      <c r="GK62" s="347"/>
      <c r="GL62" s="347"/>
      <c r="GM62" s="347"/>
      <c r="GN62" s="347"/>
      <c r="GO62" s="347"/>
      <c r="GP62" s="347"/>
      <c r="GQ62" s="347"/>
      <c r="GR62" s="347"/>
      <c r="GS62" s="347"/>
      <c r="GT62" s="347"/>
      <c r="GU62" s="347"/>
      <c r="GV62" s="347"/>
      <c r="GW62" s="347"/>
      <c r="GX62" s="347"/>
      <c r="GY62" s="347"/>
      <c r="GZ62" s="347"/>
      <c r="HA62" s="347"/>
      <c r="HB62" s="347"/>
      <c r="HC62" s="347"/>
      <c r="HD62" s="347"/>
      <c r="HE62" s="347"/>
      <c r="HF62" s="347"/>
      <c r="HG62" s="347"/>
      <c r="HH62" s="347"/>
      <c r="HI62" s="347"/>
      <c r="HJ62" s="347"/>
      <c r="HK62" s="347"/>
      <c r="HL62" s="347"/>
      <c r="HM62" s="347"/>
      <c r="HN62" s="347"/>
      <c r="HO62" s="347"/>
      <c r="HP62" s="347"/>
      <c r="HQ62" s="347"/>
      <c r="HR62" s="347"/>
      <c r="HS62" s="347"/>
      <c r="HT62" s="347"/>
      <c r="HU62" s="347"/>
      <c r="HV62" s="347"/>
      <c r="HW62" s="347"/>
      <c r="HX62" s="347"/>
      <c r="HY62" s="347"/>
      <c r="HZ62" s="347"/>
      <c r="IA62" s="347"/>
      <c r="IB62" s="347"/>
      <c r="IC62" s="347"/>
      <c r="ID62" s="347"/>
      <c r="IE62" s="400"/>
      <c r="IF62" s="400"/>
    </row>
    <row r="63" spans="1:240" s="334" customFormat="1" ht="45" x14ac:dyDescent="0.2">
      <c r="A63" s="411" t="s">
        <v>261</v>
      </c>
      <c r="B63" s="412" t="s">
        <v>262</v>
      </c>
      <c r="C63" s="412" t="s">
        <v>186</v>
      </c>
      <c r="D63" s="412" t="s">
        <v>34</v>
      </c>
      <c r="E63" s="412" t="s">
        <v>187</v>
      </c>
      <c r="F63" s="413" t="s">
        <v>263</v>
      </c>
      <c r="G63" s="435" t="s">
        <v>522</v>
      </c>
      <c r="H63" s="415">
        <v>41262</v>
      </c>
      <c r="I63" s="448">
        <f t="shared" si="3"/>
        <v>687633943</v>
      </c>
      <c r="J63" s="439"/>
      <c r="K63" s="439"/>
      <c r="L63" s="417">
        <v>687633943</v>
      </c>
      <c r="M63" s="409"/>
      <c r="N63" s="409"/>
      <c r="O63" s="409"/>
      <c r="P63" s="417">
        <f t="shared" si="0"/>
        <v>687633943</v>
      </c>
      <c r="Q63" s="409"/>
      <c r="R63" s="411" t="s">
        <v>189</v>
      </c>
      <c r="S63" s="423" t="s">
        <v>46</v>
      </c>
      <c r="T63" s="418">
        <v>41436</v>
      </c>
      <c r="U63" s="426" t="s">
        <v>264</v>
      </c>
      <c r="V63" s="409">
        <v>687633943</v>
      </c>
      <c r="W63" s="412"/>
      <c r="X63" s="412"/>
      <c r="Y63" s="411"/>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7"/>
      <c r="CD63" s="347"/>
      <c r="CE63" s="347"/>
      <c r="CF63" s="347"/>
      <c r="CG63" s="347"/>
      <c r="CH63" s="347"/>
      <c r="CI63" s="347"/>
      <c r="CJ63" s="347"/>
      <c r="CK63" s="347"/>
      <c r="CL63" s="347"/>
      <c r="CM63" s="347"/>
      <c r="CN63" s="347"/>
      <c r="CO63" s="347"/>
      <c r="CP63" s="347"/>
      <c r="CQ63" s="347"/>
      <c r="CR63" s="347"/>
      <c r="CS63" s="347"/>
      <c r="CT63" s="347"/>
      <c r="CU63" s="347"/>
      <c r="CV63" s="347"/>
      <c r="CW63" s="347"/>
      <c r="CX63" s="347"/>
      <c r="CY63" s="347"/>
      <c r="CZ63" s="347"/>
      <c r="DA63" s="347"/>
      <c r="DB63" s="347"/>
      <c r="DC63" s="347"/>
      <c r="DD63" s="347"/>
      <c r="DE63" s="347"/>
      <c r="DF63" s="347"/>
      <c r="DG63" s="347"/>
      <c r="DH63" s="347"/>
      <c r="DI63" s="347"/>
      <c r="DJ63" s="347"/>
      <c r="DK63" s="347"/>
      <c r="DL63" s="347"/>
      <c r="DM63" s="347"/>
      <c r="DN63" s="347"/>
      <c r="DO63" s="347"/>
      <c r="DP63" s="347"/>
      <c r="DQ63" s="347"/>
      <c r="DR63" s="347"/>
      <c r="DS63" s="347"/>
      <c r="DT63" s="347"/>
      <c r="DU63" s="347"/>
      <c r="DV63" s="347"/>
      <c r="DW63" s="347"/>
      <c r="DX63" s="347"/>
      <c r="DY63" s="347"/>
      <c r="DZ63" s="347"/>
      <c r="EA63" s="347"/>
      <c r="EB63" s="347"/>
      <c r="EC63" s="347"/>
      <c r="ED63" s="347"/>
      <c r="EE63" s="347"/>
      <c r="EF63" s="347"/>
      <c r="EG63" s="347"/>
      <c r="EH63" s="347"/>
      <c r="EI63" s="347"/>
      <c r="EJ63" s="347"/>
      <c r="EK63" s="347"/>
      <c r="EL63" s="347"/>
      <c r="EM63" s="347"/>
      <c r="EN63" s="347"/>
      <c r="EO63" s="347"/>
      <c r="EP63" s="347"/>
      <c r="EQ63" s="347"/>
      <c r="ER63" s="347"/>
      <c r="ES63" s="347"/>
      <c r="ET63" s="347"/>
      <c r="EU63" s="347"/>
      <c r="EV63" s="347"/>
      <c r="EW63" s="347"/>
      <c r="EX63" s="347"/>
      <c r="EY63" s="347"/>
      <c r="EZ63" s="347"/>
      <c r="FA63" s="347"/>
      <c r="FB63" s="347"/>
      <c r="FC63" s="347"/>
      <c r="FD63" s="347"/>
      <c r="FE63" s="347"/>
      <c r="FF63" s="347"/>
      <c r="FG63" s="347"/>
      <c r="FH63" s="347"/>
      <c r="FI63" s="347"/>
      <c r="FJ63" s="347"/>
      <c r="FK63" s="347"/>
      <c r="FL63" s="347"/>
      <c r="FM63" s="347"/>
      <c r="FN63" s="347"/>
      <c r="FO63" s="347"/>
      <c r="FP63" s="347"/>
      <c r="FQ63" s="347"/>
      <c r="FR63" s="347"/>
      <c r="FS63" s="347"/>
      <c r="FT63" s="347"/>
      <c r="FU63" s="347"/>
      <c r="FV63" s="347"/>
      <c r="FW63" s="347"/>
      <c r="FX63" s="347"/>
      <c r="FY63" s="347"/>
      <c r="FZ63" s="347"/>
      <c r="GA63" s="347"/>
      <c r="GB63" s="347"/>
      <c r="GC63" s="347"/>
      <c r="GD63" s="347"/>
      <c r="GE63" s="347"/>
      <c r="GF63" s="347"/>
      <c r="GG63" s="347"/>
      <c r="GH63" s="347"/>
      <c r="GI63" s="347"/>
      <c r="GJ63" s="347"/>
      <c r="GK63" s="347"/>
      <c r="GL63" s="347"/>
      <c r="GM63" s="347"/>
      <c r="GN63" s="347"/>
      <c r="GO63" s="347"/>
      <c r="GP63" s="347"/>
      <c r="GQ63" s="347"/>
      <c r="GR63" s="347"/>
      <c r="GS63" s="347"/>
      <c r="GT63" s="347"/>
      <c r="GU63" s="347"/>
      <c r="GV63" s="347"/>
      <c r="GW63" s="347"/>
      <c r="GX63" s="347"/>
      <c r="GY63" s="347"/>
      <c r="GZ63" s="347"/>
      <c r="HA63" s="347"/>
      <c r="HB63" s="347"/>
      <c r="HC63" s="347"/>
      <c r="HD63" s="347"/>
      <c r="HE63" s="347"/>
      <c r="HF63" s="347"/>
      <c r="HG63" s="347"/>
      <c r="HH63" s="347"/>
      <c r="HI63" s="347"/>
      <c r="HJ63" s="347"/>
      <c r="HK63" s="347"/>
      <c r="HL63" s="347"/>
      <c r="HM63" s="347"/>
      <c r="HN63" s="347"/>
      <c r="HO63" s="347"/>
      <c r="HP63" s="347"/>
      <c r="HQ63" s="347"/>
      <c r="HR63" s="347"/>
      <c r="HS63" s="347"/>
      <c r="HT63" s="347"/>
      <c r="HU63" s="347"/>
      <c r="HV63" s="347"/>
      <c r="HW63" s="347"/>
      <c r="HX63" s="347"/>
      <c r="HY63" s="347"/>
      <c r="HZ63" s="347"/>
      <c r="IA63" s="347"/>
      <c r="IB63" s="347"/>
      <c r="IC63" s="400"/>
      <c r="ID63" s="400"/>
      <c r="IE63" s="400"/>
      <c r="IF63" s="400"/>
    </row>
    <row r="64" spans="1:240" s="334" customFormat="1" ht="45" x14ac:dyDescent="0.2">
      <c r="A64" s="411" t="s">
        <v>265</v>
      </c>
      <c r="B64" s="412" t="s">
        <v>266</v>
      </c>
      <c r="C64" s="412" t="s">
        <v>204</v>
      </c>
      <c r="D64" s="412" t="s">
        <v>267</v>
      </c>
      <c r="E64" s="412" t="s">
        <v>278</v>
      </c>
      <c r="F64" s="413" t="s">
        <v>268</v>
      </c>
      <c r="G64" s="435" t="s">
        <v>522</v>
      </c>
      <c r="H64" s="415">
        <v>41262</v>
      </c>
      <c r="I64" s="448">
        <f t="shared" si="3"/>
        <v>169000020</v>
      </c>
      <c r="J64" s="439"/>
      <c r="K64" s="439"/>
      <c r="L64" s="417">
        <v>169000020</v>
      </c>
      <c r="M64" s="409"/>
      <c r="N64" s="409"/>
      <c r="O64" s="409"/>
      <c r="P64" s="417">
        <f t="shared" si="0"/>
        <v>169000020</v>
      </c>
      <c r="Q64" s="409"/>
      <c r="R64" s="411" t="s">
        <v>206</v>
      </c>
      <c r="S64" s="423" t="s">
        <v>46</v>
      </c>
      <c r="T64" s="418">
        <v>41436</v>
      </c>
      <c r="U64" s="426" t="s">
        <v>264</v>
      </c>
      <c r="V64" s="409">
        <v>169000020</v>
      </c>
      <c r="W64" s="412"/>
      <c r="X64" s="412"/>
      <c r="Y64" s="411"/>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c r="CO64" s="347"/>
      <c r="CP64" s="347"/>
      <c r="CQ64" s="347"/>
      <c r="CR64" s="347"/>
      <c r="CS64" s="347"/>
      <c r="CT64" s="347"/>
      <c r="CU64" s="347"/>
      <c r="CV64" s="347"/>
      <c r="CW64" s="347"/>
      <c r="CX64" s="347"/>
      <c r="CY64" s="347"/>
      <c r="CZ64" s="347"/>
      <c r="DA64" s="347"/>
      <c r="DB64" s="347"/>
      <c r="DC64" s="347"/>
      <c r="DD64" s="347"/>
      <c r="DE64" s="347"/>
      <c r="DF64" s="347"/>
      <c r="DG64" s="347"/>
      <c r="DH64" s="347"/>
      <c r="DI64" s="347"/>
      <c r="DJ64" s="347"/>
      <c r="DK64" s="347"/>
      <c r="DL64" s="347"/>
      <c r="DM64" s="347"/>
      <c r="DN64" s="347"/>
      <c r="DO64" s="347"/>
      <c r="DP64" s="347"/>
      <c r="DQ64" s="347"/>
      <c r="DR64" s="347"/>
      <c r="DS64" s="347"/>
      <c r="DT64" s="347"/>
      <c r="DU64" s="347"/>
      <c r="DV64" s="347"/>
      <c r="DW64" s="347"/>
      <c r="DX64" s="347"/>
      <c r="DY64" s="347"/>
      <c r="DZ64" s="347"/>
      <c r="EA64" s="347"/>
      <c r="EB64" s="347"/>
      <c r="EC64" s="347"/>
      <c r="ED64" s="347"/>
      <c r="EE64" s="347"/>
      <c r="EF64" s="347"/>
      <c r="EG64" s="347"/>
      <c r="EH64" s="347"/>
      <c r="EI64" s="347"/>
      <c r="EJ64" s="347"/>
      <c r="EK64" s="347"/>
      <c r="EL64" s="347"/>
      <c r="EM64" s="347"/>
      <c r="EN64" s="347"/>
      <c r="EO64" s="347"/>
      <c r="EP64" s="347"/>
      <c r="EQ64" s="347"/>
      <c r="ER64" s="347"/>
      <c r="ES64" s="347"/>
      <c r="ET64" s="347"/>
      <c r="EU64" s="347"/>
      <c r="EV64" s="347"/>
      <c r="EW64" s="347"/>
      <c r="EX64" s="347"/>
      <c r="EY64" s="347"/>
      <c r="EZ64" s="347"/>
      <c r="FA64" s="347"/>
      <c r="FB64" s="347"/>
      <c r="FC64" s="347"/>
      <c r="FD64" s="347"/>
      <c r="FE64" s="347"/>
      <c r="FF64" s="347"/>
      <c r="FG64" s="347"/>
      <c r="FH64" s="347"/>
      <c r="FI64" s="347"/>
      <c r="FJ64" s="347"/>
      <c r="FK64" s="347"/>
      <c r="FL64" s="347"/>
      <c r="FM64" s="347"/>
      <c r="FN64" s="347"/>
      <c r="FO64" s="347"/>
      <c r="FP64" s="347"/>
      <c r="FQ64" s="347"/>
      <c r="FR64" s="347"/>
      <c r="FS64" s="347"/>
      <c r="FT64" s="347"/>
      <c r="FU64" s="347"/>
      <c r="FV64" s="347"/>
      <c r="FW64" s="347"/>
      <c r="FX64" s="347"/>
      <c r="FY64" s="347"/>
      <c r="FZ64" s="347"/>
      <c r="GA64" s="347"/>
      <c r="GB64" s="347"/>
      <c r="GC64" s="347"/>
      <c r="GD64" s="347"/>
      <c r="GE64" s="347"/>
      <c r="GF64" s="347"/>
      <c r="GG64" s="347"/>
      <c r="GH64" s="347"/>
      <c r="GI64" s="347"/>
      <c r="GJ64" s="347"/>
      <c r="GK64" s="347"/>
      <c r="GL64" s="347"/>
      <c r="GM64" s="347"/>
      <c r="GN64" s="347"/>
      <c r="GO64" s="347"/>
      <c r="GP64" s="347"/>
      <c r="GQ64" s="347"/>
      <c r="GR64" s="347"/>
      <c r="GS64" s="347"/>
      <c r="GT64" s="347"/>
      <c r="GU64" s="347"/>
      <c r="GV64" s="347"/>
      <c r="GW64" s="347"/>
      <c r="GX64" s="347"/>
      <c r="GY64" s="347"/>
      <c r="GZ64" s="347"/>
      <c r="HA64" s="347"/>
      <c r="HB64" s="347"/>
      <c r="HC64" s="347"/>
      <c r="HD64" s="347"/>
      <c r="HE64" s="347"/>
      <c r="HF64" s="347"/>
      <c r="HG64" s="347"/>
      <c r="HH64" s="347"/>
      <c r="HI64" s="347"/>
      <c r="HJ64" s="347"/>
      <c r="HK64" s="347"/>
      <c r="HL64" s="347"/>
      <c r="HM64" s="347"/>
      <c r="HN64" s="347"/>
      <c r="HO64" s="347"/>
      <c r="HP64" s="347"/>
      <c r="HQ64" s="347"/>
      <c r="HR64" s="347"/>
      <c r="HS64" s="347"/>
      <c r="HT64" s="347"/>
      <c r="HU64" s="347"/>
      <c r="HV64" s="347"/>
      <c r="HW64" s="347"/>
      <c r="HX64" s="347"/>
      <c r="HY64" s="347"/>
      <c r="HZ64" s="347"/>
      <c r="IA64" s="347"/>
      <c r="IB64" s="347"/>
      <c r="IC64" s="400"/>
      <c r="ID64" s="400"/>
      <c r="IE64" s="400"/>
      <c r="IF64" s="400"/>
    </row>
    <row r="65" spans="1:240" s="334" customFormat="1" ht="45" x14ac:dyDescent="0.2">
      <c r="A65" s="411" t="s">
        <v>269</v>
      </c>
      <c r="B65" s="412" t="s">
        <v>270</v>
      </c>
      <c r="C65" s="412" t="s">
        <v>271</v>
      </c>
      <c r="D65" s="412" t="s">
        <v>34</v>
      </c>
      <c r="E65" s="412" t="s">
        <v>221</v>
      </c>
      <c r="F65" s="413" t="s">
        <v>272</v>
      </c>
      <c r="G65" s="435" t="s">
        <v>522</v>
      </c>
      <c r="H65" s="415">
        <v>41262</v>
      </c>
      <c r="I65" s="448">
        <f t="shared" si="3"/>
        <v>139891652</v>
      </c>
      <c r="J65" s="439"/>
      <c r="K65" s="439"/>
      <c r="L65" s="440">
        <v>139891652</v>
      </c>
      <c r="M65" s="409"/>
      <c r="N65" s="409"/>
      <c r="O65" s="409"/>
      <c r="P65" s="417">
        <f t="shared" si="0"/>
        <v>139891652</v>
      </c>
      <c r="Q65" s="409"/>
      <c r="R65" s="411" t="s">
        <v>223</v>
      </c>
      <c r="S65" s="423" t="s">
        <v>46</v>
      </c>
      <c r="T65" s="418">
        <v>41436</v>
      </c>
      <c r="U65" s="426" t="s">
        <v>264</v>
      </c>
      <c r="V65" s="409">
        <v>139891652</v>
      </c>
      <c r="W65" s="412"/>
      <c r="X65" s="412"/>
      <c r="Y65" s="411"/>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7"/>
      <c r="CK65" s="347"/>
      <c r="CL65" s="347"/>
      <c r="CM65" s="347"/>
      <c r="CN65" s="347"/>
      <c r="CO65" s="347"/>
      <c r="CP65" s="347"/>
      <c r="CQ65" s="347"/>
      <c r="CR65" s="347"/>
      <c r="CS65" s="347"/>
      <c r="CT65" s="347"/>
      <c r="CU65" s="347"/>
      <c r="CV65" s="347"/>
      <c r="CW65" s="347"/>
      <c r="CX65" s="347"/>
      <c r="CY65" s="347"/>
      <c r="CZ65" s="347"/>
      <c r="DA65" s="347"/>
      <c r="DB65" s="347"/>
      <c r="DC65" s="347"/>
      <c r="DD65" s="347"/>
      <c r="DE65" s="347"/>
      <c r="DF65" s="347"/>
      <c r="DG65" s="347"/>
      <c r="DH65" s="347"/>
      <c r="DI65" s="347"/>
      <c r="DJ65" s="347"/>
      <c r="DK65" s="347"/>
      <c r="DL65" s="347"/>
      <c r="DM65" s="347"/>
      <c r="DN65" s="347"/>
      <c r="DO65" s="347"/>
      <c r="DP65" s="347"/>
      <c r="DQ65" s="347"/>
      <c r="DR65" s="347"/>
      <c r="DS65" s="347"/>
      <c r="DT65" s="347"/>
      <c r="DU65" s="347"/>
      <c r="DV65" s="347"/>
      <c r="DW65" s="347"/>
      <c r="DX65" s="347"/>
      <c r="DY65" s="347"/>
      <c r="DZ65" s="347"/>
      <c r="EA65" s="347"/>
      <c r="EB65" s="347"/>
      <c r="EC65" s="347"/>
      <c r="ED65" s="347"/>
      <c r="EE65" s="347"/>
      <c r="EF65" s="347"/>
      <c r="EG65" s="347"/>
      <c r="EH65" s="347"/>
      <c r="EI65" s="347"/>
      <c r="EJ65" s="347"/>
      <c r="EK65" s="347"/>
      <c r="EL65" s="347"/>
      <c r="EM65" s="347"/>
      <c r="EN65" s="347"/>
      <c r="EO65" s="347"/>
      <c r="EP65" s="347"/>
      <c r="EQ65" s="347"/>
      <c r="ER65" s="347"/>
      <c r="ES65" s="347"/>
      <c r="ET65" s="347"/>
      <c r="EU65" s="347"/>
      <c r="EV65" s="347"/>
      <c r="EW65" s="347"/>
      <c r="EX65" s="347"/>
      <c r="EY65" s="347"/>
      <c r="EZ65" s="347"/>
      <c r="FA65" s="347"/>
      <c r="FB65" s="347"/>
      <c r="FC65" s="347"/>
      <c r="FD65" s="347"/>
      <c r="FE65" s="347"/>
      <c r="FF65" s="347"/>
      <c r="FG65" s="347"/>
      <c r="FH65" s="347"/>
      <c r="FI65" s="347"/>
      <c r="FJ65" s="347"/>
      <c r="FK65" s="347"/>
      <c r="FL65" s="347"/>
      <c r="FM65" s="347"/>
      <c r="FN65" s="347"/>
      <c r="FO65" s="347"/>
      <c r="FP65" s="347"/>
      <c r="FQ65" s="347"/>
      <c r="FR65" s="347"/>
      <c r="FS65" s="347"/>
      <c r="FT65" s="347"/>
      <c r="FU65" s="347"/>
      <c r="FV65" s="347"/>
      <c r="FW65" s="347"/>
      <c r="FX65" s="347"/>
      <c r="FY65" s="347"/>
      <c r="FZ65" s="347"/>
      <c r="GA65" s="347"/>
      <c r="GB65" s="347"/>
      <c r="GC65" s="347"/>
      <c r="GD65" s="347"/>
      <c r="GE65" s="347"/>
      <c r="GF65" s="347"/>
      <c r="GG65" s="347"/>
      <c r="GH65" s="347"/>
      <c r="GI65" s="347"/>
      <c r="GJ65" s="347"/>
      <c r="GK65" s="347"/>
      <c r="GL65" s="347"/>
      <c r="GM65" s="347"/>
      <c r="GN65" s="347"/>
      <c r="GO65" s="347"/>
      <c r="GP65" s="347"/>
      <c r="GQ65" s="347"/>
      <c r="GR65" s="347"/>
      <c r="GS65" s="347"/>
      <c r="GT65" s="347"/>
      <c r="GU65" s="347"/>
      <c r="GV65" s="347"/>
      <c r="GW65" s="347"/>
      <c r="GX65" s="347"/>
      <c r="GY65" s="347"/>
      <c r="GZ65" s="347"/>
      <c r="HA65" s="347"/>
      <c r="HB65" s="347"/>
      <c r="HC65" s="347"/>
      <c r="HD65" s="347"/>
      <c r="HE65" s="347"/>
      <c r="HF65" s="347"/>
      <c r="HG65" s="347"/>
      <c r="HH65" s="347"/>
      <c r="HI65" s="347"/>
      <c r="HJ65" s="347"/>
      <c r="HK65" s="347"/>
      <c r="HL65" s="347"/>
      <c r="HM65" s="347"/>
      <c r="HN65" s="347"/>
      <c r="HO65" s="347"/>
      <c r="HP65" s="347"/>
      <c r="HQ65" s="347"/>
      <c r="HR65" s="347"/>
      <c r="HS65" s="347"/>
      <c r="HT65" s="347"/>
      <c r="HU65" s="347"/>
      <c r="HV65" s="347"/>
      <c r="HW65" s="347"/>
      <c r="HX65" s="347"/>
      <c r="HY65" s="347"/>
      <c r="HZ65" s="347"/>
      <c r="IA65" s="347"/>
      <c r="IB65" s="347"/>
      <c r="IC65" s="400"/>
      <c r="ID65" s="400"/>
      <c r="IE65" s="400"/>
      <c r="IF65" s="400"/>
    </row>
    <row r="66" spans="1:240" s="334" customFormat="1" ht="45" x14ac:dyDescent="0.2">
      <c r="A66" s="411" t="s">
        <v>273</v>
      </c>
      <c r="B66" s="412" t="s">
        <v>274</v>
      </c>
      <c r="C66" s="412" t="s">
        <v>176</v>
      </c>
      <c r="D66" s="412" t="s">
        <v>34</v>
      </c>
      <c r="E66" s="412" t="s">
        <v>178</v>
      </c>
      <c r="F66" s="413" t="s">
        <v>275</v>
      </c>
      <c r="G66" s="435" t="s">
        <v>522</v>
      </c>
      <c r="H66" s="415">
        <v>41262</v>
      </c>
      <c r="I66" s="448">
        <f t="shared" si="3"/>
        <v>371337353</v>
      </c>
      <c r="J66" s="439"/>
      <c r="K66" s="440"/>
      <c r="L66" s="440">
        <v>371337353</v>
      </c>
      <c r="M66" s="409"/>
      <c r="N66" s="409"/>
      <c r="O66" s="409"/>
      <c r="P66" s="417">
        <f t="shared" si="0"/>
        <v>371337353</v>
      </c>
      <c r="Q66" s="409"/>
      <c r="R66" s="411" t="s">
        <v>173</v>
      </c>
      <c r="S66" s="423" t="s">
        <v>46</v>
      </c>
      <c r="T66" s="418" t="s">
        <v>598</v>
      </c>
      <c r="U66" s="426" t="s">
        <v>599</v>
      </c>
      <c r="V66" s="409">
        <v>371337353</v>
      </c>
      <c r="W66" s="412"/>
      <c r="X66" s="412"/>
      <c r="Y66" s="411"/>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c r="CR66" s="347"/>
      <c r="CS66" s="347"/>
      <c r="CT66" s="347"/>
      <c r="CU66" s="347"/>
      <c r="CV66" s="347"/>
      <c r="CW66" s="347"/>
      <c r="CX66" s="347"/>
      <c r="CY66" s="347"/>
      <c r="CZ66" s="347"/>
      <c r="DA66" s="347"/>
      <c r="DB66" s="347"/>
      <c r="DC66" s="347"/>
      <c r="DD66" s="347"/>
      <c r="DE66" s="347"/>
      <c r="DF66" s="347"/>
      <c r="DG66" s="347"/>
      <c r="DH66" s="347"/>
      <c r="DI66" s="347"/>
      <c r="DJ66" s="347"/>
      <c r="DK66" s="347"/>
      <c r="DL66" s="347"/>
      <c r="DM66" s="347"/>
      <c r="DN66" s="347"/>
      <c r="DO66" s="347"/>
      <c r="DP66" s="347"/>
      <c r="DQ66" s="347"/>
      <c r="DR66" s="347"/>
      <c r="DS66" s="347"/>
      <c r="DT66" s="347"/>
      <c r="DU66" s="347"/>
      <c r="DV66" s="347"/>
      <c r="DW66" s="347"/>
      <c r="DX66" s="347"/>
      <c r="DY66" s="347"/>
      <c r="DZ66" s="347"/>
      <c r="EA66" s="347"/>
      <c r="EB66" s="347"/>
      <c r="EC66" s="347"/>
      <c r="ED66" s="347"/>
      <c r="EE66" s="347"/>
      <c r="EF66" s="347"/>
      <c r="EG66" s="347"/>
      <c r="EH66" s="347"/>
      <c r="EI66" s="347"/>
      <c r="EJ66" s="347"/>
      <c r="EK66" s="347"/>
      <c r="EL66" s="347"/>
      <c r="EM66" s="347"/>
      <c r="EN66" s="347"/>
      <c r="EO66" s="347"/>
      <c r="EP66" s="347"/>
      <c r="EQ66" s="347"/>
      <c r="ER66" s="347"/>
      <c r="ES66" s="347"/>
      <c r="ET66" s="347"/>
      <c r="EU66" s="347"/>
      <c r="EV66" s="347"/>
      <c r="EW66" s="347"/>
      <c r="EX66" s="347"/>
      <c r="EY66" s="347"/>
      <c r="EZ66" s="347"/>
      <c r="FA66" s="347"/>
      <c r="FB66" s="347"/>
      <c r="FC66" s="347"/>
      <c r="FD66" s="347"/>
      <c r="FE66" s="347"/>
      <c r="FF66" s="347"/>
      <c r="FG66" s="347"/>
      <c r="FH66" s="347"/>
      <c r="FI66" s="347"/>
      <c r="FJ66" s="347"/>
      <c r="FK66" s="347"/>
      <c r="FL66" s="347"/>
      <c r="FM66" s="347"/>
      <c r="FN66" s="347"/>
      <c r="FO66" s="347"/>
      <c r="FP66" s="347"/>
      <c r="FQ66" s="347"/>
      <c r="FR66" s="347"/>
      <c r="FS66" s="347"/>
      <c r="FT66" s="347"/>
      <c r="FU66" s="347"/>
      <c r="FV66" s="347"/>
      <c r="FW66" s="347"/>
      <c r="FX66" s="347"/>
      <c r="FY66" s="347"/>
      <c r="FZ66" s="347"/>
      <c r="GA66" s="347"/>
      <c r="GB66" s="347"/>
      <c r="GC66" s="347"/>
      <c r="GD66" s="347"/>
      <c r="GE66" s="347"/>
      <c r="GF66" s="347"/>
      <c r="GG66" s="347"/>
      <c r="GH66" s="347"/>
      <c r="GI66" s="347"/>
      <c r="GJ66" s="347"/>
      <c r="GK66" s="347"/>
      <c r="GL66" s="347"/>
      <c r="GM66" s="347"/>
      <c r="GN66" s="347"/>
      <c r="GO66" s="347"/>
      <c r="GP66" s="347"/>
      <c r="GQ66" s="347"/>
      <c r="GR66" s="347"/>
      <c r="GS66" s="347"/>
      <c r="GT66" s="347"/>
      <c r="GU66" s="347"/>
      <c r="GV66" s="347"/>
      <c r="GW66" s="347"/>
      <c r="GX66" s="347"/>
      <c r="GY66" s="347"/>
      <c r="GZ66" s="347"/>
      <c r="HA66" s="347"/>
      <c r="HB66" s="347"/>
      <c r="HC66" s="347"/>
      <c r="HD66" s="347"/>
      <c r="HE66" s="347"/>
      <c r="HF66" s="347"/>
      <c r="HG66" s="347"/>
      <c r="HH66" s="347"/>
      <c r="HI66" s="347"/>
      <c r="HJ66" s="347"/>
      <c r="HK66" s="347"/>
      <c r="HL66" s="347"/>
      <c r="HM66" s="347"/>
      <c r="HN66" s="347"/>
      <c r="HO66" s="347"/>
      <c r="HP66" s="347"/>
      <c r="HQ66" s="347"/>
      <c r="HR66" s="347"/>
      <c r="HS66" s="347"/>
      <c r="HT66" s="347"/>
      <c r="HU66" s="347"/>
      <c r="HV66" s="347"/>
      <c r="HW66" s="347"/>
      <c r="HX66" s="347"/>
      <c r="HY66" s="347"/>
      <c r="HZ66" s="347"/>
      <c r="IA66" s="347"/>
      <c r="IB66" s="347"/>
      <c r="IC66" s="347"/>
      <c r="ID66" s="347"/>
      <c r="IE66" s="400"/>
      <c r="IF66" s="400"/>
    </row>
    <row r="67" spans="1:240" s="334" customFormat="1" ht="45" x14ac:dyDescent="0.2">
      <c r="A67" s="411" t="s">
        <v>276</v>
      </c>
      <c r="B67" s="412" t="s">
        <v>277</v>
      </c>
      <c r="C67" s="412" t="s">
        <v>204</v>
      </c>
      <c r="D67" s="412" t="s">
        <v>177</v>
      </c>
      <c r="E67" s="412" t="s">
        <v>278</v>
      </c>
      <c r="F67" s="413" t="s">
        <v>279</v>
      </c>
      <c r="G67" s="435" t="s">
        <v>522</v>
      </c>
      <c r="H67" s="415">
        <v>41262</v>
      </c>
      <c r="I67" s="448">
        <f t="shared" si="3"/>
        <v>40690670</v>
      </c>
      <c r="J67" s="439"/>
      <c r="K67" s="440"/>
      <c r="L67" s="440">
        <v>40690670</v>
      </c>
      <c r="M67" s="409"/>
      <c r="N67" s="409"/>
      <c r="O67" s="409"/>
      <c r="P67" s="417">
        <f t="shared" si="0"/>
        <v>40690670</v>
      </c>
      <c r="Q67" s="409"/>
      <c r="R67" s="411" t="s">
        <v>206</v>
      </c>
      <c r="S67" s="423" t="s">
        <v>46</v>
      </c>
      <c r="T67" s="418">
        <v>41436</v>
      </c>
      <c r="U67" s="426" t="s">
        <v>264</v>
      </c>
      <c r="V67" s="409">
        <v>40690670</v>
      </c>
      <c r="W67" s="412"/>
      <c r="X67" s="412"/>
      <c r="Y67" s="411"/>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7"/>
      <c r="CD67" s="347"/>
      <c r="CE67" s="347"/>
      <c r="CF67" s="347"/>
      <c r="CG67" s="347"/>
      <c r="CH67" s="347"/>
      <c r="CI67" s="347"/>
      <c r="CJ67" s="347"/>
      <c r="CK67" s="347"/>
      <c r="CL67" s="347"/>
      <c r="CM67" s="347"/>
      <c r="CN67" s="347"/>
      <c r="CO67" s="347"/>
      <c r="CP67" s="347"/>
      <c r="CQ67" s="347"/>
      <c r="CR67" s="347"/>
      <c r="CS67" s="347"/>
      <c r="CT67" s="347"/>
      <c r="CU67" s="347"/>
      <c r="CV67" s="347"/>
      <c r="CW67" s="347"/>
      <c r="CX67" s="347"/>
      <c r="CY67" s="347"/>
      <c r="CZ67" s="347"/>
      <c r="DA67" s="347"/>
      <c r="DB67" s="347"/>
      <c r="DC67" s="347"/>
      <c r="DD67" s="347"/>
      <c r="DE67" s="347"/>
      <c r="DF67" s="347"/>
      <c r="DG67" s="347"/>
      <c r="DH67" s="347"/>
      <c r="DI67" s="347"/>
      <c r="DJ67" s="347"/>
      <c r="DK67" s="347"/>
      <c r="DL67" s="347"/>
      <c r="DM67" s="347"/>
      <c r="DN67" s="347"/>
      <c r="DO67" s="347"/>
      <c r="DP67" s="347"/>
      <c r="DQ67" s="347"/>
      <c r="DR67" s="347"/>
      <c r="DS67" s="347"/>
      <c r="DT67" s="347"/>
      <c r="DU67" s="347"/>
      <c r="DV67" s="347"/>
      <c r="DW67" s="347"/>
      <c r="DX67" s="347"/>
      <c r="DY67" s="347"/>
      <c r="DZ67" s="347"/>
      <c r="EA67" s="347"/>
      <c r="EB67" s="347"/>
      <c r="EC67" s="347"/>
      <c r="ED67" s="347"/>
      <c r="EE67" s="347"/>
      <c r="EF67" s="347"/>
      <c r="EG67" s="347"/>
      <c r="EH67" s="347"/>
      <c r="EI67" s="347"/>
      <c r="EJ67" s="347"/>
      <c r="EK67" s="347"/>
      <c r="EL67" s="347"/>
      <c r="EM67" s="347"/>
      <c r="EN67" s="347"/>
      <c r="EO67" s="347"/>
      <c r="EP67" s="347"/>
      <c r="EQ67" s="347"/>
      <c r="ER67" s="347"/>
      <c r="ES67" s="347"/>
      <c r="ET67" s="347"/>
      <c r="EU67" s="347"/>
      <c r="EV67" s="347"/>
      <c r="EW67" s="347"/>
      <c r="EX67" s="347"/>
      <c r="EY67" s="347"/>
      <c r="EZ67" s="347"/>
      <c r="FA67" s="347"/>
      <c r="FB67" s="347"/>
      <c r="FC67" s="347"/>
      <c r="FD67" s="347"/>
      <c r="FE67" s="347"/>
      <c r="FF67" s="347"/>
      <c r="FG67" s="347"/>
      <c r="FH67" s="347"/>
      <c r="FI67" s="347"/>
      <c r="FJ67" s="347"/>
      <c r="FK67" s="347"/>
      <c r="FL67" s="347"/>
      <c r="FM67" s="347"/>
      <c r="FN67" s="347"/>
      <c r="FO67" s="347"/>
      <c r="FP67" s="347"/>
      <c r="FQ67" s="347"/>
      <c r="FR67" s="347"/>
      <c r="FS67" s="347"/>
      <c r="FT67" s="347"/>
      <c r="FU67" s="347"/>
      <c r="FV67" s="347"/>
      <c r="FW67" s="347"/>
      <c r="FX67" s="347"/>
      <c r="FY67" s="347"/>
      <c r="FZ67" s="347"/>
      <c r="GA67" s="347"/>
      <c r="GB67" s="347"/>
      <c r="GC67" s="347"/>
      <c r="GD67" s="347"/>
      <c r="GE67" s="347"/>
      <c r="GF67" s="347"/>
      <c r="GG67" s="347"/>
      <c r="GH67" s="347"/>
      <c r="GI67" s="347"/>
      <c r="GJ67" s="347"/>
      <c r="GK67" s="347"/>
      <c r="GL67" s="347"/>
      <c r="GM67" s="347"/>
      <c r="GN67" s="347"/>
      <c r="GO67" s="347"/>
      <c r="GP67" s="347"/>
      <c r="GQ67" s="347"/>
      <c r="GR67" s="347"/>
      <c r="GS67" s="347"/>
      <c r="GT67" s="347"/>
      <c r="GU67" s="347"/>
      <c r="GV67" s="347"/>
      <c r="GW67" s="347"/>
      <c r="GX67" s="347"/>
      <c r="GY67" s="347"/>
      <c r="GZ67" s="347"/>
      <c r="HA67" s="347"/>
      <c r="HB67" s="347"/>
      <c r="HC67" s="347"/>
      <c r="HD67" s="347"/>
      <c r="HE67" s="347"/>
      <c r="HF67" s="347"/>
      <c r="HG67" s="347"/>
      <c r="HH67" s="347"/>
      <c r="HI67" s="347"/>
      <c r="HJ67" s="347"/>
      <c r="HK67" s="347"/>
      <c r="HL67" s="347"/>
      <c r="HM67" s="347"/>
      <c r="HN67" s="347"/>
      <c r="HO67" s="347"/>
      <c r="HP67" s="347"/>
      <c r="HQ67" s="347"/>
      <c r="HR67" s="347"/>
      <c r="HS67" s="347"/>
      <c r="HT67" s="347"/>
      <c r="HU67" s="347"/>
      <c r="HV67" s="347"/>
      <c r="HW67" s="347"/>
      <c r="HX67" s="347"/>
      <c r="HY67" s="347"/>
      <c r="HZ67" s="347"/>
      <c r="IA67" s="347"/>
      <c r="IB67" s="347"/>
      <c r="IC67" s="347"/>
      <c r="ID67" s="347"/>
      <c r="IE67" s="400"/>
      <c r="IF67" s="400"/>
    </row>
    <row r="68" spans="1:240" s="334" customFormat="1" ht="56.25" x14ac:dyDescent="0.2">
      <c r="A68" s="411" t="s">
        <v>280</v>
      </c>
      <c r="B68" s="412" t="s">
        <v>281</v>
      </c>
      <c r="C68" s="412" t="s">
        <v>214</v>
      </c>
      <c r="D68" s="412" t="s">
        <v>34</v>
      </c>
      <c r="E68" s="412" t="s">
        <v>215</v>
      </c>
      <c r="F68" s="413" t="s">
        <v>282</v>
      </c>
      <c r="G68" s="435" t="s">
        <v>602</v>
      </c>
      <c r="H68" s="415" t="s">
        <v>603</v>
      </c>
      <c r="I68" s="448">
        <f t="shared" si="3"/>
        <v>227801795</v>
      </c>
      <c r="J68" s="439"/>
      <c r="K68" s="440"/>
      <c r="L68" s="440">
        <v>227801795</v>
      </c>
      <c r="M68" s="409"/>
      <c r="N68" s="409"/>
      <c r="O68" s="409"/>
      <c r="P68" s="417">
        <f t="shared" ref="P68:P125" si="4">+J68+K68+L68+M68+N68+O68</f>
        <v>227801795</v>
      </c>
      <c r="Q68" s="409"/>
      <c r="R68" s="411" t="s">
        <v>217</v>
      </c>
      <c r="S68" s="423" t="s">
        <v>46</v>
      </c>
      <c r="T68" s="418">
        <v>41388</v>
      </c>
      <c r="U68" s="426" t="s">
        <v>283</v>
      </c>
      <c r="V68" s="409">
        <v>227801795</v>
      </c>
      <c r="W68" s="412"/>
      <c r="X68" s="412"/>
      <c r="Y68" s="411"/>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c r="BQ68" s="347"/>
      <c r="BR68" s="347"/>
      <c r="BS68" s="347"/>
      <c r="BT68" s="347"/>
      <c r="BU68" s="347"/>
      <c r="BV68" s="347"/>
      <c r="BW68" s="347"/>
      <c r="BX68" s="347"/>
      <c r="BY68" s="347"/>
      <c r="BZ68" s="347"/>
      <c r="CA68" s="347"/>
      <c r="CB68" s="347"/>
      <c r="CC68" s="347"/>
      <c r="CD68" s="347"/>
      <c r="CE68" s="347"/>
      <c r="CF68" s="347"/>
      <c r="CG68" s="347"/>
      <c r="CH68" s="347"/>
      <c r="CI68" s="347"/>
      <c r="CJ68" s="347"/>
      <c r="CK68" s="347"/>
      <c r="CL68" s="347"/>
      <c r="CM68" s="347"/>
      <c r="CN68" s="347"/>
      <c r="CO68" s="347"/>
      <c r="CP68" s="347"/>
      <c r="CQ68" s="347"/>
      <c r="CR68" s="347"/>
      <c r="CS68" s="347"/>
      <c r="CT68" s="347"/>
      <c r="CU68" s="347"/>
      <c r="CV68" s="347"/>
      <c r="CW68" s="347"/>
      <c r="CX68" s="347"/>
      <c r="CY68" s="347"/>
      <c r="CZ68" s="347"/>
      <c r="DA68" s="347"/>
      <c r="DB68" s="347"/>
      <c r="DC68" s="347"/>
      <c r="DD68" s="347"/>
      <c r="DE68" s="347"/>
      <c r="DF68" s="347"/>
      <c r="DG68" s="347"/>
      <c r="DH68" s="347"/>
      <c r="DI68" s="347"/>
      <c r="DJ68" s="347"/>
      <c r="DK68" s="347"/>
      <c r="DL68" s="347"/>
      <c r="DM68" s="347"/>
      <c r="DN68" s="347"/>
      <c r="DO68" s="347"/>
      <c r="DP68" s="347"/>
      <c r="DQ68" s="347"/>
      <c r="DR68" s="347"/>
      <c r="DS68" s="347"/>
      <c r="DT68" s="347"/>
      <c r="DU68" s="347"/>
      <c r="DV68" s="347"/>
      <c r="DW68" s="347"/>
      <c r="DX68" s="347"/>
      <c r="DY68" s="347"/>
      <c r="DZ68" s="347"/>
      <c r="EA68" s="347"/>
      <c r="EB68" s="347"/>
      <c r="EC68" s="347"/>
      <c r="ED68" s="347"/>
      <c r="EE68" s="347"/>
      <c r="EF68" s="347"/>
      <c r="EG68" s="347"/>
      <c r="EH68" s="347"/>
      <c r="EI68" s="347"/>
      <c r="EJ68" s="347"/>
      <c r="EK68" s="347"/>
      <c r="EL68" s="347"/>
      <c r="EM68" s="347"/>
      <c r="EN68" s="347"/>
      <c r="EO68" s="347"/>
      <c r="EP68" s="347"/>
      <c r="EQ68" s="347"/>
      <c r="ER68" s="347"/>
      <c r="ES68" s="347"/>
      <c r="ET68" s="347"/>
      <c r="EU68" s="347"/>
      <c r="EV68" s="347"/>
      <c r="EW68" s="347"/>
      <c r="EX68" s="347"/>
      <c r="EY68" s="347"/>
      <c r="EZ68" s="347"/>
      <c r="FA68" s="347"/>
      <c r="FB68" s="347"/>
      <c r="FC68" s="347"/>
      <c r="FD68" s="347"/>
      <c r="FE68" s="347"/>
      <c r="FF68" s="347"/>
      <c r="FG68" s="347"/>
      <c r="FH68" s="347"/>
      <c r="FI68" s="347"/>
      <c r="FJ68" s="347"/>
      <c r="FK68" s="347"/>
      <c r="FL68" s="347"/>
      <c r="FM68" s="347"/>
      <c r="FN68" s="347"/>
      <c r="FO68" s="347"/>
      <c r="FP68" s="347"/>
      <c r="FQ68" s="347"/>
      <c r="FR68" s="347"/>
      <c r="FS68" s="347"/>
      <c r="FT68" s="347"/>
      <c r="FU68" s="347"/>
      <c r="FV68" s="347"/>
      <c r="FW68" s="347"/>
      <c r="FX68" s="347"/>
      <c r="FY68" s="347"/>
      <c r="FZ68" s="347"/>
      <c r="GA68" s="347"/>
      <c r="GB68" s="347"/>
      <c r="GC68" s="347"/>
      <c r="GD68" s="347"/>
      <c r="GE68" s="347"/>
      <c r="GF68" s="347"/>
      <c r="GG68" s="347"/>
      <c r="GH68" s="347"/>
      <c r="GI68" s="347"/>
      <c r="GJ68" s="347"/>
      <c r="GK68" s="347"/>
      <c r="GL68" s="347"/>
      <c r="GM68" s="347"/>
      <c r="GN68" s="347"/>
      <c r="GO68" s="347"/>
      <c r="GP68" s="347"/>
      <c r="GQ68" s="347"/>
      <c r="GR68" s="347"/>
      <c r="GS68" s="347"/>
      <c r="GT68" s="347"/>
      <c r="GU68" s="347"/>
      <c r="GV68" s="347"/>
      <c r="GW68" s="347"/>
      <c r="GX68" s="347"/>
      <c r="GY68" s="347"/>
      <c r="GZ68" s="347"/>
      <c r="HA68" s="347"/>
      <c r="HB68" s="347"/>
      <c r="HC68" s="347"/>
      <c r="HD68" s="347"/>
      <c r="HE68" s="347"/>
      <c r="HF68" s="347"/>
      <c r="HG68" s="347"/>
      <c r="HH68" s="347"/>
      <c r="HI68" s="347"/>
      <c r="HJ68" s="347"/>
      <c r="HK68" s="347"/>
      <c r="HL68" s="347"/>
      <c r="HM68" s="347"/>
      <c r="HN68" s="347"/>
      <c r="HO68" s="347"/>
      <c r="HP68" s="347"/>
      <c r="HQ68" s="347"/>
      <c r="HR68" s="347"/>
      <c r="HS68" s="347"/>
      <c r="HT68" s="347"/>
      <c r="HU68" s="347"/>
      <c r="HV68" s="347"/>
      <c r="HW68" s="347"/>
      <c r="HX68" s="347"/>
      <c r="HY68" s="347"/>
      <c r="HZ68" s="347"/>
      <c r="IA68" s="347"/>
      <c r="IB68" s="347"/>
      <c r="IC68" s="347"/>
      <c r="ID68" s="347"/>
      <c r="IE68" s="400"/>
      <c r="IF68" s="400"/>
    </row>
    <row r="69" spans="1:240" s="334" customFormat="1" ht="56.25" x14ac:dyDescent="0.2">
      <c r="A69" s="411" t="s">
        <v>284</v>
      </c>
      <c r="B69" s="412" t="s">
        <v>285</v>
      </c>
      <c r="C69" s="412" t="s">
        <v>286</v>
      </c>
      <c r="D69" s="412"/>
      <c r="E69" s="412" t="s">
        <v>200</v>
      </c>
      <c r="F69" s="413" t="s">
        <v>621</v>
      </c>
      <c r="G69" s="435" t="s">
        <v>605</v>
      </c>
      <c r="H69" s="415" t="s">
        <v>606</v>
      </c>
      <c r="I69" s="448">
        <f t="shared" si="3"/>
        <v>0</v>
      </c>
      <c r="J69" s="439"/>
      <c r="K69" s="440"/>
      <c r="L69" s="417">
        <f>295240000-295240000</f>
        <v>0</v>
      </c>
      <c r="M69" s="409"/>
      <c r="N69" s="409"/>
      <c r="O69" s="409"/>
      <c r="P69" s="417">
        <f t="shared" si="4"/>
        <v>0</v>
      </c>
      <c r="Q69" s="409"/>
      <c r="R69" s="411" t="s">
        <v>287</v>
      </c>
      <c r="S69" s="423" t="s">
        <v>288</v>
      </c>
      <c r="T69" s="418">
        <v>42417</v>
      </c>
      <c r="U69" s="426">
        <v>1</v>
      </c>
      <c r="V69" s="409">
        <v>295240000</v>
      </c>
      <c r="W69" s="412"/>
      <c r="X69" s="412"/>
      <c r="Y69" s="411"/>
      <c r="Z69" s="347" t="s">
        <v>703</v>
      </c>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7"/>
      <c r="CD69" s="347"/>
      <c r="CE69" s="347"/>
      <c r="CF69" s="347"/>
      <c r="CG69" s="347"/>
      <c r="CH69" s="347"/>
      <c r="CI69" s="347"/>
      <c r="CJ69" s="347"/>
      <c r="CK69" s="347"/>
      <c r="CL69" s="347"/>
      <c r="CM69" s="347"/>
      <c r="CN69" s="347"/>
      <c r="CO69" s="347"/>
      <c r="CP69" s="347"/>
      <c r="CQ69" s="347"/>
      <c r="CR69" s="347"/>
      <c r="CS69" s="347"/>
      <c r="CT69" s="347"/>
      <c r="CU69" s="347"/>
      <c r="CV69" s="347"/>
      <c r="CW69" s="347"/>
      <c r="CX69" s="347"/>
      <c r="CY69" s="347"/>
      <c r="CZ69" s="347"/>
      <c r="DA69" s="347"/>
      <c r="DB69" s="347"/>
      <c r="DC69" s="347"/>
      <c r="DD69" s="347"/>
      <c r="DE69" s="347"/>
      <c r="DF69" s="347"/>
      <c r="DG69" s="347"/>
      <c r="DH69" s="347"/>
      <c r="DI69" s="347"/>
      <c r="DJ69" s="347"/>
      <c r="DK69" s="347"/>
      <c r="DL69" s="347"/>
      <c r="DM69" s="347"/>
      <c r="DN69" s="347"/>
      <c r="DO69" s="347"/>
      <c r="DP69" s="347"/>
      <c r="DQ69" s="347"/>
      <c r="DR69" s="347"/>
      <c r="DS69" s="347"/>
      <c r="DT69" s="347"/>
      <c r="DU69" s="347"/>
      <c r="DV69" s="347"/>
      <c r="DW69" s="347"/>
      <c r="DX69" s="347"/>
      <c r="DY69" s="347"/>
      <c r="DZ69" s="347"/>
      <c r="EA69" s="347"/>
      <c r="EB69" s="347"/>
      <c r="EC69" s="347"/>
      <c r="ED69" s="347"/>
      <c r="EE69" s="347"/>
      <c r="EF69" s="347"/>
      <c r="EG69" s="347"/>
      <c r="EH69" s="347"/>
      <c r="EI69" s="347"/>
      <c r="EJ69" s="347"/>
      <c r="EK69" s="347"/>
      <c r="EL69" s="347"/>
      <c r="EM69" s="347"/>
      <c r="EN69" s="347"/>
      <c r="EO69" s="347"/>
      <c r="EP69" s="347"/>
      <c r="EQ69" s="347"/>
      <c r="ER69" s="347"/>
      <c r="ES69" s="347"/>
      <c r="ET69" s="347"/>
      <c r="EU69" s="347"/>
      <c r="EV69" s="347"/>
      <c r="EW69" s="347"/>
      <c r="EX69" s="347"/>
      <c r="EY69" s="347"/>
      <c r="EZ69" s="347"/>
      <c r="FA69" s="347"/>
      <c r="FB69" s="347"/>
      <c r="FC69" s="347"/>
      <c r="FD69" s="347"/>
      <c r="FE69" s="347"/>
      <c r="FF69" s="347"/>
      <c r="FG69" s="347"/>
      <c r="FH69" s="347"/>
      <c r="FI69" s="347"/>
      <c r="FJ69" s="347"/>
      <c r="FK69" s="347"/>
      <c r="FL69" s="347"/>
      <c r="FM69" s="347"/>
      <c r="FN69" s="347"/>
      <c r="FO69" s="347"/>
      <c r="FP69" s="347"/>
      <c r="FQ69" s="347"/>
      <c r="FR69" s="347"/>
      <c r="FS69" s="347"/>
      <c r="FT69" s="347"/>
      <c r="FU69" s="347"/>
      <c r="FV69" s="347"/>
      <c r="FW69" s="347"/>
      <c r="FX69" s="347"/>
      <c r="FY69" s="347"/>
      <c r="FZ69" s="347"/>
      <c r="GA69" s="347"/>
      <c r="GB69" s="347"/>
      <c r="GC69" s="347"/>
      <c r="GD69" s="347"/>
      <c r="GE69" s="347"/>
      <c r="GF69" s="347"/>
      <c r="GG69" s="347"/>
      <c r="GH69" s="347"/>
      <c r="GI69" s="347"/>
      <c r="GJ69" s="347"/>
      <c r="GK69" s="347"/>
      <c r="GL69" s="347"/>
      <c r="GM69" s="347"/>
      <c r="GN69" s="347"/>
      <c r="GO69" s="347"/>
      <c r="GP69" s="347"/>
      <c r="GQ69" s="347"/>
      <c r="GR69" s="347"/>
      <c r="GS69" s="347"/>
      <c r="GT69" s="347"/>
      <c r="GU69" s="347"/>
      <c r="GV69" s="347"/>
      <c r="GW69" s="347"/>
      <c r="GX69" s="347"/>
      <c r="GY69" s="347"/>
      <c r="GZ69" s="347"/>
      <c r="HA69" s="347"/>
      <c r="HB69" s="347"/>
      <c r="HC69" s="347"/>
      <c r="HD69" s="347"/>
      <c r="HE69" s="347"/>
      <c r="HF69" s="347"/>
      <c r="HG69" s="347"/>
      <c r="HH69" s="347"/>
      <c r="HI69" s="347"/>
      <c r="HJ69" s="347"/>
      <c r="HK69" s="347"/>
      <c r="HL69" s="347"/>
      <c r="HM69" s="347"/>
      <c r="HN69" s="347"/>
      <c r="HO69" s="347"/>
      <c r="HP69" s="347"/>
      <c r="HQ69" s="347"/>
      <c r="HR69" s="347"/>
      <c r="HS69" s="347"/>
      <c r="HT69" s="347"/>
      <c r="HU69" s="347"/>
      <c r="HV69" s="347"/>
      <c r="HW69" s="347"/>
      <c r="HX69" s="347"/>
      <c r="HY69" s="347"/>
      <c r="HZ69" s="347"/>
      <c r="IA69" s="347"/>
      <c r="IB69" s="347"/>
      <c r="IC69" s="347"/>
      <c r="ID69" s="347"/>
      <c r="IE69" s="400"/>
      <c r="IF69" s="400"/>
    </row>
    <row r="70" spans="1:240" s="402" customFormat="1" ht="45" x14ac:dyDescent="0.2">
      <c r="A70" s="411" t="s">
        <v>289</v>
      </c>
      <c r="B70" s="412" t="s">
        <v>290</v>
      </c>
      <c r="C70" s="412"/>
      <c r="D70" s="412" t="s">
        <v>34</v>
      </c>
      <c r="E70" s="445" t="s">
        <v>187</v>
      </c>
      <c r="F70" s="413" t="s">
        <v>291</v>
      </c>
      <c r="G70" s="435" t="s">
        <v>523</v>
      </c>
      <c r="H70" s="415">
        <v>42353</v>
      </c>
      <c r="I70" s="448">
        <f t="shared" si="3"/>
        <v>815784860.55999994</v>
      </c>
      <c r="J70" s="441"/>
      <c r="K70" s="442"/>
      <c r="L70" s="417">
        <v>815784860.55999994</v>
      </c>
      <c r="M70" s="443"/>
      <c r="N70" s="443"/>
      <c r="O70" s="443"/>
      <c r="P70" s="417">
        <f t="shared" si="4"/>
        <v>815784860.55999994</v>
      </c>
      <c r="Q70" s="441"/>
      <c r="R70" s="411" t="s">
        <v>189</v>
      </c>
      <c r="S70" s="423" t="s">
        <v>46</v>
      </c>
      <c r="T70" s="418">
        <v>42353</v>
      </c>
      <c r="U70" s="444" t="s">
        <v>292</v>
      </c>
      <c r="V70" s="443">
        <v>815784861</v>
      </c>
      <c r="W70" s="445"/>
      <c r="X70" s="445"/>
      <c r="Y70" s="446"/>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c r="BS70" s="401"/>
      <c r="BT70" s="401"/>
      <c r="BU70" s="401"/>
      <c r="BV70" s="401"/>
      <c r="BW70" s="401"/>
      <c r="BX70" s="401"/>
      <c r="BY70" s="401"/>
      <c r="BZ70" s="401"/>
      <c r="CA70" s="401"/>
      <c r="CB70" s="401"/>
      <c r="CC70" s="401"/>
      <c r="CD70" s="401"/>
      <c r="CE70" s="401"/>
      <c r="CF70" s="401"/>
      <c r="CG70" s="401"/>
      <c r="CH70" s="401"/>
      <c r="CI70" s="401"/>
      <c r="CJ70" s="401"/>
      <c r="CK70" s="401"/>
      <c r="CL70" s="401"/>
      <c r="CM70" s="401"/>
      <c r="CN70" s="401"/>
      <c r="CO70" s="401"/>
      <c r="CP70" s="401"/>
      <c r="CQ70" s="401"/>
      <c r="CR70" s="401"/>
      <c r="CS70" s="401"/>
      <c r="CT70" s="401"/>
      <c r="CU70" s="401"/>
      <c r="CV70" s="401"/>
      <c r="CW70" s="401"/>
      <c r="CX70" s="401"/>
      <c r="CY70" s="401"/>
      <c r="CZ70" s="401"/>
      <c r="DA70" s="401"/>
      <c r="DB70" s="401"/>
      <c r="DC70" s="401"/>
      <c r="DD70" s="401"/>
      <c r="DE70" s="401"/>
      <c r="DF70" s="401"/>
      <c r="DG70" s="401"/>
      <c r="DH70" s="401"/>
      <c r="DI70" s="401"/>
      <c r="DJ70" s="401"/>
      <c r="DK70" s="401"/>
      <c r="DL70" s="401"/>
      <c r="DM70" s="401"/>
      <c r="DN70" s="401"/>
      <c r="DO70" s="401"/>
      <c r="DP70" s="401"/>
      <c r="DQ70" s="401"/>
      <c r="DR70" s="401"/>
      <c r="DS70" s="401"/>
      <c r="DT70" s="401"/>
      <c r="DU70" s="401"/>
      <c r="DV70" s="401"/>
      <c r="DW70" s="401"/>
      <c r="DX70" s="401"/>
      <c r="DY70" s="401"/>
      <c r="DZ70" s="401"/>
      <c r="EA70" s="401"/>
      <c r="EB70" s="401"/>
      <c r="EC70" s="401"/>
      <c r="ED70" s="401"/>
      <c r="EE70" s="401"/>
      <c r="EF70" s="401"/>
      <c r="EG70" s="401"/>
      <c r="EH70" s="401"/>
      <c r="EI70" s="401"/>
      <c r="EJ70" s="401"/>
      <c r="EK70" s="401"/>
      <c r="EL70" s="401"/>
      <c r="EM70" s="401"/>
      <c r="EN70" s="401"/>
      <c r="EO70" s="401"/>
      <c r="EP70" s="401"/>
      <c r="EQ70" s="401"/>
      <c r="ER70" s="401"/>
      <c r="ES70" s="401"/>
      <c r="ET70" s="401"/>
      <c r="EU70" s="401"/>
      <c r="EV70" s="401"/>
      <c r="EW70" s="401"/>
      <c r="EX70" s="401"/>
      <c r="EY70" s="401"/>
      <c r="EZ70" s="401"/>
      <c r="FA70" s="401"/>
      <c r="FB70" s="401"/>
      <c r="FC70" s="401"/>
      <c r="FD70" s="401"/>
      <c r="FE70" s="401"/>
      <c r="FF70" s="401"/>
      <c r="FG70" s="401"/>
      <c r="FH70" s="401"/>
      <c r="FI70" s="401"/>
      <c r="FJ70" s="401"/>
      <c r="FK70" s="401"/>
      <c r="FL70" s="401"/>
      <c r="FM70" s="401"/>
      <c r="FN70" s="401"/>
      <c r="FO70" s="401"/>
      <c r="FP70" s="401"/>
      <c r="FQ70" s="401"/>
      <c r="FR70" s="401"/>
      <c r="FS70" s="401"/>
      <c r="FT70" s="401"/>
      <c r="FU70" s="401"/>
      <c r="FV70" s="401"/>
      <c r="FW70" s="401"/>
      <c r="FX70" s="401"/>
      <c r="FY70" s="401"/>
      <c r="FZ70" s="401"/>
      <c r="GA70" s="401"/>
      <c r="GB70" s="401"/>
      <c r="GC70" s="401"/>
      <c r="GD70" s="401"/>
      <c r="GE70" s="401"/>
      <c r="GF70" s="401"/>
      <c r="GG70" s="401"/>
      <c r="GH70" s="401"/>
      <c r="GI70" s="401"/>
      <c r="GJ70" s="401"/>
      <c r="GK70" s="401"/>
      <c r="GL70" s="401"/>
      <c r="GM70" s="401"/>
      <c r="GN70" s="401"/>
      <c r="GO70" s="401"/>
      <c r="GP70" s="401"/>
      <c r="GQ70" s="401"/>
      <c r="GR70" s="401"/>
      <c r="GS70" s="401"/>
      <c r="GT70" s="401"/>
      <c r="GU70" s="401"/>
      <c r="GV70" s="401"/>
      <c r="GW70" s="401"/>
      <c r="GX70" s="401"/>
      <c r="GY70" s="401"/>
      <c r="GZ70" s="401"/>
      <c r="HA70" s="401"/>
      <c r="HB70" s="401"/>
      <c r="HC70" s="401"/>
      <c r="HD70" s="401"/>
      <c r="HE70" s="401"/>
      <c r="HF70" s="401"/>
      <c r="HG70" s="401"/>
      <c r="HH70" s="401"/>
      <c r="HI70" s="401"/>
      <c r="HJ70" s="401"/>
      <c r="HK70" s="401"/>
      <c r="HL70" s="401"/>
      <c r="HM70" s="401"/>
      <c r="HN70" s="401"/>
      <c r="HO70" s="401"/>
      <c r="HP70" s="401"/>
      <c r="HQ70" s="401"/>
      <c r="HR70" s="401"/>
      <c r="HS70" s="401"/>
      <c r="HT70" s="401"/>
      <c r="HU70" s="401"/>
      <c r="HV70" s="401"/>
      <c r="HW70" s="401"/>
      <c r="HX70" s="401"/>
    </row>
    <row r="71" spans="1:240" s="334" customFormat="1" ht="22.5" x14ac:dyDescent="0.25">
      <c r="A71" s="759" t="s">
        <v>293</v>
      </c>
      <c r="B71" s="760" t="s">
        <v>294</v>
      </c>
      <c r="C71" s="760" t="s">
        <v>295</v>
      </c>
      <c r="D71" s="760" t="s">
        <v>34</v>
      </c>
      <c r="E71" s="760" t="s">
        <v>28</v>
      </c>
      <c r="F71" s="761">
        <v>2016000040034</v>
      </c>
      <c r="G71" s="774" t="s">
        <v>607</v>
      </c>
      <c r="H71" s="772" t="s">
        <v>608</v>
      </c>
      <c r="I71" s="769">
        <f>SUM(J71:Q71)-P71</f>
        <v>11463057890</v>
      </c>
      <c r="J71" s="769"/>
      <c r="K71" s="769">
        <f>11197445129+265612761</f>
        <v>11463057890</v>
      </c>
      <c r="L71" s="769"/>
      <c r="M71" s="769"/>
      <c r="N71" s="409"/>
      <c r="O71" s="409"/>
      <c r="P71" s="417">
        <f t="shared" si="4"/>
        <v>11463057890</v>
      </c>
      <c r="Q71" s="769"/>
      <c r="R71" s="759" t="s">
        <v>296</v>
      </c>
      <c r="S71" s="759" t="s">
        <v>625</v>
      </c>
      <c r="T71" s="447">
        <v>42795</v>
      </c>
      <c r="U71" s="426">
        <v>158</v>
      </c>
      <c r="V71" s="448">
        <v>11197445129</v>
      </c>
      <c r="W71" s="764" t="s">
        <v>643</v>
      </c>
      <c r="X71" s="764" t="s">
        <v>671</v>
      </c>
      <c r="Y71" s="759"/>
      <c r="Z71" s="334" t="s">
        <v>702</v>
      </c>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33"/>
      <c r="BM71" s="333"/>
      <c r="BN71" s="333"/>
      <c r="BO71" s="333"/>
      <c r="BP71" s="333"/>
      <c r="BQ71" s="333"/>
      <c r="BR71" s="333"/>
      <c r="BS71" s="333"/>
      <c r="BT71" s="333"/>
      <c r="BU71" s="333"/>
      <c r="BV71" s="333"/>
      <c r="BW71" s="333"/>
      <c r="BX71" s="333"/>
      <c r="BY71" s="333"/>
      <c r="BZ71" s="333"/>
      <c r="CA71" s="333"/>
      <c r="CB71" s="333"/>
      <c r="CC71" s="333"/>
      <c r="CD71" s="333"/>
      <c r="CE71" s="333"/>
      <c r="CF71" s="333"/>
      <c r="CG71" s="333"/>
      <c r="CH71" s="333"/>
      <c r="CI71" s="333"/>
      <c r="CJ71" s="333"/>
      <c r="CK71" s="333"/>
      <c r="CL71" s="333"/>
      <c r="CM71" s="333"/>
      <c r="CN71" s="333"/>
      <c r="CO71" s="333"/>
      <c r="CP71" s="333"/>
      <c r="CQ71" s="333"/>
      <c r="CR71" s="333"/>
      <c r="CS71" s="333"/>
      <c r="CT71" s="333"/>
      <c r="CU71" s="333"/>
      <c r="CV71" s="333"/>
      <c r="CW71" s="333"/>
      <c r="CX71" s="333"/>
      <c r="CY71" s="333"/>
      <c r="CZ71" s="333"/>
      <c r="DA71" s="333"/>
      <c r="DB71" s="333"/>
      <c r="DC71" s="333"/>
      <c r="DD71" s="333"/>
      <c r="DE71" s="333"/>
      <c r="DF71" s="333"/>
      <c r="DG71" s="333"/>
      <c r="DH71" s="333"/>
      <c r="DI71" s="333"/>
      <c r="DJ71" s="333"/>
      <c r="DK71" s="333"/>
      <c r="DL71" s="333"/>
      <c r="DM71" s="333"/>
      <c r="DN71" s="333"/>
      <c r="DO71" s="333"/>
      <c r="DP71" s="333"/>
      <c r="DQ71" s="333"/>
      <c r="DR71" s="333"/>
      <c r="DS71" s="333"/>
      <c r="DT71" s="333"/>
      <c r="DU71" s="333"/>
      <c r="DV71" s="333"/>
      <c r="DW71" s="333"/>
      <c r="DX71" s="333"/>
      <c r="DY71" s="333"/>
      <c r="DZ71" s="333"/>
      <c r="EA71" s="333"/>
      <c r="EB71" s="333"/>
      <c r="EC71" s="333"/>
      <c r="ED71" s="333"/>
      <c r="EE71" s="333"/>
      <c r="EF71" s="333"/>
      <c r="EG71" s="333"/>
      <c r="EH71" s="333"/>
      <c r="EI71" s="333"/>
      <c r="EJ71" s="333"/>
      <c r="EK71" s="333"/>
      <c r="EL71" s="333"/>
      <c r="EM71" s="333"/>
      <c r="EN71" s="333"/>
      <c r="EO71" s="333"/>
      <c r="EP71" s="333"/>
      <c r="EQ71" s="333"/>
      <c r="ER71" s="333"/>
      <c r="ES71" s="333"/>
      <c r="ET71" s="333"/>
      <c r="EU71" s="333"/>
      <c r="EV71" s="333"/>
      <c r="EW71" s="333"/>
      <c r="EX71" s="333"/>
      <c r="EY71" s="333"/>
      <c r="EZ71" s="333"/>
      <c r="FA71" s="333"/>
      <c r="FB71" s="333"/>
      <c r="FC71" s="333"/>
      <c r="FD71" s="333"/>
      <c r="FE71" s="333"/>
      <c r="FF71" s="333"/>
      <c r="FG71" s="333"/>
      <c r="FH71" s="333"/>
      <c r="FI71" s="333"/>
      <c r="FJ71" s="333"/>
      <c r="FK71" s="333"/>
      <c r="FL71" s="333"/>
      <c r="FM71" s="333"/>
      <c r="FN71" s="333"/>
      <c r="FO71" s="333"/>
      <c r="FP71" s="333"/>
      <c r="FQ71" s="333"/>
      <c r="FR71" s="333"/>
      <c r="FS71" s="333"/>
      <c r="FT71" s="333"/>
      <c r="FU71" s="333"/>
      <c r="FV71" s="333"/>
      <c r="FW71" s="333"/>
      <c r="FX71" s="333"/>
      <c r="FY71" s="333"/>
      <c r="FZ71" s="333"/>
      <c r="GA71" s="333"/>
      <c r="GB71" s="333"/>
      <c r="GC71" s="333"/>
      <c r="GD71" s="333"/>
      <c r="GE71" s="333"/>
      <c r="GF71" s="333"/>
      <c r="GG71" s="333"/>
      <c r="GH71" s="333"/>
      <c r="GI71" s="333"/>
      <c r="GJ71" s="333"/>
      <c r="GK71" s="333"/>
      <c r="GL71" s="333"/>
      <c r="GM71" s="333"/>
      <c r="GN71" s="333"/>
      <c r="GO71" s="333"/>
      <c r="GP71" s="333"/>
      <c r="GQ71" s="333"/>
      <c r="GR71" s="333"/>
      <c r="GS71" s="333"/>
      <c r="GT71" s="333"/>
      <c r="GU71" s="333"/>
      <c r="GV71" s="333"/>
      <c r="GW71" s="333"/>
      <c r="GX71" s="333"/>
      <c r="GY71" s="333"/>
      <c r="GZ71" s="333"/>
      <c r="HA71" s="333"/>
      <c r="HB71" s="333"/>
      <c r="HC71" s="333"/>
      <c r="HD71" s="333"/>
      <c r="HE71" s="333"/>
      <c r="HF71" s="333"/>
      <c r="HG71" s="333"/>
      <c r="HH71" s="333"/>
      <c r="HI71" s="333"/>
      <c r="HJ71" s="333"/>
      <c r="HK71" s="333"/>
      <c r="HL71" s="333"/>
      <c r="HM71" s="333"/>
      <c r="HN71" s="333"/>
      <c r="HO71" s="333"/>
      <c r="HP71" s="333"/>
      <c r="HQ71" s="333"/>
      <c r="HR71" s="333"/>
      <c r="HS71" s="333"/>
      <c r="HT71" s="333"/>
      <c r="HU71" s="333"/>
      <c r="HV71" s="333"/>
      <c r="HW71" s="333"/>
      <c r="HX71" s="333"/>
      <c r="HY71" s="333"/>
      <c r="HZ71" s="333"/>
      <c r="IA71" s="333"/>
      <c r="IB71" s="333"/>
      <c r="IC71" s="333"/>
      <c r="ID71" s="333"/>
      <c r="IE71" s="333"/>
      <c r="IF71" s="333"/>
    </row>
    <row r="72" spans="1:240" s="334" customFormat="1" ht="11.25" x14ac:dyDescent="0.25">
      <c r="A72" s="759"/>
      <c r="B72" s="760"/>
      <c r="C72" s="760"/>
      <c r="D72" s="760"/>
      <c r="E72" s="760"/>
      <c r="F72" s="761"/>
      <c r="G72" s="774"/>
      <c r="H72" s="772"/>
      <c r="I72" s="769"/>
      <c r="J72" s="769"/>
      <c r="K72" s="769"/>
      <c r="L72" s="769"/>
      <c r="M72" s="769"/>
      <c r="N72" s="409"/>
      <c r="O72" s="409"/>
      <c r="P72" s="417">
        <f t="shared" si="4"/>
        <v>0</v>
      </c>
      <c r="Q72" s="769"/>
      <c r="R72" s="759"/>
      <c r="S72" s="759"/>
      <c r="T72" s="447">
        <v>42928</v>
      </c>
      <c r="U72" s="426">
        <v>388</v>
      </c>
      <c r="V72" s="448">
        <v>265612761</v>
      </c>
      <c r="W72" s="764"/>
      <c r="X72" s="764"/>
      <c r="Y72" s="759"/>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3"/>
      <c r="BP72" s="333"/>
      <c r="BQ72" s="333"/>
      <c r="BR72" s="333"/>
      <c r="BS72" s="333"/>
      <c r="BT72" s="333"/>
      <c r="BU72" s="333"/>
      <c r="BV72" s="333"/>
      <c r="BW72" s="333"/>
      <c r="BX72" s="333"/>
      <c r="BY72" s="333"/>
      <c r="BZ72" s="333"/>
      <c r="CA72" s="333"/>
      <c r="CB72" s="333"/>
      <c r="CC72" s="333"/>
      <c r="CD72" s="333"/>
      <c r="CE72" s="333"/>
      <c r="CF72" s="333"/>
      <c r="CG72" s="333"/>
      <c r="CH72" s="333"/>
      <c r="CI72" s="333"/>
      <c r="CJ72" s="333"/>
      <c r="CK72" s="333"/>
      <c r="CL72" s="333"/>
      <c r="CM72" s="333"/>
      <c r="CN72" s="333"/>
      <c r="CO72" s="333"/>
      <c r="CP72" s="333"/>
      <c r="CQ72" s="333"/>
      <c r="CR72" s="333"/>
      <c r="CS72" s="333"/>
      <c r="CT72" s="333"/>
      <c r="CU72" s="333"/>
      <c r="CV72" s="333"/>
      <c r="CW72" s="333"/>
      <c r="CX72" s="333"/>
      <c r="CY72" s="333"/>
      <c r="CZ72" s="333"/>
      <c r="DA72" s="333"/>
      <c r="DB72" s="333"/>
      <c r="DC72" s="333"/>
      <c r="DD72" s="333"/>
      <c r="DE72" s="333"/>
      <c r="DF72" s="333"/>
      <c r="DG72" s="333"/>
      <c r="DH72" s="333"/>
      <c r="DI72" s="333"/>
      <c r="DJ72" s="333"/>
      <c r="DK72" s="333"/>
      <c r="DL72" s="333"/>
      <c r="DM72" s="333"/>
      <c r="DN72" s="333"/>
      <c r="DO72" s="333"/>
      <c r="DP72" s="333"/>
      <c r="DQ72" s="333"/>
      <c r="DR72" s="333"/>
      <c r="DS72" s="333"/>
      <c r="DT72" s="333"/>
      <c r="DU72" s="333"/>
      <c r="DV72" s="333"/>
      <c r="DW72" s="333"/>
      <c r="DX72" s="333"/>
      <c r="DY72" s="333"/>
      <c r="DZ72" s="333"/>
      <c r="EA72" s="333"/>
      <c r="EB72" s="333"/>
      <c r="EC72" s="333"/>
      <c r="ED72" s="333"/>
      <c r="EE72" s="333"/>
      <c r="EF72" s="333"/>
      <c r="EG72" s="333"/>
      <c r="EH72" s="333"/>
      <c r="EI72" s="333"/>
      <c r="EJ72" s="333"/>
      <c r="EK72" s="333"/>
      <c r="EL72" s="333"/>
      <c r="EM72" s="333"/>
      <c r="EN72" s="333"/>
      <c r="EO72" s="333"/>
      <c r="EP72" s="333"/>
      <c r="EQ72" s="333"/>
      <c r="ER72" s="333"/>
      <c r="ES72" s="333"/>
      <c r="ET72" s="333"/>
      <c r="EU72" s="333"/>
      <c r="EV72" s="333"/>
      <c r="EW72" s="333"/>
      <c r="EX72" s="333"/>
      <c r="EY72" s="333"/>
      <c r="EZ72" s="333"/>
      <c r="FA72" s="333"/>
      <c r="FB72" s="333"/>
      <c r="FC72" s="333"/>
      <c r="FD72" s="333"/>
      <c r="FE72" s="333"/>
      <c r="FF72" s="333"/>
      <c r="FG72" s="333"/>
      <c r="FH72" s="333"/>
      <c r="FI72" s="333"/>
      <c r="FJ72" s="333"/>
      <c r="FK72" s="333"/>
      <c r="FL72" s="333"/>
      <c r="FM72" s="333"/>
      <c r="FN72" s="333"/>
      <c r="FO72" s="333"/>
      <c r="FP72" s="333"/>
      <c r="FQ72" s="333"/>
      <c r="FR72" s="333"/>
      <c r="FS72" s="333"/>
      <c r="FT72" s="333"/>
      <c r="FU72" s="333"/>
      <c r="FV72" s="333"/>
      <c r="FW72" s="333"/>
      <c r="FX72" s="333"/>
      <c r="FY72" s="333"/>
      <c r="FZ72" s="333"/>
      <c r="GA72" s="333"/>
      <c r="GB72" s="333"/>
      <c r="GC72" s="333"/>
      <c r="GD72" s="333"/>
      <c r="GE72" s="333"/>
      <c r="GF72" s="333"/>
      <c r="GG72" s="333"/>
      <c r="GH72" s="333"/>
      <c r="GI72" s="333"/>
      <c r="GJ72" s="333"/>
      <c r="GK72" s="333"/>
      <c r="GL72" s="333"/>
      <c r="GM72" s="333"/>
      <c r="GN72" s="333"/>
      <c r="GO72" s="333"/>
      <c r="GP72" s="333"/>
      <c r="GQ72" s="333"/>
      <c r="GR72" s="333"/>
      <c r="GS72" s="333"/>
      <c r="GT72" s="333"/>
      <c r="GU72" s="333"/>
      <c r="GV72" s="333"/>
      <c r="GW72" s="333"/>
      <c r="GX72" s="333"/>
      <c r="GY72" s="333"/>
      <c r="GZ72" s="333"/>
      <c r="HA72" s="333"/>
      <c r="HB72" s="333"/>
      <c r="HC72" s="333"/>
      <c r="HD72" s="333"/>
      <c r="HE72" s="333"/>
      <c r="HF72" s="333"/>
      <c r="HG72" s="333"/>
      <c r="HH72" s="333"/>
      <c r="HI72" s="333"/>
      <c r="HJ72" s="333"/>
      <c r="HK72" s="333"/>
      <c r="HL72" s="333"/>
      <c r="HM72" s="333"/>
      <c r="HN72" s="333"/>
      <c r="HO72" s="333"/>
      <c r="HP72" s="333"/>
      <c r="HQ72" s="333"/>
      <c r="HR72" s="333"/>
      <c r="HS72" s="333"/>
      <c r="HT72" s="333"/>
      <c r="HU72" s="333"/>
      <c r="HV72" s="333"/>
      <c r="HW72" s="333"/>
      <c r="HX72" s="333"/>
      <c r="HY72" s="333"/>
      <c r="HZ72" s="333"/>
      <c r="IA72" s="333"/>
      <c r="IB72" s="333"/>
      <c r="IC72" s="333"/>
      <c r="ID72" s="333"/>
      <c r="IE72" s="333"/>
      <c r="IF72" s="333"/>
    </row>
    <row r="73" spans="1:240" s="334" customFormat="1" ht="45" x14ac:dyDescent="0.2">
      <c r="A73" s="411" t="s">
        <v>297</v>
      </c>
      <c r="B73" s="412"/>
      <c r="C73" s="412"/>
      <c r="D73" s="412"/>
      <c r="E73" s="412"/>
      <c r="F73" s="449">
        <v>2014000040009</v>
      </c>
      <c r="G73" s="450" t="s">
        <v>609</v>
      </c>
      <c r="H73" s="432">
        <v>41897</v>
      </c>
      <c r="I73" s="409">
        <f>SUM(J73:Q73)</f>
        <v>0</v>
      </c>
      <c r="J73" s="409"/>
      <c r="K73" s="428">
        <f>3365609674-3365609674</f>
        <v>0</v>
      </c>
      <c r="L73" s="409"/>
      <c r="M73" s="409"/>
      <c r="N73" s="409"/>
      <c r="O73" s="409"/>
      <c r="P73" s="417">
        <f t="shared" si="4"/>
        <v>0</v>
      </c>
      <c r="Q73" s="409"/>
      <c r="R73" s="411" t="s">
        <v>141</v>
      </c>
      <c r="S73" s="411" t="s">
        <v>122</v>
      </c>
      <c r="T73" s="447"/>
      <c r="U73" s="426"/>
      <c r="V73" s="448"/>
      <c r="W73" s="451" t="s">
        <v>645</v>
      </c>
      <c r="X73" s="451"/>
      <c r="Y73" s="411"/>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7"/>
      <c r="CD73" s="347"/>
      <c r="CE73" s="347"/>
      <c r="CF73" s="347"/>
      <c r="CG73" s="347"/>
      <c r="CH73" s="347"/>
      <c r="CI73" s="347"/>
      <c r="CJ73" s="347"/>
      <c r="CK73" s="347"/>
      <c r="CL73" s="347"/>
      <c r="CM73" s="347"/>
      <c r="CN73" s="347"/>
      <c r="CO73" s="347"/>
      <c r="CP73" s="347"/>
      <c r="CQ73" s="347"/>
      <c r="CR73" s="347"/>
      <c r="CS73" s="347"/>
      <c r="CT73" s="347"/>
      <c r="CU73" s="347"/>
      <c r="CV73" s="347"/>
      <c r="CW73" s="347"/>
      <c r="CX73" s="347"/>
      <c r="CY73" s="347"/>
      <c r="CZ73" s="347"/>
      <c r="DA73" s="347"/>
      <c r="DB73" s="347"/>
      <c r="DC73" s="347"/>
      <c r="DD73" s="347"/>
      <c r="DE73" s="347"/>
      <c r="DF73" s="347"/>
      <c r="DG73" s="347"/>
      <c r="DH73" s="347"/>
      <c r="DI73" s="347"/>
      <c r="DJ73" s="347"/>
      <c r="DK73" s="347"/>
      <c r="DL73" s="347"/>
      <c r="DM73" s="347"/>
      <c r="DN73" s="347"/>
      <c r="DO73" s="347"/>
      <c r="DP73" s="347"/>
      <c r="DQ73" s="347"/>
      <c r="DR73" s="347"/>
      <c r="DS73" s="347"/>
      <c r="DT73" s="347"/>
      <c r="DU73" s="347"/>
      <c r="DV73" s="347"/>
      <c r="DW73" s="347"/>
      <c r="DX73" s="347"/>
      <c r="DY73" s="347"/>
      <c r="DZ73" s="347"/>
      <c r="EA73" s="347"/>
      <c r="EB73" s="347"/>
      <c r="EC73" s="347"/>
      <c r="ED73" s="347"/>
      <c r="EE73" s="347"/>
      <c r="EF73" s="347"/>
      <c r="EG73" s="347"/>
      <c r="EH73" s="347"/>
      <c r="EI73" s="347"/>
      <c r="EJ73" s="347"/>
      <c r="EK73" s="347"/>
      <c r="EL73" s="347"/>
      <c r="EM73" s="347"/>
      <c r="EN73" s="347"/>
      <c r="EO73" s="347"/>
      <c r="EP73" s="347"/>
      <c r="EQ73" s="347"/>
      <c r="ER73" s="347"/>
      <c r="ES73" s="347"/>
      <c r="ET73" s="347"/>
      <c r="EU73" s="347"/>
      <c r="EV73" s="347"/>
      <c r="EW73" s="347"/>
      <c r="EX73" s="347"/>
      <c r="EY73" s="347"/>
      <c r="EZ73" s="347"/>
      <c r="FA73" s="347"/>
      <c r="FB73" s="347"/>
      <c r="FC73" s="347"/>
      <c r="FD73" s="347"/>
      <c r="FE73" s="347"/>
      <c r="FF73" s="347"/>
      <c r="FG73" s="347"/>
      <c r="FH73" s="347"/>
      <c r="FI73" s="347"/>
      <c r="FJ73" s="347"/>
      <c r="FK73" s="347"/>
      <c r="FL73" s="347"/>
      <c r="FM73" s="347"/>
      <c r="FN73" s="347"/>
      <c r="FO73" s="347"/>
      <c r="FP73" s="347"/>
      <c r="FQ73" s="347"/>
      <c r="FR73" s="347"/>
      <c r="FS73" s="347"/>
      <c r="FT73" s="347"/>
      <c r="FU73" s="347"/>
      <c r="FV73" s="347"/>
      <c r="FW73" s="347"/>
      <c r="FX73" s="347"/>
      <c r="FY73" s="347"/>
      <c r="FZ73" s="347"/>
      <c r="GA73" s="347"/>
      <c r="GB73" s="347"/>
      <c r="GC73" s="347"/>
      <c r="GD73" s="347"/>
      <c r="GE73" s="347"/>
      <c r="GF73" s="347"/>
      <c r="GG73" s="347"/>
      <c r="GH73" s="347"/>
      <c r="GI73" s="347"/>
      <c r="GJ73" s="347"/>
      <c r="GK73" s="347"/>
      <c r="GL73" s="347"/>
      <c r="GM73" s="347"/>
      <c r="GN73" s="347"/>
      <c r="GO73" s="347"/>
      <c r="GP73" s="347"/>
      <c r="GQ73" s="347"/>
      <c r="GR73" s="347"/>
      <c r="GS73" s="347"/>
      <c r="GT73" s="347"/>
      <c r="GU73" s="347"/>
      <c r="GV73" s="347"/>
      <c r="GW73" s="347"/>
      <c r="GX73" s="347"/>
      <c r="GY73" s="347"/>
      <c r="GZ73" s="347"/>
      <c r="HA73" s="347"/>
      <c r="HB73" s="347"/>
      <c r="HC73" s="347"/>
      <c r="HD73" s="347"/>
      <c r="HE73" s="347"/>
      <c r="HF73" s="347"/>
      <c r="HG73" s="347"/>
      <c r="HH73" s="347"/>
      <c r="HI73" s="347"/>
      <c r="HJ73" s="347"/>
      <c r="HK73" s="347"/>
      <c r="HL73" s="347"/>
      <c r="HM73" s="347"/>
      <c r="HN73" s="347"/>
      <c r="HO73" s="347"/>
      <c r="HP73" s="347"/>
      <c r="HQ73" s="347"/>
      <c r="HR73" s="347"/>
      <c r="HS73" s="347"/>
      <c r="HT73" s="347"/>
      <c r="HU73" s="347"/>
      <c r="HV73" s="347"/>
      <c r="HW73" s="347"/>
      <c r="HX73" s="347"/>
      <c r="HY73" s="347"/>
      <c r="HZ73" s="347"/>
      <c r="IA73" s="347"/>
      <c r="IB73" s="347"/>
      <c r="IC73" s="347"/>
      <c r="ID73" s="347"/>
      <c r="IE73" s="347"/>
      <c r="IF73" s="347"/>
    </row>
    <row r="74" spans="1:240" s="334" customFormat="1" ht="33.75" x14ac:dyDescent="0.2">
      <c r="A74" s="759" t="s">
        <v>298</v>
      </c>
      <c r="B74" s="760" t="s">
        <v>299</v>
      </c>
      <c r="C74" s="760" t="s">
        <v>300</v>
      </c>
      <c r="D74" s="760" t="s">
        <v>93</v>
      </c>
      <c r="E74" s="760" t="s">
        <v>28</v>
      </c>
      <c r="F74" s="761">
        <v>2016000040028</v>
      </c>
      <c r="G74" s="450" t="s">
        <v>524</v>
      </c>
      <c r="H74" s="460">
        <v>42914</v>
      </c>
      <c r="I74" s="769">
        <f>SUM(J74:Q75)-P74</f>
        <v>15411339372</v>
      </c>
      <c r="J74" s="769"/>
      <c r="K74" s="770"/>
      <c r="L74" s="769">
        <v>15411339372</v>
      </c>
      <c r="M74" s="769"/>
      <c r="N74" s="409"/>
      <c r="O74" s="409"/>
      <c r="P74" s="417">
        <f t="shared" si="4"/>
        <v>15411339372</v>
      </c>
      <c r="Q74" s="769"/>
      <c r="R74" s="759" t="s">
        <v>296</v>
      </c>
      <c r="S74" s="759" t="s">
        <v>628</v>
      </c>
      <c r="T74" s="447">
        <v>42928</v>
      </c>
      <c r="U74" s="426">
        <v>388</v>
      </c>
      <c r="V74" s="771">
        <v>15411339372</v>
      </c>
      <c r="W74" s="764" t="s">
        <v>646</v>
      </c>
      <c r="X74" s="451"/>
      <c r="Y74" s="759"/>
      <c r="Z74" s="347" t="s">
        <v>703</v>
      </c>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347"/>
      <c r="BT74" s="347"/>
      <c r="BU74" s="347"/>
      <c r="BV74" s="347"/>
      <c r="BW74" s="347"/>
      <c r="BX74" s="347"/>
      <c r="BY74" s="347"/>
      <c r="BZ74" s="347"/>
      <c r="CA74" s="347"/>
      <c r="CB74" s="347"/>
      <c r="CC74" s="347"/>
      <c r="CD74" s="347"/>
      <c r="CE74" s="347"/>
      <c r="CF74" s="347"/>
      <c r="CG74" s="347"/>
      <c r="CH74" s="347"/>
      <c r="CI74" s="347"/>
      <c r="CJ74" s="347"/>
      <c r="CK74" s="347"/>
      <c r="CL74" s="347"/>
      <c r="CM74" s="347"/>
      <c r="CN74" s="347"/>
      <c r="CO74" s="347"/>
      <c r="CP74" s="347"/>
      <c r="CQ74" s="347"/>
      <c r="CR74" s="347"/>
      <c r="CS74" s="347"/>
      <c r="CT74" s="347"/>
      <c r="CU74" s="347"/>
      <c r="CV74" s="347"/>
      <c r="CW74" s="347"/>
      <c r="CX74" s="347"/>
      <c r="CY74" s="347"/>
      <c r="CZ74" s="347"/>
      <c r="DA74" s="347"/>
      <c r="DB74" s="347"/>
      <c r="DC74" s="347"/>
      <c r="DD74" s="347"/>
      <c r="DE74" s="347"/>
      <c r="DF74" s="347"/>
      <c r="DG74" s="347"/>
      <c r="DH74" s="347"/>
      <c r="DI74" s="347"/>
      <c r="DJ74" s="347"/>
      <c r="DK74" s="347"/>
      <c r="DL74" s="347"/>
      <c r="DM74" s="347"/>
      <c r="DN74" s="347"/>
      <c r="DO74" s="347"/>
      <c r="DP74" s="347"/>
      <c r="DQ74" s="347"/>
      <c r="DR74" s="347"/>
      <c r="DS74" s="347"/>
      <c r="DT74" s="347"/>
      <c r="DU74" s="347"/>
      <c r="DV74" s="347"/>
      <c r="DW74" s="347"/>
      <c r="DX74" s="347"/>
      <c r="DY74" s="347"/>
      <c r="DZ74" s="347"/>
      <c r="EA74" s="347"/>
      <c r="EB74" s="347"/>
      <c r="EC74" s="347"/>
      <c r="ED74" s="347"/>
      <c r="EE74" s="347"/>
      <c r="EF74" s="347"/>
      <c r="EG74" s="347"/>
      <c r="EH74" s="347"/>
      <c r="EI74" s="347"/>
      <c r="EJ74" s="347"/>
      <c r="EK74" s="347"/>
      <c r="EL74" s="347"/>
      <c r="EM74" s="347"/>
      <c r="EN74" s="347"/>
      <c r="EO74" s="347"/>
      <c r="EP74" s="347"/>
      <c r="EQ74" s="347"/>
      <c r="ER74" s="347"/>
      <c r="ES74" s="347"/>
      <c r="ET74" s="347"/>
      <c r="EU74" s="347"/>
      <c r="EV74" s="347"/>
      <c r="EW74" s="347"/>
      <c r="EX74" s="347"/>
      <c r="EY74" s="347"/>
      <c r="EZ74" s="347"/>
      <c r="FA74" s="347"/>
      <c r="FB74" s="347"/>
      <c r="FC74" s="347"/>
      <c r="FD74" s="347"/>
      <c r="FE74" s="347"/>
      <c r="FF74" s="347"/>
      <c r="FG74" s="347"/>
      <c r="FH74" s="347"/>
      <c r="FI74" s="347"/>
      <c r="FJ74" s="347"/>
      <c r="FK74" s="347"/>
      <c r="FL74" s="347"/>
      <c r="FM74" s="347"/>
      <c r="FN74" s="347"/>
      <c r="FO74" s="347"/>
      <c r="FP74" s="347"/>
      <c r="FQ74" s="347"/>
      <c r="FR74" s="347"/>
      <c r="FS74" s="347"/>
      <c r="FT74" s="347"/>
      <c r="FU74" s="347"/>
      <c r="FV74" s="347"/>
      <c r="FW74" s="347"/>
      <c r="FX74" s="347"/>
      <c r="FY74" s="347"/>
      <c r="FZ74" s="347"/>
      <c r="GA74" s="347"/>
      <c r="GB74" s="347"/>
      <c r="GC74" s="347"/>
      <c r="GD74" s="347"/>
      <c r="GE74" s="347"/>
      <c r="GF74" s="347"/>
      <c r="GG74" s="347"/>
      <c r="GH74" s="347"/>
      <c r="GI74" s="347"/>
      <c r="GJ74" s="347"/>
      <c r="GK74" s="347"/>
      <c r="GL74" s="347"/>
      <c r="GM74" s="347"/>
      <c r="GN74" s="347"/>
      <c r="GO74" s="347"/>
      <c r="GP74" s="347"/>
      <c r="GQ74" s="347"/>
      <c r="GR74" s="347"/>
      <c r="GS74" s="347"/>
      <c r="GT74" s="347"/>
      <c r="GU74" s="347"/>
      <c r="GV74" s="347"/>
      <c r="GW74" s="347"/>
      <c r="GX74" s="347"/>
      <c r="GY74" s="347"/>
      <c r="GZ74" s="347"/>
      <c r="HA74" s="347"/>
      <c r="HB74" s="347"/>
      <c r="HC74" s="347"/>
      <c r="HD74" s="347"/>
      <c r="HE74" s="347"/>
      <c r="HF74" s="347"/>
      <c r="HG74" s="347"/>
      <c r="HH74" s="347"/>
      <c r="HI74" s="347"/>
      <c r="HJ74" s="347"/>
      <c r="HK74" s="347"/>
      <c r="HL74" s="347"/>
      <c r="HM74" s="347"/>
      <c r="HN74" s="347"/>
      <c r="HO74" s="347"/>
      <c r="HP74" s="347"/>
      <c r="HQ74" s="347"/>
      <c r="HR74" s="347"/>
      <c r="HS74" s="347"/>
      <c r="HT74" s="347"/>
      <c r="HU74" s="347"/>
      <c r="HV74" s="347"/>
      <c r="HW74" s="347"/>
      <c r="HX74" s="347"/>
      <c r="HY74" s="347"/>
      <c r="HZ74" s="347"/>
      <c r="IA74" s="347"/>
      <c r="IB74" s="347"/>
      <c r="IC74" s="347"/>
      <c r="ID74" s="347"/>
      <c r="IE74" s="347"/>
      <c r="IF74" s="347"/>
    </row>
    <row r="75" spans="1:240" s="334" customFormat="1" ht="11.25" x14ac:dyDescent="0.2">
      <c r="A75" s="759"/>
      <c r="B75" s="760"/>
      <c r="C75" s="760"/>
      <c r="D75" s="760"/>
      <c r="E75" s="760"/>
      <c r="F75" s="761"/>
      <c r="G75" s="450" t="s">
        <v>525</v>
      </c>
      <c r="H75" s="461">
        <v>42961</v>
      </c>
      <c r="I75" s="769"/>
      <c r="J75" s="769"/>
      <c r="K75" s="770"/>
      <c r="L75" s="769"/>
      <c r="M75" s="769"/>
      <c r="N75" s="409"/>
      <c r="O75" s="409"/>
      <c r="P75" s="417">
        <f t="shared" si="4"/>
        <v>0</v>
      </c>
      <c r="Q75" s="769"/>
      <c r="R75" s="759"/>
      <c r="S75" s="759"/>
      <c r="T75" s="447">
        <v>43038</v>
      </c>
      <c r="U75" s="426">
        <v>593</v>
      </c>
      <c r="V75" s="771"/>
      <c r="W75" s="764"/>
      <c r="X75" s="451"/>
      <c r="Y75" s="759"/>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7"/>
      <c r="CD75" s="347"/>
      <c r="CE75" s="347"/>
      <c r="CF75" s="347"/>
      <c r="CG75" s="347"/>
      <c r="CH75" s="347"/>
      <c r="CI75" s="347"/>
      <c r="CJ75" s="347"/>
      <c r="CK75" s="347"/>
      <c r="CL75" s="347"/>
      <c r="CM75" s="347"/>
      <c r="CN75" s="347"/>
      <c r="CO75" s="347"/>
      <c r="CP75" s="347"/>
      <c r="CQ75" s="347"/>
      <c r="CR75" s="347"/>
      <c r="CS75" s="347"/>
      <c r="CT75" s="347"/>
      <c r="CU75" s="347"/>
      <c r="CV75" s="347"/>
      <c r="CW75" s="347"/>
      <c r="CX75" s="347"/>
      <c r="CY75" s="347"/>
      <c r="CZ75" s="347"/>
      <c r="DA75" s="347"/>
      <c r="DB75" s="347"/>
      <c r="DC75" s="347"/>
      <c r="DD75" s="347"/>
      <c r="DE75" s="347"/>
      <c r="DF75" s="347"/>
      <c r="DG75" s="347"/>
      <c r="DH75" s="347"/>
      <c r="DI75" s="347"/>
      <c r="DJ75" s="347"/>
      <c r="DK75" s="347"/>
      <c r="DL75" s="347"/>
      <c r="DM75" s="347"/>
      <c r="DN75" s="347"/>
      <c r="DO75" s="347"/>
      <c r="DP75" s="347"/>
      <c r="DQ75" s="347"/>
      <c r="DR75" s="347"/>
      <c r="DS75" s="347"/>
      <c r="DT75" s="347"/>
      <c r="DU75" s="347"/>
      <c r="DV75" s="347"/>
      <c r="DW75" s="347"/>
      <c r="DX75" s="347"/>
      <c r="DY75" s="347"/>
      <c r="DZ75" s="347"/>
      <c r="EA75" s="347"/>
      <c r="EB75" s="347"/>
      <c r="EC75" s="347"/>
      <c r="ED75" s="347"/>
      <c r="EE75" s="347"/>
      <c r="EF75" s="347"/>
      <c r="EG75" s="347"/>
      <c r="EH75" s="347"/>
      <c r="EI75" s="347"/>
      <c r="EJ75" s="347"/>
      <c r="EK75" s="347"/>
      <c r="EL75" s="347"/>
      <c r="EM75" s="347"/>
      <c r="EN75" s="347"/>
      <c r="EO75" s="347"/>
      <c r="EP75" s="347"/>
      <c r="EQ75" s="347"/>
      <c r="ER75" s="347"/>
      <c r="ES75" s="347"/>
      <c r="ET75" s="347"/>
      <c r="EU75" s="347"/>
      <c r="EV75" s="347"/>
      <c r="EW75" s="347"/>
      <c r="EX75" s="347"/>
      <c r="EY75" s="347"/>
      <c r="EZ75" s="347"/>
      <c r="FA75" s="347"/>
      <c r="FB75" s="347"/>
      <c r="FC75" s="347"/>
      <c r="FD75" s="347"/>
      <c r="FE75" s="347"/>
      <c r="FF75" s="347"/>
      <c r="FG75" s="347"/>
      <c r="FH75" s="347"/>
      <c r="FI75" s="347"/>
      <c r="FJ75" s="347"/>
      <c r="FK75" s="347"/>
      <c r="FL75" s="347"/>
      <c r="FM75" s="347"/>
      <c r="FN75" s="347"/>
      <c r="FO75" s="347"/>
      <c r="FP75" s="347"/>
      <c r="FQ75" s="347"/>
      <c r="FR75" s="347"/>
      <c r="FS75" s="347"/>
      <c r="FT75" s="347"/>
      <c r="FU75" s="347"/>
      <c r="FV75" s="347"/>
      <c r="FW75" s="347"/>
      <c r="FX75" s="347"/>
      <c r="FY75" s="347"/>
      <c r="FZ75" s="347"/>
      <c r="GA75" s="347"/>
      <c r="GB75" s="347"/>
      <c r="GC75" s="347"/>
      <c r="GD75" s="347"/>
      <c r="GE75" s="347"/>
      <c r="GF75" s="347"/>
      <c r="GG75" s="347"/>
      <c r="GH75" s="347"/>
      <c r="GI75" s="347"/>
      <c r="GJ75" s="347"/>
      <c r="GK75" s="347"/>
      <c r="GL75" s="347"/>
      <c r="GM75" s="347"/>
      <c r="GN75" s="347"/>
      <c r="GO75" s="347"/>
      <c r="GP75" s="347"/>
      <c r="GQ75" s="347"/>
      <c r="GR75" s="347"/>
      <c r="GS75" s="347"/>
      <c r="GT75" s="347"/>
      <c r="GU75" s="347"/>
      <c r="GV75" s="347"/>
      <c r="GW75" s="347"/>
      <c r="GX75" s="347"/>
      <c r="GY75" s="347"/>
      <c r="GZ75" s="347"/>
      <c r="HA75" s="347"/>
      <c r="HB75" s="347"/>
      <c r="HC75" s="347"/>
      <c r="HD75" s="347"/>
      <c r="HE75" s="347"/>
      <c r="HF75" s="347"/>
      <c r="HG75" s="347"/>
      <c r="HH75" s="347"/>
      <c r="HI75" s="347"/>
      <c r="HJ75" s="347"/>
      <c r="HK75" s="347"/>
      <c r="HL75" s="347"/>
      <c r="HM75" s="347"/>
      <c r="HN75" s="347"/>
      <c r="HO75" s="347"/>
      <c r="HP75" s="347"/>
      <c r="HQ75" s="347"/>
      <c r="HR75" s="347"/>
      <c r="HS75" s="347"/>
      <c r="HT75" s="347"/>
      <c r="HU75" s="347"/>
      <c r="HV75" s="347"/>
      <c r="HW75" s="347"/>
      <c r="HX75" s="347"/>
      <c r="HY75" s="347"/>
      <c r="HZ75" s="347"/>
      <c r="IA75" s="347"/>
      <c r="IB75" s="347"/>
      <c r="IC75" s="347"/>
      <c r="ID75" s="347"/>
      <c r="IE75" s="347"/>
      <c r="IF75" s="347"/>
    </row>
    <row r="76" spans="1:240" s="334" customFormat="1" ht="78.75" x14ac:dyDescent="0.2">
      <c r="A76" s="411" t="s">
        <v>301</v>
      </c>
      <c r="B76" s="412" t="s">
        <v>302</v>
      </c>
      <c r="C76" s="412" t="s">
        <v>303</v>
      </c>
      <c r="D76" s="412" t="s">
        <v>117</v>
      </c>
      <c r="E76" s="412" t="s">
        <v>28</v>
      </c>
      <c r="F76" s="449">
        <v>2017000040012</v>
      </c>
      <c r="G76" s="450" t="s">
        <v>526</v>
      </c>
      <c r="H76" s="432">
        <v>42998</v>
      </c>
      <c r="I76" s="448">
        <f t="shared" ref="I76" si="5">+L76+Q76+J76+K76+M76+N76+O76</f>
        <v>3077850586</v>
      </c>
      <c r="J76" s="409"/>
      <c r="K76" s="428">
        <v>3077850586</v>
      </c>
      <c r="L76" s="409"/>
      <c r="M76" s="409"/>
      <c r="N76" s="409"/>
      <c r="O76" s="409"/>
      <c r="P76" s="417">
        <f t="shared" si="4"/>
        <v>3077850586</v>
      </c>
      <c r="Q76" s="409"/>
      <c r="R76" s="411" t="s">
        <v>304</v>
      </c>
      <c r="S76" s="411" t="s">
        <v>623</v>
      </c>
      <c r="T76" s="447">
        <v>43053</v>
      </c>
      <c r="U76" s="426">
        <v>611</v>
      </c>
      <c r="V76" s="448">
        <v>3077850586</v>
      </c>
      <c r="W76" s="451" t="s">
        <v>643</v>
      </c>
      <c r="X76" s="451" t="s">
        <v>672</v>
      </c>
      <c r="Y76" s="411"/>
      <c r="Z76" s="334" t="s">
        <v>702</v>
      </c>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c r="AW76" s="347"/>
      <c r="AX76" s="347"/>
      <c r="AY76" s="347"/>
      <c r="AZ76" s="347"/>
      <c r="BA76" s="347"/>
      <c r="BB76" s="347"/>
      <c r="BC76" s="347"/>
      <c r="BD76" s="347"/>
      <c r="BE76" s="347"/>
      <c r="BF76" s="347"/>
      <c r="BG76" s="347"/>
      <c r="BH76" s="347"/>
      <c r="BI76" s="347"/>
      <c r="BJ76" s="347"/>
      <c r="BK76" s="347"/>
      <c r="BL76" s="347"/>
      <c r="BM76" s="347"/>
      <c r="BN76" s="347"/>
      <c r="BO76" s="347"/>
      <c r="BP76" s="347"/>
      <c r="BQ76" s="347"/>
      <c r="BR76" s="347"/>
      <c r="BS76" s="347"/>
      <c r="BT76" s="347"/>
      <c r="BU76" s="347"/>
      <c r="BV76" s="347"/>
      <c r="BW76" s="347"/>
      <c r="BX76" s="347"/>
      <c r="BY76" s="347"/>
      <c r="BZ76" s="347"/>
      <c r="CA76" s="347"/>
      <c r="CB76" s="347"/>
      <c r="CC76" s="347"/>
      <c r="CD76" s="347"/>
      <c r="CE76" s="347"/>
      <c r="CF76" s="347"/>
      <c r="CG76" s="347"/>
      <c r="CH76" s="347"/>
      <c r="CI76" s="347"/>
      <c r="CJ76" s="347"/>
      <c r="CK76" s="347"/>
      <c r="CL76" s="347"/>
      <c r="CM76" s="347"/>
      <c r="CN76" s="347"/>
      <c r="CO76" s="347"/>
      <c r="CP76" s="347"/>
      <c r="CQ76" s="347"/>
      <c r="CR76" s="347"/>
      <c r="CS76" s="347"/>
      <c r="CT76" s="347"/>
      <c r="CU76" s="347"/>
      <c r="CV76" s="347"/>
      <c r="CW76" s="347"/>
      <c r="CX76" s="347"/>
      <c r="CY76" s="347"/>
      <c r="CZ76" s="347"/>
      <c r="DA76" s="347"/>
      <c r="DB76" s="347"/>
      <c r="DC76" s="347"/>
      <c r="DD76" s="347"/>
      <c r="DE76" s="347"/>
      <c r="DF76" s="347"/>
      <c r="DG76" s="347"/>
      <c r="DH76" s="347"/>
      <c r="DI76" s="347"/>
      <c r="DJ76" s="347"/>
      <c r="DK76" s="347"/>
      <c r="DL76" s="347"/>
      <c r="DM76" s="347"/>
      <c r="DN76" s="347"/>
      <c r="DO76" s="347"/>
      <c r="DP76" s="347"/>
      <c r="DQ76" s="347"/>
      <c r="DR76" s="347"/>
      <c r="DS76" s="347"/>
      <c r="DT76" s="347"/>
      <c r="DU76" s="347"/>
      <c r="DV76" s="347"/>
      <c r="DW76" s="347"/>
      <c r="DX76" s="347"/>
      <c r="DY76" s="347"/>
      <c r="DZ76" s="347"/>
      <c r="EA76" s="347"/>
      <c r="EB76" s="347"/>
      <c r="EC76" s="347"/>
      <c r="ED76" s="347"/>
      <c r="EE76" s="347"/>
      <c r="EF76" s="347"/>
      <c r="EG76" s="347"/>
      <c r="EH76" s="347"/>
      <c r="EI76" s="347"/>
      <c r="EJ76" s="347"/>
      <c r="EK76" s="347"/>
      <c r="EL76" s="347"/>
      <c r="EM76" s="347"/>
      <c r="EN76" s="347"/>
      <c r="EO76" s="347"/>
      <c r="EP76" s="347"/>
      <c r="EQ76" s="347"/>
      <c r="ER76" s="347"/>
      <c r="ES76" s="347"/>
      <c r="ET76" s="347"/>
      <c r="EU76" s="347"/>
      <c r="EV76" s="347"/>
      <c r="EW76" s="347"/>
      <c r="EX76" s="347"/>
      <c r="EY76" s="347"/>
      <c r="EZ76" s="347"/>
      <c r="FA76" s="347"/>
      <c r="FB76" s="347"/>
      <c r="FC76" s="347"/>
      <c r="FD76" s="347"/>
      <c r="FE76" s="347"/>
      <c r="FF76" s="347"/>
      <c r="FG76" s="347"/>
      <c r="FH76" s="347"/>
      <c r="FI76" s="347"/>
      <c r="FJ76" s="347"/>
      <c r="FK76" s="347"/>
      <c r="FL76" s="347"/>
      <c r="FM76" s="347"/>
      <c r="FN76" s="347"/>
      <c r="FO76" s="347"/>
      <c r="FP76" s="347"/>
      <c r="FQ76" s="347"/>
      <c r="FR76" s="347"/>
      <c r="FS76" s="347"/>
      <c r="FT76" s="347"/>
      <c r="FU76" s="347"/>
      <c r="FV76" s="347"/>
      <c r="FW76" s="347"/>
      <c r="FX76" s="347"/>
      <c r="FY76" s="347"/>
      <c r="FZ76" s="347"/>
      <c r="GA76" s="347"/>
      <c r="GB76" s="347"/>
      <c r="GC76" s="347"/>
      <c r="GD76" s="347"/>
      <c r="GE76" s="347"/>
      <c r="GF76" s="347"/>
      <c r="GG76" s="347"/>
      <c r="GH76" s="347"/>
      <c r="GI76" s="347"/>
      <c r="GJ76" s="347"/>
      <c r="GK76" s="347"/>
      <c r="GL76" s="347"/>
      <c r="GM76" s="347"/>
      <c r="GN76" s="347"/>
      <c r="GO76" s="347"/>
      <c r="GP76" s="347"/>
      <c r="GQ76" s="347"/>
      <c r="GR76" s="347"/>
      <c r="GS76" s="347"/>
      <c r="GT76" s="347"/>
      <c r="GU76" s="347"/>
      <c r="GV76" s="347"/>
      <c r="GW76" s="347"/>
      <c r="GX76" s="347"/>
      <c r="GY76" s="347"/>
      <c r="GZ76" s="347"/>
      <c r="HA76" s="347"/>
      <c r="HB76" s="347"/>
      <c r="HC76" s="347"/>
      <c r="HD76" s="347"/>
      <c r="HE76" s="347"/>
      <c r="HF76" s="347"/>
      <c r="HG76" s="347"/>
      <c r="HH76" s="347"/>
      <c r="HI76" s="347"/>
      <c r="HJ76" s="347"/>
      <c r="HK76" s="347"/>
      <c r="HL76" s="347"/>
      <c r="HM76" s="347"/>
      <c r="HN76" s="347"/>
      <c r="HO76" s="347"/>
      <c r="HP76" s="347"/>
      <c r="HQ76" s="347"/>
      <c r="HR76" s="347"/>
      <c r="HS76" s="347"/>
      <c r="HT76" s="347"/>
      <c r="HU76" s="347"/>
      <c r="HV76" s="347"/>
      <c r="HW76" s="347"/>
      <c r="HX76" s="347"/>
      <c r="HY76" s="347"/>
      <c r="HZ76" s="347"/>
      <c r="IA76" s="347"/>
      <c r="IB76" s="347"/>
      <c r="IC76" s="347"/>
      <c r="ID76" s="347"/>
      <c r="IE76" s="347"/>
      <c r="IF76" s="347"/>
    </row>
    <row r="77" spans="1:240" s="334" customFormat="1" ht="90" x14ac:dyDescent="0.2">
      <c r="A77" s="452" t="s">
        <v>305</v>
      </c>
      <c r="B77" s="411" t="s">
        <v>306</v>
      </c>
      <c r="C77" s="411" t="s">
        <v>307</v>
      </c>
      <c r="D77" s="411" t="s">
        <v>34</v>
      </c>
      <c r="E77" s="412" t="s">
        <v>28</v>
      </c>
      <c r="F77" s="449">
        <v>20181301010001</v>
      </c>
      <c r="G77" s="450" t="s">
        <v>527</v>
      </c>
      <c r="H77" s="432">
        <v>43125</v>
      </c>
      <c r="I77" s="448">
        <f>+L77+Q77+J77+K77+M77+N77+O77</f>
        <v>6269583176</v>
      </c>
      <c r="J77" s="409"/>
      <c r="K77" s="448"/>
      <c r="L77" s="409"/>
      <c r="M77" s="409"/>
      <c r="N77" s="409">
        <v>6269583176</v>
      </c>
      <c r="O77" s="409"/>
      <c r="P77" s="417">
        <f t="shared" si="4"/>
        <v>6269583176</v>
      </c>
      <c r="Q77" s="409"/>
      <c r="R77" s="411" t="s">
        <v>308</v>
      </c>
      <c r="S77" s="412" t="s">
        <v>309</v>
      </c>
      <c r="T77" s="447"/>
      <c r="U77" s="447"/>
      <c r="V77" s="409"/>
      <c r="W77" s="412"/>
      <c r="X77" s="412"/>
      <c r="Y77" s="411"/>
      <c r="Z77" s="347" t="s">
        <v>703</v>
      </c>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7"/>
      <c r="CD77" s="347"/>
      <c r="CE77" s="347"/>
      <c r="CF77" s="347"/>
      <c r="CG77" s="347"/>
      <c r="CH77" s="347"/>
      <c r="CI77" s="347"/>
      <c r="CJ77" s="347"/>
      <c r="CK77" s="347"/>
      <c r="CL77" s="347"/>
      <c r="CM77" s="347"/>
      <c r="CN77" s="347"/>
      <c r="CO77" s="347"/>
      <c r="CP77" s="347"/>
      <c r="CQ77" s="347"/>
      <c r="CR77" s="347"/>
      <c r="CS77" s="347"/>
      <c r="CT77" s="347"/>
      <c r="CU77" s="347"/>
      <c r="CV77" s="347"/>
      <c r="CW77" s="347"/>
      <c r="CX77" s="347"/>
      <c r="CY77" s="347"/>
      <c r="CZ77" s="347"/>
      <c r="DA77" s="347"/>
      <c r="DB77" s="347"/>
      <c r="DC77" s="347"/>
      <c r="DD77" s="347"/>
      <c r="DE77" s="347"/>
      <c r="DF77" s="347"/>
      <c r="DG77" s="347"/>
      <c r="DH77" s="347"/>
      <c r="DI77" s="347"/>
      <c r="DJ77" s="347"/>
      <c r="DK77" s="347"/>
      <c r="DL77" s="347"/>
      <c r="DM77" s="347"/>
      <c r="DN77" s="347"/>
      <c r="DO77" s="347"/>
      <c r="DP77" s="347"/>
      <c r="DQ77" s="347"/>
      <c r="DR77" s="347"/>
      <c r="DS77" s="347"/>
      <c r="DT77" s="347"/>
      <c r="DU77" s="347"/>
      <c r="DV77" s="347"/>
      <c r="DW77" s="347"/>
      <c r="DX77" s="347"/>
      <c r="DY77" s="347"/>
      <c r="DZ77" s="347"/>
      <c r="EA77" s="347"/>
      <c r="EB77" s="347"/>
      <c r="EC77" s="347"/>
      <c r="ED77" s="347"/>
      <c r="EE77" s="347"/>
      <c r="EF77" s="347"/>
      <c r="EG77" s="347"/>
      <c r="EH77" s="347"/>
      <c r="EI77" s="347"/>
      <c r="EJ77" s="347"/>
      <c r="EK77" s="347"/>
      <c r="EL77" s="347"/>
      <c r="EM77" s="347"/>
      <c r="EN77" s="347"/>
      <c r="EO77" s="347"/>
      <c r="EP77" s="347"/>
      <c r="EQ77" s="347"/>
      <c r="ER77" s="347"/>
      <c r="ES77" s="347"/>
      <c r="ET77" s="347"/>
      <c r="EU77" s="347"/>
      <c r="EV77" s="347"/>
      <c r="EW77" s="347"/>
      <c r="EX77" s="347"/>
      <c r="EY77" s="347"/>
      <c r="EZ77" s="347"/>
      <c r="FA77" s="347"/>
      <c r="FB77" s="347"/>
      <c r="FC77" s="347"/>
      <c r="FD77" s="347"/>
      <c r="FE77" s="347"/>
      <c r="FF77" s="347"/>
      <c r="FG77" s="347"/>
      <c r="FH77" s="347"/>
      <c r="FI77" s="347"/>
      <c r="FJ77" s="347"/>
      <c r="FK77" s="347"/>
      <c r="FL77" s="347"/>
      <c r="FM77" s="347"/>
      <c r="FN77" s="347"/>
      <c r="FO77" s="347"/>
      <c r="FP77" s="347"/>
      <c r="FQ77" s="347"/>
      <c r="FR77" s="347"/>
      <c r="FS77" s="347"/>
      <c r="FT77" s="347"/>
      <c r="FU77" s="347"/>
      <c r="FV77" s="347"/>
      <c r="FW77" s="347"/>
      <c r="FX77" s="347"/>
      <c r="FY77" s="347"/>
      <c r="FZ77" s="347"/>
      <c r="GA77" s="347"/>
      <c r="GB77" s="347"/>
      <c r="GC77" s="347"/>
      <c r="GD77" s="347"/>
      <c r="GE77" s="347"/>
      <c r="GF77" s="347"/>
      <c r="GG77" s="347"/>
      <c r="GH77" s="347"/>
      <c r="GI77" s="347"/>
      <c r="GJ77" s="347"/>
      <c r="GK77" s="347"/>
      <c r="GL77" s="347"/>
      <c r="GM77" s="347"/>
      <c r="GN77" s="347"/>
      <c r="GO77" s="347"/>
      <c r="GP77" s="347"/>
      <c r="GQ77" s="347"/>
      <c r="GR77" s="347"/>
      <c r="GS77" s="347"/>
      <c r="GT77" s="347"/>
      <c r="GU77" s="347"/>
      <c r="GV77" s="347"/>
      <c r="GW77" s="347"/>
      <c r="GX77" s="347"/>
      <c r="GY77" s="347"/>
      <c r="GZ77" s="347"/>
      <c r="HA77" s="347"/>
      <c r="HB77" s="347"/>
      <c r="HC77" s="347"/>
      <c r="HD77" s="347"/>
      <c r="HE77" s="347"/>
      <c r="HF77" s="347"/>
      <c r="HG77" s="347"/>
      <c r="HH77" s="347"/>
      <c r="HI77" s="347"/>
      <c r="HJ77" s="347"/>
      <c r="HK77" s="347"/>
      <c r="HL77" s="347"/>
      <c r="HM77" s="347"/>
      <c r="HN77" s="347"/>
      <c r="HO77" s="347"/>
      <c r="HP77" s="347"/>
      <c r="HQ77" s="347"/>
      <c r="HR77" s="347"/>
      <c r="HS77" s="347"/>
      <c r="HT77" s="347"/>
      <c r="HU77" s="347"/>
      <c r="HV77" s="347"/>
      <c r="HW77" s="347"/>
      <c r="HX77" s="347"/>
      <c r="HY77" s="347"/>
      <c r="HZ77" s="347"/>
      <c r="IA77" s="347"/>
      <c r="IB77" s="347"/>
      <c r="IC77" s="347"/>
      <c r="ID77" s="347"/>
      <c r="IE77" s="347"/>
      <c r="IF77" s="347"/>
    </row>
    <row r="78" spans="1:240" s="334" customFormat="1" ht="33.75" x14ac:dyDescent="0.2">
      <c r="A78" s="759" t="s">
        <v>310</v>
      </c>
      <c r="B78" s="760" t="s">
        <v>311</v>
      </c>
      <c r="C78" s="760" t="s">
        <v>312</v>
      </c>
      <c r="D78" s="760" t="s">
        <v>313</v>
      </c>
      <c r="E78" s="760" t="s">
        <v>28</v>
      </c>
      <c r="F78" s="761">
        <v>2017000040013</v>
      </c>
      <c r="G78" s="450" t="s">
        <v>528</v>
      </c>
      <c r="H78" s="432">
        <v>43017</v>
      </c>
      <c r="I78" s="769">
        <f>SUM(J78:Q79)-P78</f>
        <v>0</v>
      </c>
      <c r="J78" s="769"/>
      <c r="K78" s="770">
        <f>10025313466-10025313466</f>
        <v>0</v>
      </c>
      <c r="L78" s="769"/>
      <c r="M78" s="769"/>
      <c r="N78" s="409"/>
      <c r="O78" s="409"/>
      <c r="P78" s="417">
        <f t="shared" si="4"/>
        <v>0</v>
      </c>
      <c r="Q78" s="769"/>
      <c r="R78" s="759" t="s">
        <v>314</v>
      </c>
      <c r="S78" s="759" t="s">
        <v>122</v>
      </c>
      <c r="T78" s="447">
        <v>43053</v>
      </c>
      <c r="U78" s="426">
        <v>611</v>
      </c>
      <c r="V78" s="448">
        <v>10025313466</v>
      </c>
      <c r="W78" s="764" t="s">
        <v>123</v>
      </c>
      <c r="X78" s="451"/>
      <c r="Y78" s="759"/>
      <c r="Z78" s="347" t="s">
        <v>703</v>
      </c>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c r="AX78" s="347"/>
      <c r="AY78" s="347"/>
      <c r="AZ78" s="347"/>
      <c r="BA78" s="347"/>
      <c r="BB78" s="347"/>
      <c r="BC78" s="347"/>
      <c r="BD78" s="347"/>
      <c r="BE78" s="347"/>
      <c r="BF78" s="347"/>
      <c r="BG78" s="347"/>
      <c r="BH78" s="347"/>
      <c r="BI78" s="347"/>
      <c r="BJ78" s="347"/>
      <c r="BK78" s="347"/>
      <c r="BL78" s="347"/>
      <c r="BM78" s="347"/>
      <c r="BN78" s="347"/>
      <c r="BO78" s="347"/>
      <c r="BP78" s="347"/>
      <c r="BQ78" s="347"/>
      <c r="BR78" s="347"/>
      <c r="BS78" s="347"/>
      <c r="BT78" s="347"/>
      <c r="BU78" s="347"/>
      <c r="BV78" s="347"/>
      <c r="BW78" s="347"/>
      <c r="BX78" s="347"/>
      <c r="BY78" s="347"/>
      <c r="BZ78" s="347"/>
      <c r="CA78" s="347"/>
      <c r="CB78" s="347"/>
      <c r="CC78" s="347"/>
      <c r="CD78" s="347"/>
      <c r="CE78" s="347"/>
      <c r="CF78" s="347"/>
      <c r="CG78" s="347"/>
      <c r="CH78" s="347"/>
      <c r="CI78" s="347"/>
      <c r="CJ78" s="347"/>
      <c r="CK78" s="347"/>
      <c r="CL78" s="347"/>
      <c r="CM78" s="347"/>
      <c r="CN78" s="347"/>
      <c r="CO78" s="347"/>
      <c r="CP78" s="347"/>
      <c r="CQ78" s="347"/>
      <c r="CR78" s="347"/>
      <c r="CS78" s="347"/>
      <c r="CT78" s="347"/>
      <c r="CU78" s="347"/>
      <c r="CV78" s="347"/>
      <c r="CW78" s="347"/>
      <c r="CX78" s="347"/>
      <c r="CY78" s="347"/>
      <c r="CZ78" s="347"/>
      <c r="DA78" s="347"/>
      <c r="DB78" s="347"/>
      <c r="DC78" s="347"/>
      <c r="DD78" s="347"/>
      <c r="DE78" s="347"/>
      <c r="DF78" s="347"/>
      <c r="DG78" s="347"/>
      <c r="DH78" s="347"/>
      <c r="DI78" s="347"/>
      <c r="DJ78" s="347"/>
      <c r="DK78" s="347"/>
      <c r="DL78" s="347"/>
      <c r="DM78" s="347"/>
      <c r="DN78" s="347"/>
      <c r="DO78" s="347"/>
      <c r="DP78" s="347"/>
      <c r="DQ78" s="347"/>
      <c r="DR78" s="347"/>
      <c r="DS78" s="347"/>
      <c r="DT78" s="347"/>
      <c r="DU78" s="347"/>
      <c r="DV78" s="347"/>
      <c r="DW78" s="347"/>
      <c r="DX78" s="347"/>
      <c r="DY78" s="347"/>
      <c r="DZ78" s="347"/>
      <c r="EA78" s="347"/>
      <c r="EB78" s="347"/>
      <c r="EC78" s="347"/>
      <c r="ED78" s="347"/>
      <c r="EE78" s="347"/>
      <c r="EF78" s="347"/>
      <c r="EG78" s="347"/>
      <c r="EH78" s="347"/>
      <c r="EI78" s="347"/>
      <c r="EJ78" s="347"/>
      <c r="EK78" s="347"/>
      <c r="EL78" s="347"/>
      <c r="EM78" s="347"/>
      <c r="EN78" s="347"/>
      <c r="EO78" s="347"/>
      <c r="EP78" s="347"/>
      <c r="EQ78" s="347"/>
      <c r="ER78" s="347"/>
      <c r="ES78" s="347"/>
      <c r="ET78" s="347"/>
      <c r="EU78" s="347"/>
      <c r="EV78" s="347"/>
      <c r="EW78" s="347"/>
      <c r="EX78" s="347"/>
      <c r="EY78" s="347"/>
      <c r="EZ78" s="347"/>
      <c r="FA78" s="347"/>
      <c r="FB78" s="347"/>
      <c r="FC78" s="347"/>
      <c r="FD78" s="347"/>
      <c r="FE78" s="347"/>
      <c r="FF78" s="347"/>
      <c r="FG78" s="347"/>
      <c r="FH78" s="347"/>
      <c r="FI78" s="347"/>
      <c r="FJ78" s="347"/>
      <c r="FK78" s="347"/>
      <c r="FL78" s="347"/>
      <c r="FM78" s="347"/>
      <c r="FN78" s="347"/>
      <c r="FO78" s="347"/>
      <c r="FP78" s="347"/>
      <c r="FQ78" s="347"/>
      <c r="FR78" s="347"/>
      <c r="FS78" s="347"/>
      <c r="FT78" s="347"/>
      <c r="FU78" s="347"/>
      <c r="FV78" s="347"/>
      <c r="FW78" s="347"/>
      <c r="FX78" s="347"/>
      <c r="FY78" s="347"/>
      <c r="FZ78" s="347"/>
      <c r="GA78" s="347"/>
      <c r="GB78" s="347"/>
      <c r="GC78" s="347"/>
      <c r="GD78" s="347"/>
      <c r="GE78" s="347"/>
      <c r="GF78" s="347"/>
      <c r="GG78" s="347"/>
      <c r="GH78" s="347"/>
      <c r="GI78" s="347"/>
      <c r="GJ78" s="347"/>
      <c r="GK78" s="347"/>
      <c r="GL78" s="347"/>
      <c r="GM78" s="347"/>
      <c r="GN78" s="347"/>
      <c r="GO78" s="347"/>
      <c r="GP78" s="347"/>
      <c r="GQ78" s="347"/>
      <c r="GR78" s="347"/>
      <c r="GS78" s="347"/>
      <c r="GT78" s="347"/>
      <c r="GU78" s="347"/>
      <c r="GV78" s="347"/>
      <c r="GW78" s="347"/>
      <c r="GX78" s="347"/>
      <c r="GY78" s="347"/>
      <c r="GZ78" s="347"/>
      <c r="HA78" s="347"/>
      <c r="HB78" s="347"/>
      <c r="HC78" s="347"/>
      <c r="HD78" s="347"/>
      <c r="HE78" s="347"/>
      <c r="HF78" s="347"/>
      <c r="HG78" s="347"/>
      <c r="HH78" s="347"/>
      <c r="HI78" s="347"/>
      <c r="HJ78" s="347"/>
      <c r="HK78" s="347"/>
      <c r="HL78" s="347"/>
      <c r="HM78" s="347"/>
      <c r="HN78" s="347"/>
      <c r="HO78" s="347"/>
      <c r="HP78" s="347"/>
      <c r="HQ78" s="347"/>
      <c r="HR78" s="347"/>
      <c r="HS78" s="347"/>
      <c r="HT78" s="347"/>
      <c r="HU78" s="347"/>
      <c r="HV78" s="347"/>
      <c r="HW78" s="347"/>
      <c r="HX78" s="347"/>
      <c r="HY78" s="347"/>
      <c r="HZ78" s="347"/>
      <c r="IA78" s="347"/>
      <c r="IB78" s="347"/>
      <c r="IC78" s="347"/>
      <c r="ID78" s="347"/>
      <c r="IE78" s="347"/>
      <c r="IF78" s="347"/>
    </row>
    <row r="79" spans="1:240" s="334" customFormat="1" ht="45" x14ac:dyDescent="0.2">
      <c r="A79" s="759"/>
      <c r="B79" s="760"/>
      <c r="C79" s="760"/>
      <c r="D79" s="760"/>
      <c r="E79" s="760"/>
      <c r="F79" s="761"/>
      <c r="G79" s="450" t="s">
        <v>529</v>
      </c>
      <c r="H79" s="426" t="s">
        <v>315</v>
      </c>
      <c r="I79" s="769"/>
      <c r="J79" s="769"/>
      <c r="K79" s="770"/>
      <c r="L79" s="769"/>
      <c r="M79" s="769"/>
      <c r="N79" s="409"/>
      <c r="O79" s="409"/>
      <c r="P79" s="417">
        <f t="shared" si="4"/>
        <v>0</v>
      </c>
      <c r="Q79" s="769"/>
      <c r="R79" s="759"/>
      <c r="S79" s="759"/>
      <c r="T79" s="432">
        <v>43438</v>
      </c>
      <c r="U79" s="426">
        <v>829</v>
      </c>
      <c r="V79" s="428">
        <v>-10025313466</v>
      </c>
      <c r="W79" s="764"/>
      <c r="X79" s="451"/>
      <c r="Y79" s="759"/>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c r="BA79" s="347"/>
      <c r="BB79" s="347"/>
      <c r="BC79" s="347"/>
      <c r="BD79" s="347"/>
      <c r="BE79" s="347"/>
      <c r="BF79" s="347"/>
      <c r="BG79" s="347"/>
      <c r="BH79" s="347"/>
      <c r="BI79" s="347"/>
      <c r="BJ79" s="347"/>
      <c r="BK79" s="347"/>
      <c r="BL79" s="347"/>
      <c r="BM79" s="347"/>
      <c r="BN79" s="347"/>
      <c r="BO79" s="347"/>
      <c r="BP79" s="347"/>
      <c r="BQ79" s="347"/>
      <c r="BR79" s="347"/>
      <c r="BS79" s="347"/>
      <c r="BT79" s="347"/>
      <c r="BU79" s="347"/>
      <c r="BV79" s="347"/>
      <c r="BW79" s="347"/>
      <c r="BX79" s="347"/>
      <c r="BY79" s="347"/>
      <c r="BZ79" s="347"/>
      <c r="CA79" s="347"/>
      <c r="CB79" s="347"/>
      <c r="CC79" s="347"/>
      <c r="CD79" s="347"/>
      <c r="CE79" s="347"/>
      <c r="CF79" s="347"/>
      <c r="CG79" s="347"/>
      <c r="CH79" s="347"/>
      <c r="CI79" s="347"/>
      <c r="CJ79" s="347"/>
      <c r="CK79" s="347"/>
      <c r="CL79" s="347"/>
      <c r="CM79" s="347"/>
      <c r="CN79" s="347"/>
      <c r="CO79" s="347"/>
      <c r="CP79" s="347"/>
      <c r="CQ79" s="347"/>
      <c r="CR79" s="347"/>
      <c r="CS79" s="347"/>
      <c r="CT79" s="347"/>
      <c r="CU79" s="347"/>
      <c r="CV79" s="347"/>
      <c r="CW79" s="347"/>
      <c r="CX79" s="347"/>
      <c r="CY79" s="347"/>
      <c r="CZ79" s="347"/>
      <c r="DA79" s="347"/>
      <c r="DB79" s="347"/>
      <c r="DC79" s="347"/>
      <c r="DD79" s="347"/>
      <c r="DE79" s="347"/>
      <c r="DF79" s="347"/>
      <c r="DG79" s="347"/>
      <c r="DH79" s="347"/>
      <c r="DI79" s="347"/>
      <c r="DJ79" s="347"/>
      <c r="DK79" s="347"/>
      <c r="DL79" s="347"/>
      <c r="DM79" s="347"/>
      <c r="DN79" s="347"/>
      <c r="DO79" s="347"/>
      <c r="DP79" s="347"/>
      <c r="DQ79" s="347"/>
      <c r="DR79" s="347"/>
      <c r="DS79" s="347"/>
      <c r="DT79" s="347"/>
      <c r="DU79" s="347"/>
      <c r="DV79" s="347"/>
      <c r="DW79" s="347"/>
      <c r="DX79" s="347"/>
      <c r="DY79" s="347"/>
      <c r="DZ79" s="347"/>
      <c r="EA79" s="347"/>
      <c r="EB79" s="347"/>
      <c r="EC79" s="347"/>
      <c r="ED79" s="347"/>
      <c r="EE79" s="347"/>
      <c r="EF79" s="347"/>
      <c r="EG79" s="347"/>
      <c r="EH79" s="347"/>
      <c r="EI79" s="347"/>
      <c r="EJ79" s="347"/>
      <c r="EK79" s="347"/>
      <c r="EL79" s="347"/>
      <c r="EM79" s="347"/>
      <c r="EN79" s="347"/>
      <c r="EO79" s="347"/>
      <c r="EP79" s="347"/>
      <c r="EQ79" s="347"/>
      <c r="ER79" s="347"/>
      <c r="ES79" s="347"/>
      <c r="ET79" s="347"/>
      <c r="EU79" s="347"/>
      <c r="EV79" s="347"/>
      <c r="EW79" s="347"/>
      <c r="EX79" s="347"/>
      <c r="EY79" s="347"/>
      <c r="EZ79" s="347"/>
      <c r="FA79" s="347"/>
      <c r="FB79" s="347"/>
      <c r="FC79" s="347"/>
      <c r="FD79" s="347"/>
      <c r="FE79" s="347"/>
      <c r="FF79" s="347"/>
      <c r="FG79" s="347"/>
      <c r="FH79" s="347"/>
      <c r="FI79" s="347"/>
      <c r="FJ79" s="347"/>
      <c r="FK79" s="347"/>
      <c r="FL79" s="347"/>
      <c r="FM79" s="347"/>
      <c r="FN79" s="347"/>
      <c r="FO79" s="347"/>
      <c r="FP79" s="347"/>
      <c r="FQ79" s="347"/>
      <c r="FR79" s="347"/>
      <c r="FS79" s="347"/>
      <c r="FT79" s="347"/>
      <c r="FU79" s="347"/>
      <c r="FV79" s="347"/>
      <c r="FW79" s="347"/>
      <c r="FX79" s="347"/>
      <c r="FY79" s="347"/>
      <c r="FZ79" s="347"/>
      <c r="GA79" s="347"/>
      <c r="GB79" s="347"/>
      <c r="GC79" s="347"/>
      <c r="GD79" s="347"/>
      <c r="GE79" s="347"/>
      <c r="GF79" s="347"/>
      <c r="GG79" s="347"/>
      <c r="GH79" s="347"/>
      <c r="GI79" s="347"/>
      <c r="GJ79" s="347"/>
      <c r="GK79" s="347"/>
      <c r="GL79" s="347"/>
      <c r="GM79" s="347"/>
      <c r="GN79" s="347"/>
      <c r="GO79" s="347"/>
      <c r="GP79" s="347"/>
      <c r="GQ79" s="347"/>
      <c r="GR79" s="347"/>
      <c r="GS79" s="347"/>
      <c r="GT79" s="347"/>
      <c r="GU79" s="347"/>
      <c r="GV79" s="347"/>
      <c r="GW79" s="347"/>
      <c r="GX79" s="347"/>
      <c r="GY79" s="347"/>
      <c r="GZ79" s="347"/>
      <c r="HA79" s="347"/>
      <c r="HB79" s="347"/>
      <c r="HC79" s="347"/>
      <c r="HD79" s="347"/>
      <c r="HE79" s="347"/>
      <c r="HF79" s="347"/>
      <c r="HG79" s="347"/>
      <c r="HH79" s="347"/>
      <c r="HI79" s="347"/>
      <c r="HJ79" s="347"/>
      <c r="HK79" s="347"/>
      <c r="HL79" s="347"/>
      <c r="HM79" s="347"/>
      <c r="HN79" s="347"/>
      <c r="HO79" s="347"/>
      <c r="HP79" s="347"/>
      <c r="HQ79" s="347"/>
      <c r="HR79" s="347"/>
      <c r="HS79" s="347"/>
      <c r="HT79" s="347"/>
      <c r="HU79" s="347"/>
      <c r="HV79" s="347"/>
      <c r="HW79" s="347"/>
      <c r="HX79" s="347"/>
      <c r="HY79" s="347"/>
      <c r="HZ79" s="347"/>
      <c r="IA79" s="347"/>
      <c r="IB79" s="347"/>
      <c r="IC79" s="347"/>
      <c r="ID79" s="347"/>
      <c r="IE79" s="347"/>
      <c r="IF79" s="347"/>
    </row>
    <row r="80" spans="1:240" s="334" customFormat="1" ht="33.75" x14ac:dyDescent="0.2">
      <c r="A80" s="759" t="s">
        <v>316</v>
      </c>
      <c r="B80" s="760" t="s">
        <v>317</v>
      </c>
      <c r="C80" s="760" t="s">
        <v>318</v>
      </c>
      <c r="D80" s="760" t="s">
        <v>620</v>
      </c>
      <c r="E80" s="760" t="s">
        <v>28</v>
      </c>
      <c r="F80" s="761">
        <v>2017000040014</v>
      </c>
      <c r="G80" s="450" t="s">
        <v>530</v>
      </c>
      <c r="H80" s="432" t="s">
        <v>319</v>
      </c>
      <c r="I80" s="409">
        <f>SUM(J80:Q80)-P80</f>
        <v>12778686420</v>
      </c>
      <c r="J80" s="409"/>
      <c r="K80" s="409">
        <f>12778686420</f>
        <v>12778686420</v>
      </c>
      <c r="L80" s="409"/>
      <c r="M80" s="409"/>
      <c r="N80" s="409"/>
      <c r="O80" s="409"/>
      <c r="P80" s="417">
        <f t="shared" si="4"/>
        <v>12778686420</v>
      </c>
      <c r="Q80" s="409"/>
      <c r="R80" s="759" t="s">
        <v>28</v>
      </c>
      <c r="S80" s="759" t="s">
        <v>625</v>
      </c>
      <c r="T80" s="447">
        <v>43230</v>
      </c>
      <c r="U80" s="426">
        <v>370</v>
      </c>
      <c r="V80" s="448">
        <v>12778686420</v>
      </c>
      <c r="W80" s="764" t="s">
        <v>646</v>
      </c>
      <c r="X80" s="451"/>
      <c r="Y80" s="411"/>
      <c r="Z80" s="347" t="s">
        <v>703</v>
      </c>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347"/>
      <c r="BF80" s="347"/>
      <c r="BG80" s="347"/>
      <c r="BH80" s="347"/>
      <c r="BI80" s="347"/>
      <c r="BJ80" s="347"/>
      <c r="BK80" s="347"/>
      <c r="BL80" s="347"/>
      <c r="BM80" s="347"/>
      <c r="BN80" s="347"/>
      <c r="BO80" s="347"/>
      <c r="BP80" s="347"/>
      <c r="BQ80" s="347"/>
      <c r="BR80" s="347"/>
      <c r="BS80" s="347"/>
      <c r="BT80" s="347"/>
      <c r="BU80" s="347"/>
      <c r="BV80" s="347"/>
      <c r="BW80" s="347"/>
      <c r="BX80" s="347"/>
      <c r="BY80" s="347"/>
      <c r="BZ80" s="347"/>
      <c r="CA80" s="347"/>
      <c r="CB80" s="347"/>
      <c r="CC80" s="347"/>
      <c r="CD80" s="347"/>
      <c r="CE80" s="347"/>
      <c r="CF80" s="347"/>
      <c r="CG80" s="347"/>
      <c r="CH80" s="347"/>
      <c r="CI80" s="347"/>
      <c r="CJ80" s="347"/>
      <c r="CK80" s="347"/>
      <c r="CL80" s="347"/>
      <c r="CM80" s="347"/>
      <c r="CN80" s="347"/>
      <c r="CO80" s="347"/>
      <c r="CP80" s="347"/>
      <c r="CQ80" s="347"/>
      <c r="CR80" s="347"/>
      <c r="CS80" s="347"/>
      <c r="CT80" s="347"/>
      <c r="CU80" s="347"/>
      <c r="CV80" s="347"/>
      <c r="CW80" s="347"/>
      <c r="CX80" s="347"/>
      <c r="CY80" s="347"/>
      <c r="CZ80" s="347"/>
      <c r="DA80" s="347"/>
      <c r="DB80" s="347"/>
      <c r="DC80" s="347"/>
      <c r="DD80" s="347"/>
      <c r="DE80" s="347"/>
      <c r="DF80" s="347"/>
      <c r="DG80" s="347"/>
      <c r="DH80" s="347"/>
      <c r="DI80" s="347"/>
      <c r="DJ80" s="347"/>
      <c r="DK80" s="347"/>
      <c r="DL80" s="347"/>
      <c r="DM80" s="347"/>
      <c r="DN80" s="347"/>
      <c r="DO80" s="347"/>
      <c r="DP80" s="347"/>
      <c r="DQ80" s="347"/>
      <c r="DR80" s="347"/>
      <c r="DS80" s="347"/>
      <c r="DT80" s="347"/>
      <c r="DU80" s="347"/>
      <c r="DV80" s="347"/>
      <c r="DW80" s="347"/>
      <c r="DX80" s="347"/>
      <c r="DY80" s="347"/>
      <c r="DZ80" s="347"/>
      <c r="EA80" s="347"/>
      <c r="EB80" s="347"/>
      <c r="EC80" s="347"/>
      <c r="ED80" s="347"/>
      <c r="EE80" s="347"/>
      <c r="EF80" s="347"/>
      <c r="EG80" s="347"/>
      <c r="EH80" s="347"/>
      <c r="EI80" s="347"/>
      <c r="EJ80" s="347"/>
      <c r="EK80" s="347"/>
      <c r="EL80" s="347"/>
      <c r="EM80" s="347"/>
      <c r="EN80" s="347"/>
      <c r="EO80" s="347"/>
      <c r="EP80" s="347"/>
      <c r="EQ80" s="347"/>
      <c r="ER80" s="347"/>
      <c r="ES80" s="347"/>
      <c r="ET80" s="347"/>
      <c r="EU80" s="347"/>
      <c r="EV80" s="347"/>
      <c r="EW80" s="347"/>
      <c r="EX80" s="347"/>
      <c r="EY80" s="347"/>
      <c r="EZ80" s="347"/>
      <c r="FA80" s="347"/>
      <c r="FB80" s="347"/>
      <c r="FC80" s="347"/>
      <c r="FD80" s="347"/>
      <c r="FE80" s="347"/>
      <c r="FF80" s="347"/>
      <c r="FG80" s="347"/>
      <c r="FH80" s="347"/>
      <c r="FI80" s="347"/>
      <c r="FJ80" s="347"/>
      <c r="FK80" s="347"/>
      <c r="FL80" s="347"/>
      <c r="FM80" s="347"/>
      <c r="FN80" s="347"/>
      <c r="FO80" s="347"/>
      <c r="FP80" s="347"/>
      <c r="FQ80" s="347"/>
      <c r="FR80" s="347"/>
      <c r="FS80" s="347"/>
      <c r="FT80" s="347"/>
      <c r="FU80" s="347"/>
      <c r="FV80" s="347"/>
      <c r="FW80" s="347"/>
      <c r="FX80" s="347"/>
      <c r="FY80" s="347"/>
      <c r="FZ80" s="347"/>
      <c r="GA80" s="347"/>
      <c r="GB80" s="347"/>
      <c r="GC80" s="347"/>
      <c r="GD80" s="347"/>
      <c r="GE80" s="347"/>
      <c r="GF80" s="347"/>
      <c r="GG80" s="347"/>
      <c r="GH80" s="347"/>
      <c r="GI80" s="347"/>
      <c r="GJ80" s="347"/>
      <c r="GK80" s="347"/>
      <c r="GL80" s="347"/>
      <c r="GM80" s="347"/>
      <c r="GN80" s="347"/>
      <c r="GO80" s="347"/>
      <c r="GP80" s="347"/>
      <c r="GQ80" s="347"/>
      <c r="GR80" s="347"/>
      <c r="GS80" s="347"/>
      <c r="GT80" s="347"/>
      <c r="GU80" s="347"/>
      <c r="GV80" s="347"/>
      <c r="GW80" s="347"/>
      <c r="GX80" s="347"/>
      <c r="GY80" s="347"/>
      <c r="GZ80" s="347"/>
      <c r="HA80" s="347"/>
      <c r="HB80" s="347"/>
      <c r="HC80" s="347"/>
      <c r="HD80" s="347"/>
      <c r="HE80" s="347"/>
      <c r="HF80" s="347"/>
      <c r="HG80" s="347"/>
      <c r="HH80" s="347"/>
      <c r="HI80" s="347"/>
      <c r="HJ80" s="347"/>
      <c r="HK80" s="347"/>
      <c r="HL80" s="347"/>
      <c r="HM80" s="347"/>
      <c r="HN80" s="347"/>
      <c r="HO80" s="347"/>
      <c r="HP80" s="347"/>
      <c r="HQ80" s="347"/>
      <c r="HR80" s="347"/>
      <c r="HS80" s="347"/>
      <c r="HT80" s="347"/>
      <c r="HU80" s="347"/>
      <c r="HV80" s="347"/>
      <c r="HW80" s="347"/>
      <c r="HX80" s="347"/>
      <c r="HY80" s="347"/>
      <c r="HZ80" s="347"/>
      <c r="IA80" s="347"/>
      <c r="IB80" s="347"/>
      <c r="IC80" s="347"/>
      <c r="ID80" s="347"/>
      <c r="IE80" s="347"/>
      <c r="IF80" s="347"/>
    </row>
    <row r="81" spans="1:240" s="334" customFormat="1" ht="11.25" x14ac:dyDescent="0.2">
      <c r="A81" s="759"/>
      <c r="B81" s="760"/>
      <c r="C81" s="760"/>
      <c r="D81" s="760"/>
      <c r="E81" s="760"/>
      <c r="F81" s="761"/>
      <c r="G81" s="450" t="s">
        <v>531</v>
      </c>
      <c r="H81" s="432">
        <v>43825</v>
      </c>
      <c r="I81" s="409">
        <f t="shared" ref="I81:I84" si="6">SUM(J81:Q81)-P81</f>
        <v>1716416628</v>
      </c>
      <c r="J81" s="409"/>
      <c r="K81" s="409">
        <v>1716416628</v>
      </c>
      <c r="L81" s="409"/>
      <c r="M81" s="409"/>
      <c r="N81" s="409"/>
      <c r="O81" s="409"/>
      <c r="P81" s="417">
        <f t="shared" si="4"/>
        <v>1716416628</v>
      </c>
      <c r="Q81" s="409"/>
      <c r="R81" s="759"/>
      <c r="S81" s="759"/>
      <c r="T81" s="447">
        <v>43859</v>
      </c>
      <c r="U81" s="426">
        <v>108</v>
      </c>
      <c r="V81" s="448">
        <v>1716416628</v>
      </c>
      <c r="W81" s="764"/>
      <c r="X81" s="451"/>
      <c r="Y81" s="411"/>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347"/>
      <c r="BS81" s="347"/>
      <c r="BT81" s="347"/>
      <c r="BU81" s="347"/>
      <c r="BV81" s="347"/>
      <c r="BW81" s="347"/>
      <c r="BX81" s="347"/>
      <c r="BY81" s="347"/>
      <c r="BZ81" s="347"/>
      <c r="CA81" s="347"/>
      <c r="CB81" s="347"/>
      <c r="CC81" s="347"/>
      <c r="CD81" s="347"/>
      <c r="CE81" s="347"/>
      <c r="CF81" s="347"/>
      <c r="CG81" s="347"/>
      <c r="CH81" s="347"/>
      <c r="CI81" s="347"/>
      <c r="CJ81" s="347"/>
      <c r="CK81" s="347"/>
      <c r="CL81" s="347"/>
      <c r="CM81" s="347"/>
      <c r="CN81" s="347"/>
      <c r="CO81" s="347"/>
      <c r="CP81" s="347"/>
      <c r="CQ81" s="347"/>
      <c r="CR81" s="347"/>
      <c r="CS81" s="347"/>
      <c r="CT81" s="347"/>
      <c r="CU81" s="347"/>
      <c r="CV81" s="347"/>
      <c r="CW81" s="347"/>
      <c r="CX81" s="347"/>
      <c r="CY81" s="347"/>
      <c r="CZ81" s="347"/>
      <c r="DA81" s="347"/>
      <c r="DB81" s="347"/>
      <c r="DC81" s="347"/>
      <c r="DD81" s="347"/>
      <c r="DE81" s="347"/>
      <c r="DF81" s="347"/>
      <c r="DG81" s="347"/>
      <c r="DH81" s="347"/>
      <c r="DI81" s="347"/>
      <c r="DJ81" s="347"/>
      <c r="DK81" s="347"/>
      <c r="DL81" s="347"/>
      <c r="DM81" s="347"/>
      <c r="DN81" s="347"/>
      <c r="DO81" s="347"/>
      <c r="DP81" s="347"/>
      <c r="DQ81" s="347"/>
      <c r="DR81" s="347"/>
      <c r="DS81" s="347"/>
      <c r="DT81" s="347"/>
      <c r="DU81" s="347"/>
      <c r="DV81" s="347"/>
      <c r="DW81" s="347"/>
      <c r="DX81" s="347"/>
      <c r="DY81" s="347"/>
      <c r="DZ81" s="347"/>
      <c r="EA81" s="347"/>
      <c r="EB81" s="347"/>
      <c r="EC81" s="347"/>
      <c r="ED81" s="347"/>
      <c r="EE81" s="347"/>
      <c r="EF81" s="347"/>
      <c r="EG81" s="347"/>
      <c r="EH81" s="347"/>
      <c r="EI81" s="347"/>
      <c r="EJ81" s="347"/>
      <c r="EK81" s="347"/>
      <c r="EL81" s="347"/>
      <c r="EM81" s="347"/>
      <c r="EN81" s="347"/>
      <c r="EO81" s="347"/>
      <c r="EP81" s="347"/>
      <c r="EQ81" s="347"/>
      <c r="ER81" s="347"/>
      <c r="ES81" s="347"/>
      <c r="ET81" s="347"/>
      <c r="EU81" s="347"/>
      <c r="EV81" s="347"/>
      <c r="EW81" s="347"/>
      <c r="EX81" s="347"/>
      <c r="EY81" s="347"/>
      <c r="EZ81" s="347"/>
      <c r="FA81" s="347"/>
      <c r="FB81" s="347"/>
      <c r="FC81" s="347"/>
      <c r="FD81" s="347"/>
      <c r="FE81" s="347"/>
      <c r="FF81" s="347"/>
      <c r="FG81" s="347"/>
      <c r="FH81" s="347"/>
      <c r="FI81" s="347"/>
      <c r="FJ81" s="347"/>
      <c r="FK81" s="347"/>
      <c r="FL81" s="347"/>
      <c r="FM81" s="347"/>
      <c r="FN81" s="347"/>
      <c r="FO81" s="347"/>
      <c r="FP81" s="347"/>
      <c r="FQ81" s="347"/>
      <c r="FR81" s="347"/>
      <c r="FS81" s="347"/>
      <c r="FT81" s="347"/>
      <c r="FU81" s="347"/>
      <c r="FV81" s="347"/>
      <c r="FW81" s="347"/>
      <c r="FX81" s="347"/>
      <c r="FY81" s="347"/>
      <c r="FZ81" s="347"/>
      <c r="GA81" s="347"/>
      <c r="GB81" s="347"/>
      <c r="GC81" s="347"/>
      <c r="GD81" s="347"/>
      <c r="GE81" s="347"/>
      <c r="GF81" s="347"/>
      <c r="GG81" s="347"/>
      <c r="GH81" s="347"/>
      <c r="GI81" s="347"/>
      <c r="GJ81" s="347"/>
      <c r="GK81" s="347"/>
      <c r="GL81" s="347"/>
      <c r="GM81" s="347"/>
      <c r="GN81" s="347"/>
      <c r="GO81" s="347"/>
      <c r="GP81" s="347"/>
      <c r="GQ81" s="347"/>
      <c r="GR81" s="347"/>
      <c r="GS81" s="347"/>
      <c r="GT81" s="347"/>
      <c r="GU81" s="347"/>
      <c r="GV81" s="347"/>
      <c r="GW81" s="347"/>
      <c r="GX81" s="347"/>
      <c r="GY81" s="347"/>
      <c r="GZ81" s="347"/>
      <c r="HA81" s="347"/>
      <c r="HB81" s="347"/>
      <c r="HC81" s="347"/>
      <c r="HD81" s="347"/>
      <c r="HE81" s="347"/>
      <c r="HF81" s="347"/>
      <c r="HG81" s="347"/>
      <c r="HH81" s="347"/>
      <c r="HI81" s="347"/>
      <c r="HJ81" s="347"/>
      <c r="HK81" s="347"/>
      <c r="HL81" s="347"/>
      <c r="HM81" s="347"/>
      <c r="HN81" s="347"/>
      <c r="HO81" s="347"/>
      <c r="HP81" s="347"/>
      <c r="HQ81" s="347"/>
      <c r="HR81" s="347"/>
      <c r="HS81" s="347"/>
      <c r="HT81" s="347"/>
      <c r="HU81" s="347"/>
      <c r="HV81" s="347"/>
      <c r="HW81" s="347"/>
      <c r="HX81" s="347"/>
      <c r="HY81" s="347"/>
      <c r="HZ81" s="347"/>
      <c r="IA81" s="347"/>
      <c r="IB81" s="347"/>
      <c r="IC81" s="347"/>
      <c r="ID81" s="347"/>
      <c r="IE81" s="347"/>
      <c r="IF81" s="347"/>
    </row>
    <row r="82" spans="1:240" s="334" customFormat="1" ht="33.75" x14ac:dyDescent="0.2">
      <c r="A82" s="759"/>
      <c r="B82" s="760"/>
      <c r="C82" s="760"/>
      <c r="D82" s="760"/>
      <c r="E82" s="760"/>
      <c r="F82" s="761"/>
      <c r="G82" s="450" t="s">
        <v>532</v>
      </c>
      <c r="H82" s="432">
        <v>44340</v>
      </c>
      <c r="I82" s="409">
        <f t="shared" si="6"/>
        <v>349109824</v>
      </c>
      <c r="J82" s="409"/>
      <c r="K82" s="409">
        <v>349109824</v>
      </c>
      <c r="L82" s="409"/>
      <c r="M82" s="409"/>
      <c r="N82" s="409"/>
      <c r="O82" s="409"/>
      <c r="P82" s="417">
        <f t="shared" si="4"/>
        <v>349109824</v>
      </c>
      <c r="Q82" s="409"/>
      <c r="R82" s="759"/>
      <c r="S82" s="759"/>
      <c r="T82" s="447">
        <v>44351</v>
      </c>
      <c r="U82" s="426">
        <v>306</v>
      </c>
      <c r="V82" s="448">
        <v>349109824</v>
      </c>
      <c r="W82" s="764"/>
      <c r="X82" s="451"/>
      <c r="Y82" s="411"/>
      <c r="Z82" s="347" t="s">
        <v>704</v>
      </c>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347"/>
      <c r="BS82" s="347"/>
      <c r="BT82" s="347"/>
      <c r="BU82" s="347"/>
      <c r="BV82" s="347"/>
      <c r="BW82" s="347"/>
      <c r="BX82" s="347"/>
      <c r="BY82" s="347"/>
      <c r="BZ82" s="347"/>
      <c r="CA82" s="347"/>
      <c r="CB82" s="347"/>
      <c r="CC82" s="347"/>
      <c r="CD82" s="347"/>
      <c r="CE82" s="347"/>
      <c r="CF82" s="347"/>
      <c r="CG82" s="347"/>
      <c r="CH82" s="347"/>
      <c r="CI82" s="347"/>
      <c r="CJ82" s="347"/>
      <c r="CK82" s="347"/>
      <c r="CL82" s="347"/>
      <c r="CM82" s="347"/>
      <c r="CN82" s="347"/>
      <c r="CO82" s="347"/>
      <c r="CP82" s="347"/>
      <c r="CQ82" s="347"/>
      <c r="CR82" s="347"/>
      <c r="CS82" s="347"/>
      <c r="CT82" s="347"/>
      <c r="CU82" s="347"/>
      <c r="CV82" s="347"/>
      <c r="CW82" s="347"/>
      <c r="CX82" s="347"/>
      <c r="CY82" s="347"/>
      <c r="CZ82" s="347"/>
      <c r="DA82" s="347"/>
      <c r="DB82" s="347"/>
      <c r="DC82" s="347"/>
      <c r="DD82" s="347"/>
      <c r="DE82" s="347"/>
      <c r="DF82" s="347"/>
      <c r="DG82" s="347"/>
      <c r="DH82" s="347"/>
      <c r="DI82" s="347"/>
      <c r="DJ82" s="347"/>
      <c r="DK82" s="347"/>
      <c r="DL82" s="347"/>
      <c r="DM82" s="347"/>
      <c r="DN82" s="347"/>
      <c r="DO82" s="347"/>
      <c r="DP82" s="347"/>
      <c r="DQ82" s="347"/>
      <c r="DR82" s="347"/>
      <c r="DS82" s="347"/>
      <c r="DT82" s="347"/>
      <c r="DU82" s="347"/>
      <c r="DV82" s="347"/>
      <c r="DW82" s="347"/>
      <c r="DX82" s="347"/>
      <c r="DY82" s="347"/>
      <c r="DZ82" s="347"/>
      <c r="EA82" s="347"/>
      <c r="EB82" s="347"/>
      <c r="EC82" s="347"/>
      <c r="ED82" s="347"/>
      <c r="EE82" s="347"/>
      <c r="EF82" s="347"/>
      <c r="EG82" s="347"/>
      <c r="EH82" s="347"/>
      <c r="EI82" s="347"/>
      <c r="EJ82" s="347"/>
      <c r="EK82" s="347"/>
      <c r="EL82" s="347"/>
      <c r="EM82" s="347"/>
      <c r="EN82" s="347"/>
      <c r="EO82" s="347"/>
      <c r="EP82" s="347"/>
      <c r="EQ82" s="347"/>
      <c r="ER82" s="347"/>
      <c r="ES82" s="347"/>
      <c r="ET82" s="347"/>
      <c r="EU82" s="347"/>
      <c r="EV82" s="347"/>
      <c r="EW82" s="347"/>
      <c r="EX82" s="347"/>
      <c r="EY82" s="347"/>
      <c r="EZ82" s="347"/>
      <c r="FA82" s="347"/>
      <c r="FB82" s="347"/>
      <c r="FC82" s="347"/>
      <c r="FD82" s="347"/>
      <c r="FE82" s="347"/>
      <c r="FF82" s="347"/>
      <c r="FG82" s="347"/>
      <c r="FH82" s="347"/>
      <c r="FI82" s="347"/>
      <c r="FJ82" s="347"/>
      <c r="FK82" s="347"/>
      <c r="FL82" s="347"/>
      <c r="FM82" s="347"/>
      <c r="FN82" s="347"/>
      <c r="FO82" s="347"/>
      <c r="FP82" s="347"/>
      <c r="FQ82" s="347"/>
      <c r="FR82" s="347"/>
      <c r="FS82" s="347"/>
      <c r="FT82" s="347"/>
      <c r="FU82" s="347"/>
      <c r="FV82" s="347"/>
      <c r="FW82" s="347"/>
      <c r="FX82" s="347"/>
      <c r="FY82" s="347"/>
      <c r="FZ82" s="347"/>
      <c r="GA82" s="347"/>
      <c r="GB82" s="347"/>
      <c r="GC82" s="347"/>
      <c r="GD82" s="347"/>
      <c r="GE82" s="347"/>
      <c r="GF82" s="347"/>
      <c r="GG82" s="347"/>
      <c r="GH82" s="347"/>
      <c r="GI82" s="347"/>
      <c r="GJ82" s="347"/>
      <c r="GK82" s="347"/>
      <c r="GL82" s="347"/>
      <c r="GM82" s="347"/>
      <c r="GN82" s="347"/>
      <c r="GO82" s="347"/>
      <c r="GP82" s="347"/>
      <c r="GQ82" s="347"/>
      <c r="GR82" s="347"/>
      <c r="GS82" s="347"/>
      <c r="GT82" s="347"/>
      <c r="GU82" s="347"/>
      <c r="GV82" s="347"/>
      <c r="GW82" s="347"/>
      <c r="GX82" s="347"/>
      <c r="GY82" s="347"/>
      <c r="GZ82" s="347"/>
      <c r="HA82" s="347"/>
      <c r="HB82" s="347"/>
      <c r="HC82" s="347"/>
      <c r="HD82" s="347"/>
      <c r="HE82" s="347"/>
      <c r="HF82" s="347"/>
      <c r="HG82" s="347"/>
      <c r="HH82" s="347"/>
      <c r="HI82" s="347"/>
      <c r="HJ82" s="347"/>
      <c r="HK82" s="347"/>
      <c r="HL82" s="347"/>
      <c r="HM82" s="347"/>
      <c r="HN82" s="347"/>
      <c r="HO82" s="347"/>
      <c r="HP82" s="347"/>
      <c r="HQ82" s="347"/>
      <c r="HR82" s="347"/>
      <c r="HS82" s="347"/>
      <c r="HT82" s="347"/>
      <c r="HU82" s="347"/>
      <c r="HV82" s="347"/>
      <c r="HW82" s="347"/>
      <c r="HX82" s="347"/>
      <c r="HY82" s="347"/>
      <c r="HZ82" s="347"/>
      <c r="IA82" s="347"/>
      <c r="IB82" s="347"/>
      <c r="IC82" s="347"/>
      <c r="ID82" s="347"/>
      <c r="IE82" s="347"/>
      <c r="IF82" s="347"/>
    </row>
    <row r="83" spans="1:240" s="334" customFormat="1" ht="22.5" x14ac:dyDescent="0.2">
      <c r="A83" s="759"/>
      <c r="B83" s="760"/>
      <c r="C83" s="760"/>
      <c r="D83" s="760"/>
      <c r="E83" s="760"/>
      <c r="F83" s="761"/>
      <c r="G83" s="450" t="s">
        <v>533</v>
      </c>
      <c r="H83" s="432">
        <v>44557</v>
      </c>
      <c r="I83" s="409">
        <f t="shared" si="6"/>
        <v>881811948</v>
      </c>
      <c r="J83" s="409"/>
      <c r="K83" s="409">
        <v>490000000</v>
      </c>
      <c r="L83" s="409"/>
      <c r="M83" s="409"/>
      <c r="N83" s="409"/>
      <c r="O83" s="409"/>
      <c r="P83" s="417">
        <f t="shared" si="4"/>
        <v>490000000</v>
      </c>
      <c r="Q83" s="409">
        <v>391811948</v>
      </c>
      <c r="R83" s="759"/>
      <c r="S83" s="759"/>
      <c r="T83" s="447">
        <v>44559</v>
      </c>
      <c r="U83" s="426">
        <v>736</v>
      </c>
      <c r="V83" s="448">
        <v>490000000</v>
      </c>
      <c r="W83" s="764"/>
      <c r="X83" s="451"/>
      <c r="Y83" s="411"/>
      <c r="Z83" s="347" t="s">
        <v>704</v>
      </c>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347"/>
      <c r="BS83" s="347"/>
      <c r="BT83" s="347"/>
      <c r="BU83" s="347"/>
      <c r="BV83" s="347"/>
      <c r="BW83" s="347"/>
      <c r="BX83" s="347"/>
      <c r="BY83" s="347"/>
      <c r="BZ83" s="347"/>
      <c r="CA83" s="347"/>
      <c r="CB83" s="347"/>
      <c r="CC83" s="347"/>
      <c r="CD83" s="347"/>
      <c r="CE83" s="347"/>
      <c r="CF83" s="347"/>
      <c r="CG83" s="347"/>
      <c r="CH83" s="347"/>
      <c r="CI83" s="347"/>
      <c r="CJ83" s="347"/>
      <c r="CK83" s="347"/>
      <c r="CL83" s="347"/>
      <c r="CM83" s="347"/>
      <c r="CN83" s="347"/>
      <c r="CO83" s="347"/>
      <c r="CP83" s="347"/>
      <c r="CQ83" s="347"/>
      <c r="CR83" s="347"/>
      <c r="CS83" s="347"/>
      <c r="CT83" s="347"/>
      <c r="CU83" s="347"/>
      <c r="CV83" s="347"/>
      <c r="CW83" s="347"/>
      <c r="CX83" s="347"/>
      <c r="CY83" s="347"/>
      <c r="CZ83" s="347"/>
      <c r="DA83" s="347"/>
      <c r="DB83" s="347"/>
      <c r="DC83" s="347"/>
      <c r="DD83" s="347"/>
      <c r="DE83" s="347"/>
      <c r="DF83" s="347"/>
      <c r="DG83" s="347"/>
      <c r="DH83" s="347"/>
      <c r="DI83" s="347"/>
      <c r="DJ83" s="347"/>
      <c r="DK83" s="347"/>
      <c r="DL83" s="347"/>
      <c r="DM83" s="347"/>
      <c r="DN83" s="347"/>
      <c r="DO83" s="347"/>
      <c r="DP83" s="347"/>
      <c r="DQ83" s="347"/>
      <c r="DR83" s="347"/>
      <c r="DS83" s="347"/>
      <c r="DT83" s="347"/>
      <c r="DU83" s="347"/>
      <c r="DV83" s="347"/>
      <c r="DW83" s="347"/>
      <c r="DX83" s="347"/>
      <c r="DY83" s="347"/>
      <c r="DZ83" s="347"/>
      <c r="EA83" s="347"/>
      <c r="EB83" s="347"/>
      <c r="EC83" s="347"/>
      <c r="ED83" s="347"/>
      <c r="EE83" s="347"/>
      <c r="EF83" s="347"/>
      <c r="EG83" s="347"/>
      <c r="EH83" s="347"/>
      <c r="EI83" s="347"/>
      <c r="EJ83" s="347"/>
      <c r="EK83" s="347"/>
      <c r="EL83" s="347"/>
      <c r="EM83" s="347"/>
      <c r="EN83" s="347"/>
      <c r="EO83" s="347"/>
      <c r="EP83" s="347"/>
      <c r="EQ83" s="347"/>
      <c r="ER83" s="347"/>
      <c r="ES83" s="347"/>
      <c r="ET83" s="347"/>
      <c r="EU83" s="347"/>
      <c r="EV83" s="347"/>
      <c r="EW83" s="347"/>
      <c r="EX83" s="347"/>
      <c r="EY83" s="347"/>
      <c r="EZ83" s="347"/>
      <c r="FA83" s="347"/>
      <c r="FB83" s="347"/>
      <c r="FC83" s="347"/>
      <c r="FD83" s="347"/>
      <c r="FE83" s="347"/>
      <c r="FF83" s="347"/>
      <c r="FG83" s="347"/>
      <c r="FH83" s="347"/>
      <c r="FI83" s="347"/>
      <c r="FJ83" s="347"/>
      <c r="FK83" s="347"/>
      <c r="FL83" s="347"/>
      <c r="FM83" s="347"/>
      <c r="FN83" s="347"/>
      <c r="FO83" s="347"/>
      <c r="FP83" s="347"/>
      <c r="FQ83" s="347"/>
      <c r="FR83" s="347"/>
      <c r="FS83" s="347"/>
      <c r="FT83" s="347"/>
      <c r="FU83" s="347"/>
      <c r="FV83" s="347"/>
      <c r="FW83" s="347"/>
      <c r="FX83" s="347"/>
      <c r="FY83" s="347"/>
      <c r="FZ83" s="347"/>
      <c r="GA83" s="347"/>
      <c r="GB83" s="347"/>
      <c r="GC83" s="347"/>
      <c r="GD83" s="347"/>
      <c r="GE83" s="347"/>
      <c r="GF83" s="347"/>
      <c r="GG83" s="347"/>
      <c r="GH83" s="347"/>
      <c r="GI83" s="347"/>
      <c r="GJ83" s="347"/>
      <c r="GK83" s="347"/>
      <c r="GL83" s="347"/>
      <c r="GM83" s="347"/>
      <c r="GN83" s="347"/>
      <c r="GO83" s="347"/>
      <c r="GP83" s="347"/>
      <c r="GQ83" s="347"/>
      <c r="GR83" s="347"/>
      <c r="GS83" s="347"/>
      <c r="GT83" s="347"/>
      <c r="GU83" s="347"/>
      <c r="GV83" s="347"/>
      <c r="GW83" s="347"/>
      <c r="GX83" s="347"/>
      <c r="GY83" s="347"/>
      <c r="GZ83" s="347"/>
      <c r="HA83" s="347"/>
      <c r="HB83" s="347"/>
      <c r="HC83" s="347"/>
      <c r="HD83" s="347"/>
      <c r="HE83" s="347"/>
      <c r="HF83" s="347"/>
      <c r="HG83" s="347"/>
      <c r="HH83" s="347"/>
      <c r="HI83" s="347"/>
      <c r="HJ83" s="347"/>
      <c r="HK83" s="347"/>
      <c r="HL83" s="347"/>
      <c r="HM83" s="347"/>
      <c r="HN83" s="347"/>
      <c r="HO83" s="347"/>
      <c r="HP83" s="347"/>
      <c r="HQ83" s="347"/>
      <c r="HR83" s="347"/>
      <c r="HS83" s="347"/>
      <c r="HT83" s="347"/>
      <c r="HU83" s="347"/>
      <c r="HV83" s="347"/>
      <c r="HW83" s="347"/>
      <c r="HX83" s="347"/>
      <c r="HY83" s="347"/>
      <c r="HZ83" s="347"/>
      <c r="IA83" s="347"/>
      <c r="IB83" s="347"/>
      <c r="IC83" s="347"/>
      <c r="ID83" s="347"/>
      <c r="IE83" s="347"/>
      <c r="IF83" s="347"/>
    </row>
    <row r="84" spans="1:240" s="334" customFormat="1" ht="45" x14ac:dyDescent="0.2">
      <c r="A84" s="759"/>
      <c r="B84" s="760"/>
      <c r="C84" s="760"/>
      <c r="D84" s="760"/>
      <c r="E84" s="760"/>
      <c r="F84" s="761"/>
      <c r="G84" s="450" t="s">
        <v>534</v>
      </c>
      <c r="H84" s="432">
        <v>44728</v>
      </c>
      <c r="I84" s="409">
        <f t="shared" si="6"/>
        <v>125000000</v>
      </c>
      <c r="J84" s="409"/>
      <c r="K84" s="409"/>
      <c r="L84" s="409"/>
      <c r="M84" s="409"/>
      <c r="N84" s="409"/>
      <c r="O84" s="409"/>
      <c r="P84" s="417">
        <f t="shared" si="4"/>
        <v>0</v>
      </c>
      <c r="Q84" s="409">
        <v>125000000</v>
      </c>
      <c r="R84" s="759"/>
      <c r="S84" s="759"/>
      <c r="T84" s="447"/>
      <c r="U84" s="426"/>
      <c r="V84" s="448"/>
      <c r="W84" s="764"/>
      <c r="X84" s="451"/>
      <c r="Y84" s="411" t="s">
        <v>320</v>
      </c>
      <c r="Z84" s="347" t="s">
        <v>704</v>
      </c>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347"/>
      <c r="BP84" s="347"/>
      <c r="BQ84" s="347"/>
      <c r="BR84" s="347"/>
      <c r="BS84" s="347"/>
      <c r="BT84" s="347"/>
      <c r="BU84" s="347"/>
      <c r="BV84" s="347"/>
      <c r="BW84" s="347"/>
      <c r="BX84" s="347"/>
      <c r="BY84" s="347"/>
      <c r="BZ84" s="347"/>
      <c r="CA84" s="347"/>
      <c r="CB84" s="347"/>
      <c r="CC84" s="347"/>
      <c r="CD84" s="347"/>
      <c r="CE84" s="347"/>
      <c r="CF84" s="347"/>
      <c r="CG84" s="347"/>
      <c r="CH84" s="347"/>
      <c r="CI84" s="347"/>
      <c r="CJ84" s="347"/>
      <c r="CK84" s="347"/>
      <c r="CL84" s="347"/>
      <c r="CM84" s="347"/>
      <c r="CN84" s="347"/>
      <c r="CO84" s="347"/>
      <c r="CP84" s="347"/>
      <c r="CQ84" s="347"/>
      <c r="CR84" s="347"/>
      <c r="CS84" s="347"/>
      <c r="CT84" s="347"/>
      <c r="CU84" s="347"/>
      <c r="CV84" s="347"/>
      <c r="CW84" s="347"/>
      <c r="CX84" s="347"/>
      <c r="CY84" s="347"/>
      <c r="CZ84" s="347"/>
      <c r="DA84" s="347"/>
      <c r="DB84" s="347"/>
      <c r="DC84" s="347"/>
      <c r="DD84" s="347"/>
      <c r="DE84" s="347"/>
      <c r="DF84" s="347"/>
      <c r="DG84" s="347"/>
      <c r="DH84" s="347"/>
      <c r="DI84" s="347"/>
      <c r="DJ84" s="347"/>
      <c r="DK84" s="347"/>
      <c r="DL84" s="347"/>
      <c r="DM84" s="347"/>
      <c r="DN84" s="347"/>
      <c r="DO84" s="347"/>
      <c r="DP84" s="347"/>
      <c r="DQ84" s="347"/>
      <c r="DR84" s="347"/>
      <c r="DS84" s="347"/>
      <c r="DT84" s="347"/>
      <c r="DU84" s="347"/>
      <c r="DV84" s="347"/>
      <c r="DW84" s="347"/>
      <c r="DX84" s="347"/>
      <c r="DY84" s="347"/>
      <c r="DZ84" s="347"/>
      <c r="EA84" s="347"/>
      <c r="EB84" s="347"/>
      <c r="EC84" s="347"/>
      <c r="ED84" s="347"/>
      <c r="EE84" s="347"/>
      <c r="EF84" s="347"/>
      <c r="EG84" s="347"/>
      <c r="EH84" s="347"/>
      <c r="EI84" s="347"/>
      <c r="EJ84" s="347"/>
      <c r="EK84" s="347"/>
      <c r="EL84" s="347"/>
      <c r="EM84" s="347"/>
      <c r="EN84" s="347"/>
      <c r="EO84" s="347"/>
      <c r="EP84" s="347"/>
      <c r="EQ84" s="347"/>
      <c r="ER84" s="347"/>
      <c r="ES84" s="347"/>
      <c r="ET84" s="347"/>
      <c r="EU84" s="347"/>
      <c r="EV84" s="347"/>
      <c r="EW84" s="347"/>
      <c r="EX84" s="347"/>
      <c r="EY84" s="347"/>
      <c r="EZ84" s="347"/>
      <c r="FA84" s="347"/>
      <c r="FB84" s="347"/>
      <c r="FC84" s="347"/>
      <c r="FD84" s="347"/>
      <c r="FE84" s="347"/>
      <c r="FF84" s="347"/>
      <c r="FG84" s="347"/>
      <c r="FH84" s="347"/>
      <c r="FI84" s="347"/>
      <c r="FJ84" s="347"/>
      <c r="FK84" s="347"/>
      <c r="FL84" s="347"/>
      <c r="FM84" s="347"/>
      <c r="FN84" s="347"/>
      <c r="FO84" s="347"/>
      <c r="FP84" s="347"/>
      <c r="FQ84" s="347"/>
      <c r="FR84" s="347"/>
      <c r="FS84" s="347"/>
      <c r="FT84" s="347"/>
      <c r="FU84" s="347"/>
      <c r="FV84" s="347"/>
      <c r="FW84" s="347"/>
      <c r="FX84" s="347"/>
      <c r="FY84" s="347"/>
      <c r="FZ84" s="347"/>
      <c r="GA84" s="347"/>
      <c r="GB84" s="347"/>
      <c r="GC84" s="347"/>
      <c r="GD84" s="347"/>
      <c r="GE84" s="347"/>
      <c r="GF84" s="347"/>
      <c r="GG84" s="347"/>
      <c r="GH84" s="347"/>
      <c r="GI84" s="347"/>
      <c r="GJ84" s="347"/>
      <c r="GK84" s="347"/>
      <c r="GL84" s="347"/>
      <c r="GM84" s="347"/>
      <c r="GN84" s="347"/>
      <c r="GO84" s="347"/>
      <c r="GP84" s="347"/>
      <c r="GQ84" s="347"/>
      <c r="GR84" s="347"/>
      <c r="GS84" s="347"/>
      <c r="GT84" s="347"/>
      <c r="GU84" s="347"/>
      <c r="GV84" s="347"/>
      <c r="GW84" s="347"/>
      <c r="GX84" s="347"/>
      <c r="GY84" s="347"/>
      <c r="GZ84" s="347"/>
      <c r="HA84" s="347"/>
      <c r="HB84" s="347"/>
      <c r="HC84" s="347"/>
      <c r="HD84" s="347"/>
      <c r="HE84" s="347"/>
      <c r="HF84" s="347"/>
      <c r="HG84" s="347"/>
      <c r="HH84" s="347"/>
      <c r="HI84" s="347"/>
      <c r="HJ84" s="347"/>
      <c r="HK84" s="347"/>
      <c r="HL84" s="347"/>
      <c r="HM84" s="347"/>
      <c r="HN84" s="347"/>
      <c r="HO84" s="347"/>
      <c r="HP84" s="347"/>
      <c r="HQ84" s="347"/>
      <c r="HR84" s="347"/>
      <c r="HS84" s="347"/>
      <c r="HT84" s="347"/>
      <c r="HU84" s="347"/>
      <c r="HV84" s="347"/>
      <c r="HW84" s="347"/>
      <c r="HX84" s="347"/>
      <c r="HY84" s="347"/>
      <c r="HZ84" s="347"/>
      <c r="IA84" s="347"/>
      <c r="IB84" s="347"/>
      <c r="IC84" s="347"/>
      <c r="ID84" s="347"/>
      <c r="IE84" s="347"/>
      <c r="IF84" s="347"/>
    </row>
    <row r="85" spans="1:240" s="334" customFormat="1" ht="33.75" x14ac:dyDescent="0.2">
      <c r="A85" s="759" t="s">
        <v>321</v>
      </c>
      <c r="B85" s="760" t="s">
        <v>322</v>
      </c>
      <c r="C85" s="760" t="s">
        <v>323</v>
      </c>
      <c r="D85" s="760" t="s">
        <v>93</v>
      </c>
      <c r="E85" s="760" t="s">
        <v>324</v>
      </c>
      <c r="F85" s="761">
        <v>2017000040038</v>
      </c>
      <c r="G85" s="450" t="s">
        <v>535</v>
      </c>
      <c r="H85" s="432">
        <v>43405</v>
      </c>
      <c r="I85" s="409">
        <f>SUM(K85:Q85)-P85</f>
        <v>11126272472.77</v>
      </c>
      <c r="J85" s="409"/>
      <c r="K85" s="409">
        <f>11203039266.69-76766793.92</f>
        <v>11126272472.77</v>
      </c>
      <c r="L85" s="409"/>
      <c r="M85" s="409"/>
      <c r="N85" s="409"/>
      <c r="O85" s="409"/>
      <c r="P85" s="417">
        <f t="shared" si="4"/>
        <v>11126272472.77</v>
      </c>
      <c r="Q85" s="409"/>
      <c r="R85" s="759" t="s">
        <v>325</v>
      </c>
      <c r="S85" s="759" t="s">
        <v>324</v>
      </c>
      <c r="T85" s="447">
        <v>43441</v>
      </c>
      <c r="U85" s="426">
        <v>5038</v>
      </c>
      <c r="V85" s="448">
        <v>11203039266.690001</v>
      </c>
      <c r="W85" s="764" t="s">
        <v>646</v>
      </c>
      <c r="X85" s="451"/>
      <c r="Y85" s="411"/>
      <c r="Z85" s="347" t="s">
        <v>703</v>
      </c>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O85" s="347"/>
      <c r="BP85" s="347"/>
      <c r="BQ85" s="347"/>
      <c r="BR85" s="347"/>
      <c r="BS85" s="347"/>
      <c r="BT85" s="347"/>
      <c r="BU85" s="347"/>
      <c r="BV85" s="347"/>
      <c r="BW85" s="347"/>
      <c r="BX85" s="347"/>
      <c r="BY85" s="347"/>
      <c r="BZ85" s="347"/>
      <c r="CA85" s="347"/>
      <c r="CB85" s="347"/>
      <c r="CC85" s="347"/>
      <c r="CD85" s="347"/>
      <c r="CE85" s="347"/>
      <c r="CF85" s="347"/>
      <c r="CG85" s="347"/>
      <c r="CH85" s="347"/>
      <c r="CI85" s="347"/>
      <c r="CJ85" s="347"/>
      <c r="CK85" s="347"/>
      <c r="CL85" s="347"/>
      <c r="CM85" s="347"/>
      <c r="CN85" s="347"/>
      <c r="CO85" s="347"/>
      <c r="CP85" s="347"/>
      <c r="CQ85" s="347"/>
      <c r="CR85" s="347"/>
      <c r="CS85" s="347"/>
      <c r="CT85" s="347"/>
      <c r="CU85" s="347"/>
      <c r="CV85" s="347"/>
      <c r="CW85" s="347"/>
      <c r="CX85" s="347"/>
      <c r="CY85" s="347"/>
      <c r="CZ85" s="347"/>
      <c r="DA85" s="347"/>
      <c r="DB85" s="347"/>
      <c r="DC85" s="347"/>
      <c r="DD85" s="347"/>
      <c r="DE85" s="347"/>
      <c r="DF85" s="347"/>
      <c r="DG85" s="347"/>
      <c r="DH85" s="347"/>
      <c r="DI85" s="347"/>
      <c r="DJ85" s="347"/>
      <c r="DK85" s="347"/>
      <c r="DL85" s="347"/>
      <c r="DM85" s="347"/>
      <c r="DN85" s="347"/>
      <c r="DO85" s="347"/>
      <c r="DP85" s="347"/>
      <c r="DQ85" s="347"/>
      <c r="DR85" s="347"/>
      <c r="DS85" s="347"/>
      <c r="DT85" s="347"/>
      <c r="DU85" s="347"/>
      <c r="DV85" s="347"/>
      <c r="DW85" s="347"/>
      <c r="DX85" s="347"/>
      <c r="DY85" s="347"/>
      <c r="DZ85" s="347"/>
      <c r="EA85" s="347"/>
      <c r="EB85" s="347"/>
      <c r="EC85" s="347"/>
      <c r="ED85" s="347"/>
      <c r="EE85" s="347"/>
      <c r="EF85" s="347"/>
      <c r="EG85" s="347"/>
      <c r="EH85" s="347"/>
      <c r="EI85" s="347"/>
      <c r="EJ85" s="347"/>
      <c r="EK85" s="347"/>
      <c r="EL85" s="347"/>
      <c r="EM85" s="347"/>
      <c r="EN85" s="347"/>
      <c r="EO85" s="347"/>
      <c r="EP85" s="347"/>
      <c r="EQ85" s="347"/>
      <c r="ER85" s="347"/>
      <c r="ES85" s="347"/>
      <c r="ET85" s="347"/>
      <c r="EU85" s="347"/>
      <c r="EV85" s="347"/>
      <c r="EW85" s="347"/>
      <c r="EX85" s="347"/>
      <c r="EY85" s="347"/>
      <c r="EZ85" s="347"/>
      <c r="FA85" s="347"/>
      <c r="FB85" s="347"/>
      <c r="FC85" s="347"/>
      <c r="FD85" s="347"/>
      <c r="FE85" s="347"/>
      <c r="FF85" s="347"/>
      <c r="FG85" s="347"/>
      <c r="FH85" s="347"/>
      <c r="FI85" s="347"/>
      <c r="FJ85" s="347"/>
      <c r="FK85" s="347"/>
      <c r="FL85" s="347"/>
      <c r="FM85" s="347"/>
      <c r="FN85" s="347"/>
      <c r="FO85" s="347"/>
      <c r="FP85" s="347"/>
      <c r="FQ85" s="347"/>
      <c r="FR85" s="347"/>
      <c r="FS85" s="347"/>
      <c r="FT85" s="347"/>
      <c r="FU85" s="347"/>
      <c r="FV85" s="347"/>
      <c r="FW85" s="347"/>
      <c r="FX85" s="347"/>
      <c r="FY85" s="347"/>
      <c r="FZ85" s="347"/>
      <c r="GA85" s="347"/>
      <c r="GB85" s="347"/>
      <c r="GC85" s="347"/>
      <c r="GD85" s="347"/>
      <c r="GE85" s="347"/>
      <c r="GF85" s="347"/>
      <c r="GG85" s="347"/>
      <c r="GH85" s="347"/>
      <c r="GI85" s="347"/>
      <c r="GJ85" s="347"/>
      <c r="GK85" s="347"/>
      <c r="GL85" s="347"/>
      <c r="GM85" s="347"/>
      <c r="GN85" s="347"/>
      <c r="GO85" s="347"/>
      <c r="GP85" s="347"/>
      <c r="GQ85" s="347"/>
      <c r="GR85" s="347"/>
      <c r="GS85" s="347"/>
      <c r="GT85" s="347"/>
      <c r="GU85" s="347"/>
      <c r="GV85" s="347"/>
      <c r="GW85" s="347"/>
      <c r="GX85" s="347"/>
      <c r="GY85" s="347"/>
      <c r="GZ85" s="347"/>
      <c r="HA85" s="347"/>
      <c r="HB85" s="347"/>
      <c r="HC85" s="347"/>
      <c r="HD85" s="347"/>
      <c r="HE85" s="347"/>
      <c r="HF85" s="347"/>
      <c r="HG85" s="347"/>
      <c r="HH85" s="347"/>
      <c r="HI85" s="347"/>
      <c r="HJ85" s="347"/>
      <c r="HK85" s="347"/>
      <c r="HL85" s="347"/>
      <c r="HM85" s="347"/>
      <c r="HN85" s="347"/>
      <c r="HO85" s="347"/>
      <c r="HP85" s="347"/>
      <c r="HQ85" s="347"/>
      <c r="HR85" s="347"/>
      <c r="HS85" s="347"/>
      <c r="HT85" s="347"/>
      <c r="HU85" s="347"/>
      <c r="HV85" s="347"/>
      <c r="HW85" s="347"/>
      <c r="HX85" s="347"/>
      <c r="HY85" s="347"/>
      <c r="HZ85" s="347"/>
      <c r="IA85" s="347"/>
      <c r="IB85" s="347"/>
      <c r="IC85" s="347"/>
      <c r="ID85" s="347"/>
      <c r="IE85" s="347"/>
      <c r="IF85" s="347"/>
    </row>
    <row r="86" spans="1:240" s="334" customFormat="1" ht="180" x14ac:dyDescent="0.2">
      <c r="A86" s="759"/>
      <c r="B86" s="760"/>
      <c r="C86" s="760"/>
      <c r="D86" s="760"/>
      <c r="E86" s="760"/>
      <c r="F86" s="761"/>
      <c r="G86" s="450" t="s">
        <v>536</v>
      </c>
      <c r="H86" s="432">
        <v>44082</v>
      </c>
      <c r="I86" s="409">
        <f t="shared" ref="I86:I92" si="7">SUM(K86:Q86)</f>
        <v>1052599682</v>
      </c>
      <c r="J86" s="409"/>
      <c r="K86" s="409"/>
      <c r="L86" s="409"/>
      <c r="M86" s="409"/>
      <c r="N86" s="409"/>
      <c r="O86" s="409"/>
      <c r="P86" s="417">
        <f t="shared" si="4"/>
        <v>0</v>
      </c>
      <c r="Q86" s="409">
        <v>1052599682</v>
      </c>
      <c r="R86" s="759"/>
      <c r="S86" s="759"/>
      <c r="T86" s="447"/>
      <c r="U86" s="426"/>
      <c r="V86" s="448"/>
      <c r="W86" s="764"/>
      <c r="X86" s="451"/>
      <c r="Y86" s="411" t="s">
        <v>326</v>
      </c>
      <c r="Z86" s="347" t="s">
        <v>704</v>
      </c>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O86" s="347"/>
      <c r="BP86" s="347"/>
      <c r="BQ86" s="347"/>
      <c r="BR86" s="347"/>
      <c r="BS86" s="347"/>
      <c r="BT86" s="347"/>
      <c r="BU86" s="347"/>
      <c r="BV86" s="347"/>
      <c r="BW86" s="347"/>
      <c r="BX86" s="347"/>
      <c r="BY86" s="347"/>
      <c r="BZ86" s="347"/>
      <c r="CA86" s="347"/>
      <c r="CB86" s="347"/>
      <c r="CC86" s="347"/>
      <c r="CD86" s="347"/>
      <c r="CE86" s="347"/>
      <c r="CF86" s="347"/>
      <c r="CG86" s="347"/>
      <c r="CH86" s="347"/>
      <c r="CI86" s="347"/>
      <c r="CJ86" s="347"/>
      <c r="CK86" s="347"/>
      <c r="CL86" s="347"/>
      <c r="CM86" s="347"/>
      <c r="CN86" s="347"/>
      <c r="CO86" s="347"/>
      <c r="CP86" s="347"/>
      <c r="CQ86" s="347"/>
      <c r="CR86" s="347"/>
      <c r="CS86" s="347"/>
      <c r="CT86" s="347"/>
      <c r="CU86" s="347"/>
      <c r="CV86" s="347"/>
      <c r="CW86" s="347"/>
      <c r="CX86" s="347"/>
      <c r="CY86" s="347"/>
      <c r="CZ86" s="347"/>
      <c r="DA86" s="347"/>
      <c r="DB86" s="347"/>
      <c r="DC86" s="347"/>
      <c r="DD86" s="347"/>
      <c r="DE86" s="347"/>
      <c r="DF86" s="347"/>
      <c r="DG86" s="347"/>
      <c r="DH86" s="347"/>
      <c r="DI86" s="347"/>
      <c r="DJ86" s="347"/>
      <c r="DK86" s="347"/>
      <c r="DL86" s="347"/>
      <c r="DM86" s="347"/>
      <c r="DN86" s="347"/>
      <c r="DO86" s="347"/>
      <c r="DP86" s="347"/>
      <c r="DQ86" s="347"/>
      <c r="DR86" s="347"/>
      <c r="DS86" s="347"/>
      <c r="DT86" s="347"/>
      <c r="DU86" s="347"/>
      <c r="DV86" s="347"/>
      <c r="DW86" s="347"/>
      <c r="DX86" s="347"/>
      <c r="DY86" s="347"/>
      <c r="DZ86" s="347"/>
      <c r="EA86" s="347"/>
      <c r="EB86" s="347"/>
      <c r="EC86" s="347"/>
      <c r="ED86" s="347"/>
      <c r="EE86" s="347"/>
      <c r="EF86" s="347"/>
      <c r="EG86" s="347"/>
      <c r="EH86" s="347"/>
      <c r="EI86" s="347"/>
      <c r="EJ86" s="347"/>
      <c r="EK86" s="347"/>
      <c r="EL86" s="347"/>
      <c r="EM86" s="347"/>
      <c r="EN86" s="347"/>
      <c r="EO86" s="347"/>
      <c r="EP86" s="347"/>
      <c r="EQ86" s="347"/>
      <c r="ER86" s="347"/>
      <c r="ES86" s="347"/>
      <c r="ET86" s="347"/>
      <c r="EU86" s="347"/>
      <c r="EV86" s="347"/>
      <c r="EW86" s="347"/>
      <c r="EX86" s="347"/>
      <c r="EY86" s="347"/>
      <c r="EZ86" s="347"/>
      <c r="FA86" s="347"/>
      <c r="FB86" s="347"/>
      <c r="FC86" s="347"/>
      <c r="FD86" s="347"/>
      <c r="FE86" s="347"/>
      <c r="FF86" s="347"/>
      <c r="FG86" s="347"/>
      <c r="FH86" s="347"/>
      <c r="FI86" s="347"/>
      <c r="FJ86" s="347"/>
      <c r="FK86" s="347"/>
      <c r="FL86" s="347"/>
      <c r="FM86" s="347"/>
      <c r="FN86" s="347"/>
      <c r="FO86" s="347"/>
      <c r="FP86" s="347"/>
      <c r="FQ86" s="347"/>
      <c r="FR86" s="347"/>
      <c r="FS86" s="347"/>
      <c r="FT86" s="347"/>
      <c r="FU86" s="347"/>
      <c r="FV86" s="347"/>
      <c r="FW86" s="347"/>
      <c r="FX86" s="347"/>
      <c r="FY86" s="347"/>
      <c r="FZ86" s="347"/>
      <c r="GA86" s="347"/>
      <c r="GB86" s="347"/>
      <c r="GC86" s="347"/>
      <c r="GD86" s="347"/>
      <c r="GE86" s="347"/>
      <c r="GF86" s="347"/>
      <c r="GG86" s="347"/>
      <c r="GH86" s="347"/>
      <c r="GI86" s="347"/>
      <c r="GJ86" s="347"/>
      <c r="GK86" s="347"/>
      <c r="GL86" s="347"/>
      <c r="GM86" s="347"/>
      <c r="GN86" s="347"/>
      <c r="GO86" s="347"/>
      <c r="GP86" s="347"/>
      <c r="GQ86" s="347"/>
      <c r="GR86" s="347"/>
      <c r="GS86" s="347"/>
      <c r="GT86" s="347"/>
      <c r="GU86" s="347"/>
      <c r="GV86" s="347"/>
      <c r="GW86" s="347"/>
      <c r="GX86" s="347"/>
      <c r="GY86" s="347"/>
      <c r="GZ86" s="347"/>
      <c r="HA86" s="347"/>
      <c r="HB86" s="347"/>
      <c r="HC86" s="347"/>
      <c r="HD86" s="347"/>
      <c r="HE86" s="347"/>
      <c r="HF86" s="347"/>
      <c r="HG86" s="347"/>
      <c r="HH86" s="347"/>
      <c r="HI86" s="347"/>
      <c r="HJ86" s="347"/>
      <c r="HK86" s="347"/>
      <c r="HL86" s="347"/>
      <c r="HM86" s="347"/>
      <c r="HN86" s="347"/>
      <c r="HO86" s="347"/>
      <c r="HP86" s="347"/>
      <c r="HQ86" s="347"/>
      <c r="HR86" s="347"/>
      <c r="HS86" s="347"/>
      <c r="HT86" s="347"/>
      <c r="HU86" s="347"/>
      <c r="HV86" s="347"/>
      <c r="HW86" s="347"/>
      <c r="HX86" s="347"/>
      <c r="HY86" s="347"/>
      <c r="HZ86" s="347"/>
      <c r="IA86" s="347"/>
      <c r="IB86" s="347"/>
      <c r="IC86" s="347"/>
      <c r="ID86" s="347"/>
      <c r="IE86" s="347"/>
      <c r="IF86" s="347"/>
    </row>
    <row r="87" spans="1:240" s="334" customFormat="1" ht="123.75" x14ac:dyDescent="0.2">
      <c r="A87" s="759"/>
      <c r="B87" s="760"/>
      <c r="C87" s="760"/>
      <c r="D87" s="760"/>
      <c r="E87" s="760"/>
      <c r="F87" s="761"/>
      <c r="G87" s="450" t="s">
        <v>537</v>
      </c>
      <c r="H87" s="432">
        <v>44340</v>
      </c>
      <c r="I87" s="409">
        <f>SUM(K87:Q87)</f>
        <v>550000000</v>
      </c>
      <c r="J87" s="409"/>
      <c r="K87" s="409"/>
      <c r="L87" s="409"/>
      <c r="M87" s="409"/>
      <c r="N87" s="409"/>
      <c r="O87" s="409"/>
      <c r="P87" s="417">
        <f t="shared" si="4"/>
        <v>0</v>
      </c>
      <c r="Q87" s="409">
        <v>550000000</v>
      </c>
      <c r="R87" s="759"/>
      <c r="S87" s="759"/>
      <c r="T87" s="447"/>
      <c r="U87" s="426"/>
      <c r="V87" s="448"/>
      <c r="W87" s="764"/>
      <c r="X87" s="451"/>
      <c r="Y87" s="411" t="s">
        <v>327</v>
      </c>
      <c r="Z87" s="347" t="s">
        <v>704</v>
      </c>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347"/>
      <c r="BS87" s="347"/>
      <c r="BT87" s="347"/>
      <c r="BU87" s="347"/>
      <c r="BV87" s="347"/>
      <c r="BW87" s="347"/>
      <c r="BX87" s="347"/>
      <c r="BY87" s="347"/>
      <c r="BZ87" s="347"/>
      <c r="CA87" s="347"/>
      <c r="CB87" s="347"/>
      <c r="CC87" s="347"/>
      <c r="CD87" s="347"/>
      <c r="CE87" s="347"/>
      <c r="CF87" s="347"/>
      <c r="CG87" s="347"/>
      <c r="CH87" s="347"/>
      <c r="CI87" s="347"/>
      <c r="CJ87" s="347"/>
      <c r="CK87" s="347"/>
      <c r="CL87" s="347"/>
      <c r="CM87" s="347"/>
      <c r="CN87" s="347"/>
      <c r="CO87" s="347"/>
      <c r="CP87" s="347"/>
      <c r="CQ87" s="347"/>
      <c r="CR87" s="347"/>
      <c r="CS87" s="347"/>
      <c r="CT87" s="347"/>
      <c r="CU87" s="347"/>
      <c r="CV87" s="347"/>
      <c r="CW87" s="347"/>
      <c r="CX87" s="347"/>
      <c r="CY87" s="347"/>
      <c r="CZ87" s="347"/>
      <c r="DA87" s="347"/>
      <c r="DB87" s="347"/>
      <c r="DC87" s="347"/>
      <c r="DD87" s="347"/>
      <c r="DE87" s="347"/>
      <c r="DF87" s="347"/>
      <c r="DG87" s="347"/>
      <c r="DH87" s="347"/>
      <c r="DI87" s="347"/>
      <c r="DJ87" s="347"/>
      <c r="DK87" s="347"/>
      <c r="DL87" s="347"/>
      <c r="DM87" s="347"/>
      <c r="DN87" s="347"/>
      <c r="DO87" s="347"/>
      <c r="DP87" s="347"/>
      <c r="DQ87" s="347"/>
      <c r="DR87" s="347"/>
      <c r="DS87" s="347"/>
      <c r="DT87" s="347"/>
      <c r="DU87" s="347"/>
      <c r="DV87" s="347"/>
      <c r="DW87" s="347"/>
      <c r="DX87" s="347"/>
      <c r="DY87" s="347"/>
      <c r="DZ87" s="347"/>
      <c r="EA87" s="347"/>
      <c r="EB87" s="347"/>
      <c r="EC87" s="347"/>
      <c r="ED87" s="347"/>
      <c r="EE87" s="347"/>
      <c r="EF87" s="347"/>
      <c r="EG87" s="347"/>
      <c r="EH87" s="347"/>
      <c r="EI87" s="347"/>
      <c r="EJ87" s="347"/>
      <c r="EK87" s="347"/>
      <c r="EL87" s="347"/>
      <c r="EM87" s="347"/>
      <c r="EN87" s="347"/>
      <c r="EO87" s="347"/>
      <c r="EP87" s="347"/>
      <c r="EQ87" s="347"/>
      <c r="ER87" s="347"/>
      <c r="ES87" s="347"/>
      <c r="ET87" s="347"/>
      <c r="EU87" s="347"/>
      <c r="EV87" s="347"/>
      <c r="EW87" s="347"/>
      <c r="EX87" s="347"/>
      <c r="EY87" s="347"/>
      <c r="EZ87" s="347"/>
      <c r="FA87" s="347"/>
      <c r="FB87" s="347"/>
      <c r="FC87" s="347"/>
      <c r="FD87" s="347"/>
      <c r="FE87" s="347"/>
      <c r="FF87" s="347"/>
      <c r="FG87" s="347"/>
      <c r="FH87" s="347"/>
      <c r="FI87" s="347"/>
      <c r="FJ87" s="347"/>
      <c r="FK87" s="347"/>
      <c r="FL87" s="347"/>
      <c r="FM87" s="347"/>
      <c r="FN87" s="347"/>
      <c r="FO87" s="347"/>
      <c r="FP87" s="347"/>
      <c r="FQ87" s="347"/>
      <c r="FR87" s="347"/>
      <c r="FS87" s="347"/>
      <c r="FT87" s="347"/>
      <c r="FU87" s="347"/>
      <c r="FV87" s="347"/>
      <c r="FW87" s="347"/>
      <c r="FX87" s="347"/>
      <c r="FY87" s="347"/>
      <c r="FZ87" s="347"/>
      <c r="GA87" s="347"/>
      <c r="GB87" s="347"/>
      <c r="GC87" s="347"/>
      <c r="GD87" s="347"/>
      <c r="GE87" s="347"/>
      <c r="GF87" s="347"/>
      <c r="GG87" s="347"/>
      <c r="GH87" s="347"/>
      <c r="GI87" s="347"/>
      <c r="GJ87" s="347"/>
      <c r="GK87" s="347"/>
      <c r="GL87" s="347"/>
      <c r="GM87" s="347"/>
      <c r="GN87" s="347"/>
      <c r="GO87" s="347"/>
      <c r="GP87" s="347"/>
      <c r="GQ87" s="347"/>
      <c r="GR87" s="347"/>
      <c r="GS87" s="347"/>
      <c r="GT87" s="347"/>
      <c r="GU87" s="347"/>
      <c r="GV87" s="347"/>
      <c r="GW87" s="347"/>
      <c r="GX87" s="347"/>
      <c r="GY87" s="347"/>
      <c r="GZ87" s="347"/>
      <c r="HA87" s="347"/>
      <c r="HB87" s="347"/>
      <c r="HC87" s="347"/>
      <c r="HD87" s="347"/>
      <c r="HE87" s="347"/>
      <c r="HF87" s="347"/>
      <c r="HG87" s="347"/>
      <c r="HH87" s="347"/>
      <c r="HI87" s="347"/>
      <c r="HJ87" s="347"/>
      <c r="HK87" s="347"/>
      <c r="HL87" s="347"/>
      <c r="HM87" s="347"/>
      <c r="HN87" s="347"/>
      <c r="HO87" s="347"/>
      <c r="HP87" s="347"/>
      <c r="HQ87" s="347"/>
      <c r="HR87" s="347"/>
      <c r="HS87" s="347"/>
      <c r="HT87" s="347"/>
      <c r="HU87" s="347"/>
      <c r="HV87" s="347"/>
      <c r="HW87" s="347"/>
      <c r="HX87" s="347"/>
      <c r="HY87" s="347"/>
      <c r="HZ87" s="347"/>
      <c r="IA87" s="347"/>
      <c r="IB87" s="347"/>
      <c r="IC87" s="347"/>
      <c r="ID87" s="347"/>
      <c r="IE87" s="347"/>
      <c r="IF87" s="347"/>
    </row>
    <row r="88" spans="1:240" s="334" customFormat="1" ht="135" x14ac:dyDescent="0.2">
      <c r="A88" s="759"/>
      <c r="B88" s="760"/>
      <c r="C88" s="760"/>
      <c r="D88" s="760"/>
      <c r="E88" s="760"/>
      <c r="F88" s="761"/>
      <c r="G88" s="450" t="s">
        <v>538</v>
      </c>
      <c r="H88" s="432">
        <v>44539</v>
      </c>
      <c r="I88" s="409">
        <f t="shared" si="7"/>
        <v>209442390.36000001</v>
      </c>
      <c r="J88" s="409"/>
      <c r="K88" s="409"/>
      <c r="L88" s="409"/>
      <c r="M88" s="409"/>
      <c r="N88" s="409"/>
      <c r="O88" s="409"/>
      <c r="P88" s="417">
        <f t="shared" si="4"/>
        <v>0</v>
      </c>
      <c r="Q88" s="409">
        <v>209442390.36000001</v>
      </c>
      <c r="R88" s="759"/>
      <c r="S88" s="759"/>
      <c r="T88" s="447"/>
      <c r="U88" s="426"/>
      <c r="V88" s="448"/>
      <c r="W88" s="764"/>
      <c r="X88" s="451"/>
      <c r="Y88" s="411" t="s">
        <v>328</v>
      </c>
      <c r="Z88" s="347" t="s">
        <v>704</v>
      </c>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O88" s="347"/>
      <c r="BP88" s="347"/>
      <c r="BQ88" s="347"/>
      <c r="BR88" s="347"/>
      <c r="BS88" s="347"/>
      <c r="BT88" s="347"/>
      <c r="BU88" s="347"/>
      <c r="BV88" s="347"/>
      <c r="BW88" s="347"/>
      <c r="BX88" s="347"/>
      <c r="BY88" s="347"/>
      <c r="BZ88" s="347"/>
      <c r="CA88" s="347"/>
      <c r="CB88" s="347"/>
      <c r="CC88" s="347"/>
      <c r="CD88" s="347"/>
      <c r="CE88" s="347"/>
      <c r="CF88" s="347"/>
      <c r="CG88" s="347"/>
      <c r="CH88" s="347"/>
      <c r="CI88" s="347"/>
      <c r="CJ88" s="347"/>
      <c r="CK88" s="347"/>
      <c r="CL88" s="347"/>
      <c r="CM88" s="347"/>
      <c r="CN88" s="347"/>
      <c r="CO88" s="347"/>
      <c r="CP88" s="347"/>
      <c r="CQ88" s="347"/>
      <c r="CR88" s="347"/>
      <c r="CS88" s="347"/>
      <c r="CT88" s="347"/>
      <c r="CU88" s="347"/>
      <c r="CV88" s="347"/>
      <c r="CW88" s="347"/>
      <c r="CX88" s="347"/>
      <c r="CY88" s="347"/>
      <c r="CZ88" s="347"/>
      <c r="DA88" s="347"/>
      <c r="DB88" s="347"/>
      <c r="DC88" s="347"/>
      <c r="DD88" s="347"/>
      <c r="DE88" s="347"/>
      <c r="DF88" s="347"/>
      <c r="DG88" s="347"/>
      <c r="DH88" s="347"/>
      <c r="DI88" s="347"/>
      <c r="DJ88" s="347"/>
      <c r="DK88" s="347"/>
      <c r="DL88" s="347"/>
      <c r="DM88" s="347"/>
      <c r="DN88" s="347"/>
      <c r="DO88" s="347"/>
      <c r="DP88" s="347"/>
      <c r="DQ88" s="347"/>
      <c r="DR88" s="347"/>
      <c r="DS88" s="347"/>
      <c r="DT88" s="347"/>
      <c r="DU88" s="347"/>
      <c r="DV88" s="347"/>
      <c r="DW88" s="347"/>
      <c r="DX88" s="347"/>
      <c r="DY88" s="347"/>
      <c r="DZ88" s="347"/>
      <c r="EA88" s="347"/>
      <c r="EB88" s="347"/>
      <c r="EC88" s="347"/>
      <c r="ED88" s="347"/>
      <c r="EE88" s="347"/>
      <c r="EF88" s="347"/>
      <c r="EG88" s="347"/>
      <c r="EH88" s="347"/>
      <c r="EI88" s="347"/>
      <c r="EJ88" s="347"/>
      <c r="EK88" s="347"/>
      <c r="EL88" s="347"/>
      <c r="EM88" s="347"/>
      <c r="EN88" s="347"/>
      <c r="EO88" s="347"/>
      <c r="EP88" s="347"/>
      <c r="EQ88" s="347"/>
      <c r="ER88" s="347"/>
      <c r="ES88" s="347"/>
      <c r="ET88" s="347"/>
      <c r="EU88" s="347"/>
      <c r="EV88" s="347"/>
      <c r="EW88" s="347"/>
      <c r="EX88" s="347"/>
      <c r="EY88" s="347"/>
      <c r="EZ88" s="347"/>
      <c r="FA88" s="347"/>
      <c r="FB88" s="347"/>
      <c r="FC88" s="347"/>
      <c r="FD88" s="347"/>
      <c r="FE88" s="347"/>
      <c r="FF88" s="347"/>
      <c r="FG88" s="347"/>
      <c r="FH88" s="347"/>
      <c r="FI88" s="347"/>
      <c r="FJ88" s="347"/>
      <c r="FK88" s="347"/>
      <c r="FL88" s="347"/>
      <c r="FM88" s="347"/>
      <c r="FN88" s="347"/>
      <c r="FO88" s="347"/>
      <c r="FP88" s="347"/>
      <c r="FQ88" s="347"/>
      <c r="FR88" s="347"/>
      <c r="FS88" s="347"/>
      <c r="FT88" s="347"/>
      <c r="FU88" s="347"/>
      <c r="FV88" s="347"/>
      <c r="FW88" s="347"/>
      <c r="FX88" s="347"/>
      <c r="FY88" s="347"/>
      <c r="FZ88" s="347"/>
      <c r="GA88" s="347"/>
      <c r="GB88" s="347"/>
      <c r="GC88" s="347"/>
      <c r="GD88" s="347"/>
      <c r="GE88" s="347"/>
      <c r="GF88" s="347"/>
      <c r="GG88" s="347"/>
      <c r="GH88" s="347"/>
      <c r="GI88" s="347"/>
      <c r="GJ88" s="347"/>
      <c r="GK88" s="347"/>
      <c r="GL88" s="347"/>
      <c r="GM88" s="347"/>
      <c r="GN88" s="347"/>
      <c r="GO88" s="347"/>
      <c r="GP88" s="347"/>
      <c r="GQ88" s="347"/>
      <c r="GR88" s="347"/>
      <c r="GS88" s="347"/>
      <c r="GT88" s="347"/>
      <c r="GU88" s="347"/>
      <c r="GV88" s="347"/>
      <c r="GW88" s="347"/>
      <c r="GX88" s="347"/>
      <c r="GY88" s="347"/>
      <c r="GZ88" s="347"/>
      <c r="HA88" s="347"/>
      <c r="HB88" s="347"/>
      <c r="HC88" s="347"/>
      <c r="HD88" s="347"/>
      <c r="HE88" s="347"/>
      <c r="HF88" s="347"/>
      <c r="HG88" s="347"/>
      <c r="HH88" s="347"/>
      <c r="HI88" s="347"/>
      <c r="HJ88" s="347"/>
      <c r="HK88" s="347"/>
      <c r="HL88" s="347"/>
      <c r="HM88" s="347"/>
      <c r="HN88" s="347"/>
      <c r="HO88" s="347"/>
      <c r="HP88" s="347"/>
      <c r="HQ88" s="347"/>
      <c r="HR88" s="347"/>
      <c r="HS88" s="347"/>
      <c r="HT88" s="347"/>
      <c r="HU88" s="347"/>
      <c r="HV88" s="347"/>
      <c r="HW88" s="347"/>
      <c r="HX88" s="347"/>
      <c r="HY88" s="347"/>
      <c r="HZ88" s="347"/>
      <c r="IA88" s="347"/>
      <c r="IB88" s="347"/>
      <c r="IC88" s="347"/>
      <c r="ID88" s="347"/>
      <c r="IE88" s="347"/>
      <c r="IF88" s="347"/>
    </row>
    <row r="89" spans="1:240" s="334" customFormat="1" ht="22.5" x14ac:dyDescent="0.2">
      <c r="A89" s="759"/>
      <c r="B89" s="760"/>
      <c r="C89" s="760"/>
      <c r="D89" s="760"/>
      <c r="E89" s="760" t="s">
        <v>28</v>
      </c>
      <c r="F89" s="761"/>
      <c r="G89" s="450" t="s">
        <v>535</v>
      </c>
      <c r="H89" s="432">
        <v>43405</v>
      </c>
      <c r="I89" s="409">
        <f>SUM(K89:Q89)-P89</f>
        <v>1105051321.8699999</v>
      </c>
      <c r="J89" s="409"/>
      <c r="K89" s="409">
        <v>1105051321.8699999</v>
      </c>
      <c r="L89" s="409"/>
      <c r="M89" s="409"/>
      <c r="N89" s="409"/>
      <c r="O89" s="409"/>
      <c r="P89" s="417">
        <f t="shared" si="4"/>
        <v>1105051321.8699999</v>
      </c>
      <c r="Q89" s="409"/>
      <c r="R89" s="759"/>
      <c r="S89" s="759" t="s">
        <v>631</v>
      </c>
      <c r="T89" s="447" t="s">
        <v>329</v>
      </c>
      <c r="U89" s="447" t="s">
        <v>330</v>
      </c>
      <c r="V89" s="448">
        <f>1105051321.87</f>
        <v>1105051321.8699999</v>
      </c>
      <c r="W89" s="764"/>
      <c r="X89" s="451"/>
      <c r="Y89" s="411"/>
      <c r="Z89" s="347"/>
      <c r="AA89" s="347"/>
      <c r="AB89" s="347"/>
      <c r="AC89" s="347"/>
      <c r="AD89" s="347"/>
      <c r="AE89" s="347"/>
      <c r="AF89" s="347"/>
      <c r="AG89" s="347"/>
      <c r="AH89" s="347"/>
      <c r="AI89" s="347"/>
      <c r="AJ89" s="347"/>
      <c r="AK89" s="347"/>
      <c r="AL89" s="347"/>
      <c r="AM89" s="347"/>
      <c r="AN89" s="347"/>
      <c r="AO89" s="347"/>
      <c r="AP89" s="347"/>
      <c r="AQ89" s="347"/>
      <c r="AR89" s="347"/>
      <c r="AS89" s="347"/>
      <c r="AT89" s="347"/>
      <c r="AU89" s="347"/>
      <c r="AV89" s="347"/>
      <c r="AW89" s="347"/>
      <c r="AX89" s="347"/>
      <c r="AY89" s="347"/>
      <c r="AZ89" s="347"/>
      <c r="BA89" s="347"/>
      <c r="BB89" s="347"/>
      <c r="BC89" s="347"/>
      <c r="BD89" s="347"/>
      <c r="BE89" s="347"/>
      <c r="BF89" s="347"/>
      <c r="BG89" s="347"/>
      <c r="BH89" s="347"/>
      <c r="BI89" s="347"/>
      <c r="BJ89" s="347"/>
      <c r="BK89" s="347"/>
      <c r="BL89" s="347"/>
      <c r="BM89" s="347"/>
      <c r="BN89" s="347"/>
      <c r="BO89" s="347"/>
      <c r="BP89" s="347"/>
      <c r="BQ89" s="347"/>
      <c r="BR89" s="347"/>
      <c r="BS89" s="347"/>
      <c r="BT89" s="347"/>
      <c r="BU89" s="347"/>
      <c r="BV89" s="347"/>
      <c r="BW89" s="347"/>
      <c r="BX89" s="347"/>
      <c r="BY89" s="347"/>
      <c r="BZ89" s="347"/>
      <c r="CA89" s="347"/>
      <c r="CB89" s="347"/>
      <c r="CC89" s="347"/>
      <c r="CD89" s="347"/>
      <c r="CE89" s="347"/>
      <c r="CF89" s="347"/>
      <c r="CG89" s="347"/>
      <c r="CH89" s="347"/>
      <c r="CI89" s="347"/>
      <c r="CJ89" s="347"/>
      <c r="CK89" s="347"/>
      <c r="CL89" s="347"/>
      <c r="CM89" s="347"/>
      <c r="CN89" s="347"/>
      <c r="CO89" s="347"/>
      <c r="CP89" s="347"/>
      <c r="CQ89" s="347"/>
      <c r="CR89" s="347"/>
      <c r="CS89" s="347"/>
      <c r="CT89" s="347"/>
      <c r="CU89" s="347"/>
      <c r="CV89" s="347"/>
      <c r="CW89" s="347"/>
      <c r="CX89" s="347"/>
      <c r="CY89" s="347"/>
      <c r="CZ89" s="347"/>
      <c r="DA89" s="347"/>
      <c r="DB89" s="347"/>
      <c r="DC89" s="347"/>
      <c r="DD89" s="347"/>
      <c r="DE89" s="347"/>
      <c r="DF89" s="347"/>
      <c r="DG89" s="347"/>
      <c r="DH89" s="347"/>
      <c r="DI89" s="347"/>
      <c r="DJ89" s="347"/>
      <c r="DK89" s="347"/>
      <c r="DL89" s="347"/>
      <c r="DM89" s="347"/>
      <c r="DN89" s="347"/>
      <c r="DO89" s="347"/>
      <c r="DP89" s="347"/>
      <c r="DQ89" s="347"/>
      <c r="DR89" s="347"/>
      <c r="DS89" s="347"/>
      <c r="DT89" s="347"/>
      <c r="DU89" s="347"/>
      <c r="DV89" s="347"/>
      <c r="DW89" s="347"/>
      <c r="DX89" s="347"/>
      <c r="DY89" s="347"/>
      <c r="DZ89" s="347"/>
      <c r="EA89" s="347"/>
      <c r="EB89" s="347"/>
      <c r="EC89" s="347"/>
      <c r="ED89" s="347"/>
      <c r="EE89" s="347"/>
      <c r="EF89" s="347"/>
      <c r="EG89" s="347"/>
      <c r="EH89" s="347"/>
      <c r="EI89" s="347"/>
      <c r="EJ89" s="347"/>
      <c r="EK89" s="347"/>
      <c r="EL89" s="347"/>
      <c r="EM89" s="347"/>
      <c r="EN89" s="347"/>
      <c r="EO89" s="347"/>
      <c r="EP89" s="347"/>
      <c r="EQ89" s="347"/>
      <c r="ER89" s="347"/>
      <c r="ES89" s="347"/>
      <c r="ET89" s="347"/>
      <c r="EU89" s="347"/>
      <c r="EV89" s="347"/>
      <c r="EW89" s="347"/>
      <c r="EX89" s="347"/>
      <c r="EY89" s="347"/>
      <c r="EZ89" s="347"/>
      <c r="FA89" s="347"/>
      <c r="FB89" s="347"/>
      <c r="FC89" s="347"/>
      <c r="FD89" s="347"/>
      <c r="FE89" s="347"/>
      <c r="FF89" s="347"/>
      <c r="FG89" s="347"/>
      <c r="FH89" s="347"/>
      <c r="FI89" s="347"/>
      <c r="FJ89" s="347"/>
      <c r="FK89" s="347"/>
      <c r="FL89" s="347"/>
      <c r="FM89" s="347"/>
      <c r="FN89" s="347"/>
      <c r="FO89" s="347"/>
      <c r="FP89" s="347"/>
      <c r="FQ89" s="347"/>
      <c r="FR89" s="347"/>
      <c r="FS89" s="347"/>
      <c r="FT89" s="347"/>
      <c r="FU89" s="347"/>
      <c r="FV89" s="347"/>
      <c r="FW89" s="347"/>
      <c r="FX89" s="347"/>
      <c r="FY89" s="347"/>
      <c r="FZ89" s="347"/>
      <c r="GA89" s="347"/>
      <c r="GB89" s="347"/>
      <c r="GC89" s="347"/>
      <c r="GD89" s="347"/>
      <c r="GE89" s="347"/>
      <c r="GF89" s="347"/>
      <c r="GG89" s="347"/>
      <c r="GH89" s="347"/>
      <c r="GI89" s="347"/>
      <c r="GJ89" s="347"/>
      <c r="GK89" s="347"/>
      <c r="GL89" s="347"/>
      <c r="GM89" s="347"/>
      <c r="GN89" s="347"/>
      <c r="GO89" s="347"/>
      <c r="GP89" s="347"/>
      <c r="GQ89" s="347"/>
      <c r="GR89" s="347"/>
      <c r="GS89" s="347"/>
      <c r="GT89" s="347"/>
      <c r="GU89" s="347"/>
      <c r="GV89" s="347"/>
      <c r="GW89" s="347"/>
      <c r="GX89" s="347"/>
      <c r="GY89" s="347"/>
      <c r="GZ89" s="347"/>
      <c r="HA89" s="347"/>
      <c r="HB89" s="347"/>
      <c r="HC89" s="347"/>
      <c r="HD89" s="347"/>
      <c r="HE89" s="347"/>
      <c r="HF89" s="347"/>
      <c r="HG89" s="347"/>
      <c r="HH89" s="347"/>
      <c r="HI89" s="347"/>
      <c r="HJ89" s="347"/>
      <c r="HK89" s="347"/>
      <c r="HL89" s="347"/>
      <c r="HM89" s="347"/>
      <c r="HN89" s="347"/>
      <c r="HO89" s="347"/>
      <c r="HP89" s="347"/>
      <c r="HQ89" s="347"/>
      <c r="HR89" s="347"/>
      <c r="HS89" s="347"/>
      <c r="HT89" s="347"/>
      <c r="HU89" s="347"/>
      <c r="HV89" s="347"/>
      <c r="HW89" s="347"/>
      <c r="HX89" s="347"/>
      <c r="HY89" s="347"/>
      <c r="HZ89" s="347"/>
      <c r="IA89" s="347"/>
      <c r="IB89" s="347"/>
      <c r="IC89" s="347"/>
      <c r="ID89" s="347"/>
      <c r="IE89" s="347"/>
      <c r="IF89" s="347"/>
    </row>
    <row r="90" spans="1:240" s="334" customFormat="1" ht="22.5" x14ac:dyDescent="0.2">
      <c r="A90" s="759"/>
      <c r="B90" s="760"/>
      <c r="C90" s="760"/>
      <c r="D90" s="760"/>
      <c r="E90" s="760"/>
      <c r="F90" s="761"/>
      <c r="G90" s="450" t="s">
        <v>536</v>
      </c>
      <c r="H90" s="432">
        <v>44082</v>
      </c>
      <c r="I90" s="409">
        <f t="shared" ref="I90:I91" si="8">SUM(K90:Q90)-P90</f>
        <v>115766793.92</v>
      </c>
      <c r="J90" s="409"/>
      <c r="K90" s="409">
        <v>76766793.920000002</v>
      </c>
      <c r="L90" s="409"/>
      <c r="M90" s="409"/>
      <c r="N90" s="409"/>
      <c r="O90" s="409"/>
      <c r="P90" s="417">
        <f t="shared" si="4"/>
        <v>76766793.920000002</v>
      </c>
      <c r="Q90" s="409">
        <v>39000000</v>
      </c>
      <c r="R90" s="759"/>
      <c r="S90" s="759"/>
      <c r="T90" s="447">
        <v>44089</v>
      </c>
      <c r="U90" s="449">
        <v>514</v>
      </c>
      <c r="V90" s="448">
        <v>76766793.920000002</v>
      </c>
      <c r="W90" s="764"/>
      <c r="X90" s="451"/>
      <c r="Y90" s="411"/>
      <c r="Z90" s="347" t="s">
        <v>704</v>
      </c>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7"/>
      <c r="BS90" s="347"/>
      <c r="BT90" s="347"/>
      <c r="BU90" s="347"/>
      <c r="BV90" s="347"/>
      <c r="BW90" s="347"/>
      <c r="BX90" s="347"/>
      <c r="BY90" s="347"/>
      <c r="BZ90" s="347"/>
      <c r="CA90" s="347"/>
      <c r="CB90" s="347"/>
      <c r="CC90" s="347"/>
      <c r="CD90" s="347"/>
      <c r="CE90" s="347"/>
      <c r="CF90" s="347"/>
      <c r="CG90" s="347"/>
      <c r="CH90" s="347"/>
      <c r="CI90" s="347"/>
      <c r="CJ90" s="347"/>
      <c r="CK90" s="347"/>
      <c r="CL90" s="347"/>
      <c r="CM90" s="347"/>
      <c r="CN90" s="347"/>
      <c r="CO90" s="347"/>
      <c r="CP90" s="347"/>
      <c r="CQ90" s="347"/>
      <c r="CR90" s="347"/>
      <c r="CS90" s="347"/>
      <c r="CT90" s="347"/>
      <c r="CU90" s="347"/>
      <c r="CV90" s="347"/>
      <c r="CW90" s="347"/>
      <c r="CX90" s="347"/>
      <c r="CY90" s="347"/>
      <c r="CZ90" s="347"/>
      <c r="DA90" s="347"/>
      <c r="DB90" s="347"/>
      <c r="DC90" s="347"/>
      <c r="DD90" s="347"/>
      <c r="DE90" s="347"/>
      <c r="DF90" s="347"/>
      <c r="DG90" s="347"/>
      <c r="DH90" s="347"/>
      <c r="DI90" s="347"/>
      <c r="DJ90" s="347"/>
      <c r="DK90" s="347"/>
      <c r="DL90" s="347"/>
      <c r="DM90" s="347"/>
      <c r="DN90" s="347"/>
      <c r="DO90" s="347"/>
      <c r="DP90" s="347"/>
      <c r="DQ90" s="347"/>
      <c r="DR90" s="347"/>
      <c r="DS90" s="347"/>
      <c r="DT90" s="347"/>
      <c r="DU90" s="347"/>
      <c r="DV90" s="347"/>
      <c r="DW90" s="347"/>
      <c r="DX90" s="347"/>
      <c r="DY90" s="347"/>
      <c r="DZ90" s="347"/>
      <c r="EA90" s="347"/>
      <c r="EB90" s="347"/>
      <c r="EC90" s="347"/>
      <c r="ED90" s="347"/>
      <c r="EE90" s="347"/>
      <c r="EF90" s="347"/>
      <c r="EG90" s="347"/>
      <c r="EH90" s="347"/>
      <c r="EI90" s="347"/>
      <c r="EJ90" s="347"/>
      <c r="EK90" s="347"/>
      <c r="EL90" s="347"/>
      <c r="EM90" s="347"/>
      <c r="EN90" s="347"/>
      <c r="EO90" s="347"/>
      <c r="EP90" s="347"/>
      <c r="EQ90" s="347"/>
      <c r="ER90" s="347"/>
      <c r="ES90" s="347"/>
      <c r="ET90" s="347"/>
      <c r="EU90" s="347"/>
      <c r="EV90" s="347"/>
      <c r="EW90" s="347"/>
      <c r="EX90" s="347"/>
      <c r="EY90" s="347"/>
      <c r="EZ90" s="347"/>
      <c r="FA90" s="347"/>
      <c r="FB90" s="347"/>
      <c r="FC90" s="347"/>
      <c r="FD90" s="347"/>
      <c r="FE90" s="347"/>
      <c r="FF90" s="347"/>
      <c r="FG90" s="347"/>
      <c r="FH90" s="347"/>
      <c r="FI90" s="347"/>
      <c r="FJ90" s="347"/>
      <c r="FK90" s="347"/>
      <c r="FL90" s="347"/>
      <c r="FM90" s="347"/>
      <c r="FN90" s="347"/>
      <c r="FO90" s="347"/>
      <c r="FP90" s="347"/>
      <c r="FQ90" s="347"/>
      <c r="FR90" s="347"/>
      <c r="FS90" s="347"/>
      <c r="FT90" s="347"/>
      <c r="FU90" s="347"/>
      <c r="FV90" s="347"/>
      <c r="FW90" s="347"/>
      <c r="FX90" s="347"/>
      <c r="FY90" s="347"/>
      <c r="FZ90" s="347"/>
      <c r="GA90" s="347"/>
      <c r="GB90" s="347"/>
      <c r="GC90" s="347"/>
      <c r="GD90" s="347"/>
      <c r="GE90" s="347"/>
      <c r="GF90" s="347"/>
      <c r="GG90" s="347"/>
      <c r="GH90" s="347"/>
      <c r="GI90" s="347"/>
      <c r="GJ90" s="347"/>
      <c r="GK90" s="347"/>
      <c r="GL90" s="347"/>
      <c r="GM90" s="347"/>
      <c r="GN90" s="347"/>
      <c r="GO90" s="347"/>
      <c r="GP90" s="347"/>
      <c r="GQ90" s="347"/>
      <c r="GR90" s="347"/>
      <c r="GS90" s="347"/>
      <c r="GT90" s="347"/>
      <c r="GU90" s="347"/>
      <c r="GV90" s="347"/>
      <c r="GW90" s="347"/>
      <c r="GX90" s="347"/>
      <c r="GY90" s="347"/>
      <c r="GZ90" s="347"/>
      <c r="HA90" s="347"/>
      <c r="HB90" s="347"/>
      <c r="HC90" s="347"/>
      <c r="HD90" s="347"/>
      <c r="HE90" s="347"/>
      <c r="HF90" s="347"/>
      <c r="HG90" s="347"/>
      <c r="HH90" s="347"/>
      <c r="HI90" s="347"/>
      <c r="HJ90" s="347"/>
      <c r="HK90" s="347"/>
      <c r="HL90" s="347"/>
      <c r="HM90" s="347"/>
      <c r="HN90" s="347"/>
      <c r="HO90" s="347"/>
      <c r="HP90" s="347"/>
      <c r="HQ90" s="347"/>
      <c r="HR90" s="347"/>
      <c r="HS90" s="347"/>
      <c r="HT90" s="347"/>
      <c r="HU90" s="347"/>
      <c r="HV90" s="347"/>
      <c r="HW90" s="347"/>
      <c r="HX90" s="347"/>
      <c r="HY90" s="347"/>
      <c r="HZ90" s="347"/>
      <c r="IA90" s="347"/>
      <c r="IB90" s="347"/>
      <c r="IC90" s="347"/>
      <c r="ID90" s="347"/>
      <c r="IE90" s="347"/>
      <c r="IF90" s="347"/>
    </row>
    <row r="91" spans="1:240" s="334" customFormat="1" ht="45" x14ac:dyDescent="0.2">
      <c r="A91" s="759"/>
      <c r="B91" s="760"/>
      <c r="C91" s="760"/>
      <c r="D91" s="760"/>
      <c r="E91" s="760"/>
      <c r="F91" s="761"/>
      <c r="G91" s="450" t="s">
        <v>537</v>
      </c>
      <c r="H91" s="432">
        <v>44340</v>
      </c>
      <c r="I91" s="409">
        <f t="shared" si="8"/>
        <v>144462656</v>
      </c>
      <c r="J91" s="409"/>
      <c r="K91" s="409"/>
      <c r="L91" s="409"/>
      <c r="M91" s="409"/>
      <c r="N91" s="409"/>
      <c r="O91" s="409"/>
      <c r="P91" s="417">
        <f t="shared" si="4"/>
        <v>0</v>
      </c>
      <c r="Q91" s="409">
        <v>144462656</v>
      </c>
      <c r="R91" s="759"/>
      <c r="S91" s="759"/>
      <c r="T91" s="447"/>
      <c r="U91" s="426"/>
      <c r="V91" s="448"/>
      <c r="W91" s="764"/>
      <c r="X91" s="451"/>
      <c r="Y91" s="411" t="s">
        <v>320</v>
      </c>
      <c r="Z91" s="347" t="s">
        <v>704</v>
      </c>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347"/>
      <c r="BS91" s="347"/>
      <c r="BT91" s="347"/>
      <c r="BU91" s="347"/>
      <c r="BV91" s="347"/>
      <c r="BW91" s="347"/>
      <c r="BX91" s="347"/>
      <c r="BY91" s="347"/>
      <c r="BZ91" s="347"/>
      <c r="CA91" s="347"/>
      <c r="CB91" s="347"/>
      <c r="CC91" s="347"/>
      <c r="CD91" s="347"/>
      <c r="CE91" s="347"/>
      <c r="CF91" s="347"/>
      <c r="CG91" s="347"/>
      <c r="CH91" s="347"/>
      <c r="CI91" s="347"/>
      <c r="CJ91" s="347"/>
      <c r="CK91" s="347"/>
      <c r="CL91" s="347"/>
      <c r="CM91" s="347"/>
      <c r="CN91" s="347"/>
      <c r="CO91" s="347"/>
      <c r="CP91" s="347"/>
      <c r="CQ91" s="347"/>
      <c r="CR91" s="347"/>
      <c r="CS91" s="347"/>
      <c r="CT91" s="347"/>
      <c r="CU91" s="347"/>
      <c r="CV91" s="347"/>
      <c r="CW91" s="347"/>
      <c r="CX91" s="347"/>
      <c r="CY91" s="347"/>
      <c r="CZ91" s="347"/>
      <c r="DA91" s="347"/>
      <c r="DB91" s="347"/>
      <c r="DC91" s="347"/>
      <c r="DD91" s="347"/>
      <c r="DE91" s="347"/>
      <c r="DF91" s="347"/>
      <c r="DG91" s="347"/>
      <c r="DH91" s="347"/>
      <c r="DI91" s="347"/>
      <c r="DJ91" s="347"/>
      <c r="DK91" s="347"/>
      <c r="DL91" s="347"/>
      <c r="DM91" s="347"/>
      <c r="DN91" s="347"/>
      <c r="DO91" s="347"/>
      <c r="DP91" s="347"/>
      <c r="DQ91" s="347"/>
      <c r="DR91" s="347"/>
      <c r="DS91" s="347"/>
      <c r="DT91" s="347"/>
      <c r="DU91" s="347"/>
      <c r="DV91" s="347"/>
      <c r="DW91" s="347"/>
      <c r="DX91" s="347"/>
      <c r="DY91" s="347"/>
      <c r="DZ91" s="347"/>
      <c r="EA91" s="347"/>
      <c r="EB91" s="347"/>
      <c r="EC91" s="347"/>
      <c r="ED91" s="347"/>
      <c r="EE91" s="347"/>
      <c r="EF91" s="347"/>
      <c r="EG91" s="347"/>
      <c r="EH91" s="347"/>
      <c r="EI91" s="347"/>
      <c r="EJ91" s="347"/>
      <c r="EK91" s="347"/>
      <c r="EL91" s="347"/>
      <c r="EM91" s="347"/>
      <c r="EN91" s="347"/>
      <c r="EO91" s="347"/>
      <c r="EP91" s="347"/>
      <c r="EQ91" s="347"/>
      <c r="ER91" s="347"/>
      <c r="ES91" s="347"/>
      <c r="ET91" s="347"/>
      <c r="EU91" s="347"/>
      <c r="EV91" s="347"/>
      <c r="EW91" s="347"/>
      <c r="EX91" s="347"/>
      <c r="EY91" s="347"/>
      <c r="EZ91" s="347"/>
      <c r="FA91" s="347"/>
      <c r="FB91" s="347"/>
      <c r="FC91" s="347"/>
      <c r="FD91" s="347"/>
      <c r="FE91" s="347"/>
      <c r="FF91" s="347"/>
      <c r="FG91" s="347"/>
      <c r="FH91" s="347"/>
      <c r="FI91" s="347"/>
      <c r="FJ91" s="347"/>
      <c r="FK91" s="347"/>
      <c r="FL91" s="347"/>
      <c r="FM91" s="347"/>
      <c r="FN91" s="347"/>
      <c r="FO91" s="347"/>
      <c r="FP91" s="347"/>
      <c r="FQ91" s="347"/>
      <c r="FR91" s="347"/>
      <c r="FS91" s="347"/>
      <c r="FT91" s="347"/>
      <c r="FU91" s="347"/>
      <c r="FV91" s="347"/>
      <c r="FW91" s="347"/>
      <c r="FX91" s="347"/>
      <c r="FY91" s="347"/>
      <c r="FZ91" s="347"/>
      <c r="GA91" s="347"/>
      <c r="GB91" s="347"/>
      <c r="GC91" s="347"/>
      <c r="GD91" s="347"/>
      <c r="GE91" s="347"/>
      <c r="GF91" s="347"/>
      <c r="GG91" s="347"/>
      <c r="GH91" s="347"/>
      <c r="GI91" s="347"/>
      <c r="GJ91" s="347"/>
      <c r="GK91" s="347"/>
      <c r="GL91" s="347"/>
      <c r="GM91" s="347"/>
      <c r="GN91" s="347"/>
      <c r="GO91" s="347"/>
      <c r="GP91" s="347"/>
      <c r="GQ91" s="347"/>
      <c r="GR91" s="347"/>
      <c r="GS91" s="347"/>
      <c r="GT91" s="347"/>
      <c r="GU91" s="347"/>
      <c r="GV91" s="347"/>
      <c r="GW91" s="347"/>
      <c r="GX91" s="347"/>
      <c r="GY91" s="347"/>
      <c r="GZ91" s="347"/>
      <c r="HA91" s="347"/>
      <c r="HB91" s="347"/>
      <c r="HC91" s="347"/>
      <c r="HD91" s="347"/>
      <c r="HE91" s="347"/>
      <c r="HF91" s="347"/>
      <c r="HG91" s="347"/>
      <c r="HH91" s="347"/>
      <c r="HI91" s="347"/>
      <c r="HJ91" s="347"/>
      <c r="HK91" s="347"/>
      <c r="HL91" s="347"/>
      <c r="HM91" s="347"/>
      <c r="HN91" s="347"/>
      <c r="HO91" s="347"/>
      <c r="HP91" s="347"/>
      <c r="HQ91" s="347"/>
      <c r="HR91" s="347"/>
      <c r="HS91" s="347"/>
      <c r="HT91" s="347"/>
      <c r="HU91" s="347"/>
      <c r="HV91" s="347"/>
      <c r="HW91" s="347"/>
      <c r="HX91" s="347"/>
      <c r="HY91" s="347"/>
      <c r="HZ91" s="347"/>
      <c r="IA91" s="347"/>
      <c r="IB91" s="347"/>
      <c r="IC91" s="347"/>
      <c r="ID91" s="347"/>
      <c r="IE91" s="347"/>
      <c r="IF91" s="347"/>
    </row>
    <row r="92" spans="1:240" s="334" customFormat="1" ht="45" x14ac:dyDescent="0.2">
      <c r="A92" s="759"/>
      <c r="B92" s="760"/>
      <c r="C92" s="760"/>
      <c r="D92" s="760"/>
      <c r="E92" s="760"/>
      <c r="F92" s="761"/>
      <c r="G92" s="450" t="s">
        <v>539</v>
      </c>
      <c r="H92" s="432">
        <v>44525</v>
      </c>
      <c r="I92" s="409">
        <f t="shared" si="7"/>
        <v>61838945</v>
      </c>
      <c r="J92" s="409"/>
      <c r="K92" s="409"/>
      <c r="L92" s="409"/>
      <c r="M92" s="409"/>
      <c r="N92" s="409"/>
      <c r="O92" s="409"/>
      <c r="P92" s="417">
        <f t="shared" si="4"/>
        <v>0</v>
      </c>
      <c r="Q92" s="409">
        <v>61838945</v>
      </c>
      <c r="R92" s="759"/>
      <c r="S92" s="759"/>
      <c r="T92" s="447"/>
      <c r="U92" s="426"/>
      <c r="V92" s="448"/>
      <c r="W92" s="764"/>
      <c r="X92" s="451"/>
      <c r="Y92" s="411" t="s">
        <v>320</v>
      </c>
      <c r="Z92" s="347" t="s">
        <v>704</v>
      </c>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347"/>
      <c r="BS92" s="347"/>
      <c r="BT92" s="347"/>
      <c r="BU92" s="347"/>
      <c r="BV92" s="347"/>
      <c r="BW92" s="347"/>
      <c r="BX92" s="347"/>
      <c r="BY92" s="347"/>
      <c r="BZ92" s="347"/>
      <c r="CA92" s="347"/>
      <c r="CB92" s="347"/>
      <c r="CC92" s="347"/>
      <c r="CD92" s="347"/>
      <c r="CE92" s="347"/>
      <c r="CF92" s="347"/>
      <c r="CG92" s="347"/>
      <c r="CH92" s="347"/>
      <c r="CI92" s="347"/>
      <c r="CJ92" s="347"/>
      <c r="CK92" s="347"/>
      <c r="CL92" s="347"/>
      <c r="CM92" s="347"/>
      <c r="CN92" s="347"/>
      <c r="CO92" s="347"/>
      <c r="CP92" s="347"/>
      <c r="CQ92" s="347"/>
      <c r="CR92" s="347"/>
      <c r="CS92" s="347"/>
      <c r="CT92" s="347"/>
      <c r="CU92" s="347"/>
      <c r="CV92" s="347"/>
      <c r="CW92" s="347"/>
      <c r="CX92" s="347"/>
      <c r="CY92" s="347"/>
      <c r="CZ92" s="347"/>
      <c r="DA92" s="347"/>
      <c r="DB92" s="347"/>
      <c r="DC92" s="347"/>
      <c r="DD92" s="347"/>
      <c r="DE92" s="347"/>
      <c r="DF92" s="347"/>
      <c r="DG92" s="347"/>
      <c r="DH92" s="347"/>
      <c r="DI92" s="347"/>
      <c r="DJ92" s="347"/>
      <c r="DK92" s="347"/>
      <c r="DL92" s="347"/>
      <c r="DM92" s="347"/>
      <c r="DN92" s="347"/>
      <c r="DO92" s="347"/>
      <c r="DP92" s="347"/>
      <c r="DQ92" s="347"/>
      <c r="DR92" s="347"/>
      <c r="DS92" s="347"/>
      <c r="DT92" s="347"/>
      <c r="DU92" s="347"/>
      <c r="DV92" s="347"/>
      <c r="DW92" s="347"/>
      <c r="DX92" s="347"/>
      <c r="DY92" s="347"/>
      <c r="DZ92" s="347"/>
      <c r="EA92" s="347"/>
      <c r="EB92" s="347"/>
      <c r="EC92" s="347"/>
      <c r="ED92" s="347"/>
      <c r="EE92" s="347"/>
      <c r="EF92" s="347"/>
      <c r="EG92" s="347"/>
      <c r="EH92" s="347"/>
      <c r="EI92" s="347"/>
      <c r="EJ92" s="347"/>
      <c r="EK92" s="347"/>
      <c r="EL92" s="347"/>
      <c r="EM92" s="347"/>
      <c r="EN92" s="347"/>
      <c r="EO92" s="347"/>
      <c r="EP92" s="347"/>
      <c r="EQ92" s="347"/>
      <c r="ER92" s="347"/>
      <c r="ES92" s="347"/>
      <c r="ET92" s="347"/>
      <c r="EU92" s="347"/>
      <c r="EV92" s="347"/>
      <c r="EW92" s="347"/>
      <c r="EX92" s="347"/>
      <c r="EY92" s="347"/>
      <c r="EZ92" s="347"/>
      <c r="FA92" s="347"/>
      <c r="FB92" s="347"/>
      <c r="FC92" s="347"/>
      <c r="FD92" s="347"/>
      <c r="FE92" s="347"/>
      <c r="FF92" s="347"/>
      <c r="FG92" s="347"/>
      <c r="FH92" s="347"/>
      <c r="FI92" s="347"/>
      <c r="FJ92" s="347"/>
      <c r="FK92" s="347"/>
      <c r="FL92" s="347"/>
      <c r="FM92" s="347"/>
      <c r="FN92" s="347"/>
      <c r="FO92" s="347"/>
      <c r="FP92" s="347"/>
      <c r="FQ92" s="347"/>
      <c r="FR92" s="347"/>
      <c r="FS92" s="347"/>
      <c r="FT92" s="347"/>
      <c r="FU92" s="347"/>
      <c r="FV92" s="347"/>
      <c r="FW92" s="347"/>
      <c r="FX92" s="347"/>
      <c r="FY92" s="347"/>
      <c r="FZ92" s="347"/>
      <c r="GA92" s="347"/>
      <c r="GB92" s="347"/>
      <c r="GC92" s="347"/>
      <c r="GD92" s="347"/>
      <c r="GE92" s="347"/>
      <c r="GF92" s="347"/>
      <c r="GG92" s="347"/>
      <c r="GH92" s="347"/>
      <c r="GI92" s="347"/>
      <c r="GJ92" s="347"/>
      <c r="GK92" s="347"/>
      <c r="GL92" s="347"/>
      <c r="GM92" s="347"/>
      <c r="GN92" s="347"/>
      <c r="GO92" s="347"/>
      <c r="GP92" s="347"/>
      <c r="GQ92" s="347"/>
      <c r="GR92" s="347"/>
      <c r="GS92" s="347"/>
      <c r="GT92" s="347"/>
      <c r="GU92" s="347"/>
      <c r="GV92" s="347"/>
      <c r="GW92" s="347"/>
      <c r="GX92" s="347"/>
      <c r="GY92" s="347"/>
      <c r="GZ92" s="347"/>
      <c r="HA92" s="347"/>
      <c r="HB92" s="347"/>
      <c r="HC92" s="347"/>
      <c r="HD92" s="347"/>
      <c r="HE92" s="347"/>
      <c r="HF92" s="347"/>
      <c r="HG92" s="347"/>
      <c r="HH92" s="347"/>
      <c r="HI92" s="347"/>
      <c r="HJ92" s="347"/>
      <c r="HK92" s="347"/>
      <c r="HL92" s="347"/>
      <c r="HM92" s="347"/>
      <c r="HN92" s="347"/>
      <c r="HO92" s="347"/>
      <c r="HP92" s="347"/>
      <c r="HQ92" s="347"/>
      <c r="HR92" s="347"/>
      <c r="HS92" s="347"/>
      <c r="HT92" s="347"/>
      <c r="HU92" s="347"/>
      <c r="HV92" s="347"/>
      <c r="HW92" s="347"/>
      <c r="HX92" s="347"/>
      <c r="HY92" s="347"/>
      <c r="HZ92" s="347"/>
      <c r="IA92" s="347"/>
      <c r="IB92" s="347"/>
      <c r="IC92" s="347"/>
      <c r="ID92" s="347"/>
      <c r="IE92" s="347"/>
      <c r="IF92" s="347"/>
    </row>
    <row r="93" spans="1:240" s="334" customFormat="1" ht="56.25" x14ac:dyDescent="0.2">
      <c r="A93" s="759" t="s">
        <v>331</v>
      </c>
      <c r="B93" s="759" t="s">
        <v>332</v>
      </c>
      <c r="C93" s="759" t="s">
        <v>333</v>
      </c>
      <c r="D93" s="759" t="s">
        <v>34</v>
      </c>
      <c r="E93" s="760" t="s">
        <v>178</v>
      </c>
      <c r="F93" s="761">
        <v>2016000040029</v>
      </c>
      <c r="G93" s="450" t="s">
        <v>540</v>
      </c>
      <c r="H93" s="432" t="s">
        <v>334</v>
      </c>
      <c r="I93" s="462">
        <f>SUM(J93:Q93)-P93</f>
        <v>7117734330</v>
      </c>
      <c r="J93" s="409"/>
      <c r="K93" s="409">
        <f>7117734330</f>
        <v>7117734330</v>
      </c>
      <c r="L93" s="409"/>
      <c r="M93" s="409"/>
      <c r="N93" s="409"/>
      <c r="O93" s="409"/>
      <c r="P93" s="417">
        <f t="shared" si="4"/>
        <v>7117734330</v>
      </c>
      <c r="Q93" s="409"/>
      <c r="R93" s="759" t="s">
        <v>335</v>
      </c>
      <c r="S93" s="760" t="s">
        <v>632</v>
      </c>
      <c r="T93" s="447">
        <v>43833</v>
      </c>
      <c r="U93" s="426" t="s">
        <v>336</v>
      </c>
      <c r="V93" s="448">
        <v>7117734330</v>
      </c>
      <c r="W93" s="764" t="s">
        <v>646</v>
      </c>
      <c r="X93" s="451"/>
      <c r="Y93" s="411"/>
      <c r="Z93" s="347" t="s">
        <v>703</v>
      </c>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347"/>
      <c r="BA93" s="347"/>
      <c r="BB93" s="347"/>
      <c r="BC93" s="347"/>
      <c r="BD93" s="347"/>
      <c r="BE93" s="347"/>
      <c r="BF93" s="347"/>
      <c r="BG93" s="347"/>
      <c r="BH93" s="347"/>
      <c r="BI93" s="347"/>
      <c r="BJ93" s="347"/>
      <c r="BK93" s="347"/>
      <c r="BL93" s="347"/>
      <c r="BM93" s="347"/>
      <c r="BN93" s="347"/>
      <c r="BO93" s="347"/>
      <c r="BP93" s="347"/>
      <c r="BQ93" s="347"/>
      <c r="BR93" s="347"/>
      <c r="BS93" s="347"/>
      <c r="BT93" s="347"/>
      <c r="BU93" s="347"/>
      <c r="BV93" s="347"/>
      <c r="BW93" s="347"/>
      <c r="BX93" s="347"/>
      <c r="BY93" s="347"/>
      <c r="BZ93" s="347"/>
      <c r="CA93" s="347"/>
      <c r="CB93" s="347"/>
      <c r="CC93" s="347"/>
      <c r="CD93" s="347"/>
      <c r="CE93" s="347"/>
      <c r="CF93" s="347"/>
      <c r="CG93" s="347"/>
      <c r="CH93" s="347"/>
      <c r="CI93" s="347"/>
      <c r="CJ93" s="347"/>
      <c r="CK93" s="347"/>
      <c r="CL93" s="347"/>
      <c r="CM93" s="347"/>
      <c r="CN93" s="347"/>
      <c r="CO93" s="347"/>
      <c r="CP93" s="347"/>
      <c r="CQ93" s="347"/>
      <c r="CR93" s="347"/>
      <c r="CS93" s="347"/>
      <c r="CT93" s="347"/>
      <c r="CU93" s="347"/>
      <c r="CV93" s="347"/>
      <c r="CW93" s="347"/>
      <c r="CX93" s="347"/>
      <c r="CY93" s="347"/>
      <c r="CZ93" s="347"/>
      <c r="DA93" s="347"/>
      <c r="DB93" s="347"/>
      <c r="DC93" s="347"/>
      <c r="DD93" s="347"/>
      <c r="DE93" s="347"/>
      <c r="DF93" s="347"/>
      <c r="DG93" s="347"/>
      <c r="DH93" s="347"/>
      <c r="DI93" s="347"/>
      <c r="DJ93" s="347"/>
      <c r="DK93" s="347"/>
      <c r="DL93" s="347"/>
      <c r="DM93" s="347"/>
      <c r="DN93" s="347"/>
      <c r="DO93" s="347"/>
      <c r="DP93" s="347"/>
      <c r="DQ93" s="347"/>
      <c r="DR93" s="347"/>
      <c r="DS93" s="347"/>
      <c r="DT93" s="347"/>
      <c r="DU93" s="347"/>
      <c r="DV93" s="347"/>
      <c r="DW93" s="347"/>
      <c r="DX93" s="347"/>
      <c r="DY93" s="347"/>
      <c r="DZ93" s="347"/>
      <c r="EA93" s="347"/>
      <c r="EB93" s="347"/>
      <c r="EC93" s="347"/>
      <c r="ED93" s="347"/>
      <c r="EE93" s="347"/>
      <c r="EF93" s="347"/>
      <c r="EG93" s="347"/>
      <c r="EH93" s="347"/>
      <c r="EI93" s="347"/>
      <c r="EJ93" s="347"/>
      <c r="EK93" s="347"/>
      <c r="EL93" s="347"/>
      <c r="EM93" s="347"/>
      <c r="EN93" s="347"/>
      <c r="EO93" s="347"/>
      <c r="EP93" s="347"/>
      <c r="EQ93" s="347"/>
      <c r="ER93" s="347"/>
      <c r="ES93" s="347"/>
      <c r="ET93" s="347"/>
      <c r="EU93" s="347"/>
      <c r="EV93" s="347"/>
      <c r="EW93" s="347"/>
      <c r="EX93" s="347"/>
      <c r="EY93" s="347"/>
      <c r="EZ93" s="347"/>
      <c r="FA93" s="347"/>
      <c r="FB93" s="347"/>
      <c r="FC93" s="347"/>
      <c r="FD93" s="347"/>
      <c r="FE93" s="347"/>
      <c r="FF93" s="347"/>
      <c r="FG93" s="347"/>
      <c r="FH93" s="347"/>
      <c r="FI93" s="347"/>
      <c r="FJ93" s="347"/>
      <c r="FK93" s="347"/>
      <c r="FL93" s="347"/>
      <c r="FM93" s="347"/>
      <c r="FN93" s="347"/>
      <c r="FO93" s="347"/>
      <c r="FP93" s="347"/>
      <c r="FQ93" s="347"/>
      <c r="FR93" s="347"/>
      <c r="FS93" s="347"/>
      <c r="FT93" s="347"/>
      <c r="FU93" s="347"/>
      <c r="FV93" s="347"/>
      <c r="FW93" s="347"/>
      <c r="FX93" s="347"/>
      <c r="FY93" s="347"/>
      <c r="FZ93" s="347"/>
      <c r="GA93" s="347"/>
      <c r="GB93" s="347"/>
      <c r="GC93" s="347"/>
      <c r="GD93" s="347"/>
      <c r="GE93" s="347"/>
      <c r="GF93" s="347"/>
      <c r="GG93" s="347"/>
      <c r="GH93" s="347"/>
      <c r="GI93" s="347"/>
      <c r="GJ93" s="347"/>
      <c r="GK93" s="347"/>
      <c r="GL93" s="347"/>
      <c r="GM93" s="347"/>
      <c r="GN93" s="347"/>
      <c r="GO93" s="347"/>
      <c r="GP93" s="347"/>
      <c r="GQ93" s="347"/>
      <c r="GR93" s="347"/>
      <c r="GS93" s="347"/>
      <c r="GT93" s="347"/>
      <c r="GU93" s="347"/>
      <c r="GV93" s="347"/>
      <c r="GW93" s="347"/>
      <c r="GX93" s="347"/>
      <c r="GY93" s="347"/>
      <c r="GZ93" s="347"/>
      <c r="HA93" s="347"/>
      <c r="HB93" s="347"/>
      <c r="HC93" s="347"/>
      <c r="HD93" s="347"/>
      <c r="HE93" s="347"/>
      <c r="HF93" s="347"/>
      <c r="HG93" s="347"/>
      <c r="HH93" s="347"/>
      <c r="HI93" s="347"/>
      <c r="HJ93" s="347"/>
      <c r="HK93" s="347"/>
      <c r="HL93" s="347"/>
      <c r="HM93" s="347"/>
      <c r="HN93" s="347"/>
      <c r="HO93" s="347"/>
      <c r="HP93" s="347"/>
      <c r="HQ93" s="347"/>
      <c r="HR93" s="347"/>
      <c r="HS93" s="347"/>
      <c r="HT93" s="347"/>
      <c r="HU93" s="347"/>
      <c r="HV93" s="347"/>
      <c r="HW93" s="347"/>
      <c r="HX93" s="347"/>
      <c r="HY93" s="347"/>
      <c r="HZ93" s="347"/>
      <c r="IA93" s="347"/>
      <c r="IB93" s="347"/>
      <c r="IC93" s="347"/>
      <c r="ID93" s="347"/>
      <c r="IE93" s="347"/>
      <c r="IF93" s="347"/>
    </row>
    <row r="94" spans="1:240" s="334" customFormat="1" ht="33.75" x14ac:dyDescent="0.2">
      <c r="A94" s="759"/>
      <c r="B94" s="759"/>
      <c r="C94" s="759"/>
      <c r="D94" s="759"/>
      <c r="E94" s="760"/>
      <c r="F94" s="761"/>
      <c r="G94" s="450" t="s">
        <v>541</v>
      </c>
      <c r="H94" s="432">
        <v>44364</v>
      </c>
      <c r="I94" s="462">
        <f t="shared" ref="I94:I95" si="9">SUM(J94:Q94)-P94</f>
        <v>669592567</v>
      </c>
      <c r="J94" s="409"/>
      <c r="K94" s="409">
        <v>669592567</v>
      </c>
      <c r="L94" s="409"/>
      <c r="M94" s="409"/>
      <c r="N94" s="409"/>
      <c r="O94" s="409"/>
      <c r="P94" s="417">
        <f t="shared" si="4"/>
        <v>669592567</v>
      </c>
      <c r="Q94" s="409"/>
      <c r="R94" s="759"/>
      <c r="S94" s="760"/>
      <c r="T94" s="447">
        <v>44385</v>
      </c>
      <c r="U94" s="426" t="s">
        <v>337</v>
      </c>
      <c r="V94" s="448">
        <v>669592567</v>
      </c>
      <c r="W94" s="764"/>
      <c r="X94" s="451"/>
      <c r="Y94" s="411"/>
      <c r="Z94" s="347" t="s">
        <v>704</v>
      </c>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347"/>
      <c r="BP94" s="347"/>
      <c r="BQ94" s="347"/>
      <c r="BR94" s="347"/>
      <c r="BS94" s="347"/>
      <c r="BT94" s="347"/>
      <c r="BU94" s="347"/>
      <c r="BV94" s="347"/>
      <c r="BW94" s="347"/>
      <c r="BX94" s="347"/>
      <c r="BY94" s="347"/>
      <c r="BZ94" s="347"/>
      <c r="CA94" s="347"/>
      <c r="CB94" s="347"/>
      <c r="CC94" s="347"/>
      <c r="CD94" s="347"/>
      <c r="CE94" s="347"/>
      <c r="CF94" s="347"/>
      <c r="CG94" s="347"/>
      <c r="CH94" s="347"/>
      <c r="CI94" s="347"/>
      <c r="CJ94" s="347"/>
      <c r="CK94" s="347"/>
      <c r="CL94" s="347"/>
      <c r="CM94" s="347"/>
      <c r="CN94" s="347"/>
      <c r="CO94" s="347"/>
      <c r="CP94" s="347"/>
      <c r="CQ94" s="347"/>
      <c r="CR94" s="347"/>
      <c r="CS94" s="347"/>
      <c r="CT94" s="347"/>
      <c r="CU94" s="347"/>
      <c r="CV94" s="347"/>
      <c r="CW94" s="347"/>
      <c r="CX94" s="347"/>
      <c r="CY94" s="347"/>
      <c r="CZ94" s="347"/>
      <c r="DA94" s="347"/>
      <c r="DB94" s="347"/>
      <c r="DC94" s="347"/>
      <c r="DD94" s="347"/>
      <c r="DE94" s="347"/>
      <c r="DF94" s="347"/>
      <c r="DG94" s="347"/>
      <c r="DH94" s="347"/>
      <c r="DI94" s="347"/>
      <c r="DJ94" s="347"/>
      <c r="DK94" s="347"/>
      <c r="DL94" s="347"/>
      <c r="DM94" s="347"/>
      <c r="DN94" s="347"/>
      <c r="DO94" s="347"/>
      <c r="DP94" s="347"/>
      <c r="DQ94" s="347"/>
      <c r="DR94" s="347"/>
      <c r="DS94" s="347"/>
      <c r="DT94" s="347"/>
      <c r="DU94" s="347"/>
      <c r="DV94" s="347"/>
      <c r="DW94" s="347"/>
      <c r="DX94" s="347"/>
      <c r="DY94" s="347"/>
      <c r="DZ94" s="347"/>
      <c r="EA94" s="347"/>
      <c r="EB94" s="347"/>
      <c r="EC94" s="347"/>
      <c r="ED94" s="347"/>
      <c r="EE94" s="347"/>
      <c r="EF94" s="347"/>
      <c r="EG94" s="347"/>
      <c r="EH94" s="347"/>
      <c r="EI94" s="347"/>
      <c r="EJ94" s="347"/>
      <c r="EK94" s="347"/>
      <c r="EL94" s="347"/>
      <c r="EM94" s="347"/>
      <c r="EN94" s="347"/>
      <c r="EO94" s="347"/>
      <c r="EP94" s="347"/>
      <c r="EQ94" s="347"/>
      <c r="ER94" s="347"/>
      <c r="ES94" s="347"/>
      <c r="ET94" s="347"/>
      <c r="EU94" s="347"/>
      <c r="EV94" s="347"/>
      <c r="EW94" s="347"/>
      <c r="EX94" s="347"/>
      <c r="EY94" s="347"/>
      <c r="EZ94" s="347"/>
      <c r="FA94" s="347"/>
      <c r="FB94" s="347"/>
      <c r="FC94" s="347"/>
      <c r="FD94" s="347"/>
      <c r="FE94" s="347"/>
      <c r="FF94" s="347"/>
      <c r="FG94" s="347"/>
      <c r="FH94" s="347"/>
      <c r="FI94" s="347"/>
      <c r="FJ94" s="347"/>
      <c r="FK94" s="347"/>
      <c r="FL94" s="347"/>
      <c r="FM94" s="347"/>
      <c r="FN94" s="347"/>
      <c r="FO94" s="347"/>
      <c r="FP94" s="347"/>
      <c r="FQ94" s="347"/>
      <c r="FR94" s="347"/>
      <c r="FS94" s="347"/>
      <c r="FT94" s="347"/>
      <c r="FU94" s="347"/>
      <c r="FV94" s="347"/>
      <c r="FW94" s="347"/>
      <c r="FX94" s="347"/>
      <c r="FY94" s="347"/>
      <c r="FZ94" s="347"/>
      <c r="GA94" s="347"/>
      <c r="GB94" s="347"/>
      <c r="GC94" s="347"/>
      <c r="GD94" s="347"/>
      <c r="GE94" s="347"/>
      <c r="GF94" s="347"/>
      <c r="GG94" s="347"/>
      <c r="GH94" s="347"/>
      <c r="GI94" s="347"/>
      <c r="GJ94" s="347"/>
      <c r="GK94" s="347"/>
      <c r="GL94" s="347"/>
      <c r="GM94" s="347"/>
      <c r="GN94" s="347"/>
      <c r="GO94" s="347"/>
      <c r="GP94" s="347"/>
      <c r="GQ94" s="347"/>
      <c r="GR94" s="347"/>
      <c r="GS94" s="347"/>
      <c r="GT94" s="347"/>
      <c r="GU94" s="347"/>
      <c r="GV94" s="347"/>
      <c r="GW94" s="347"/>
      <c r="GX94" s="347"/>
      <c r="GY94" s="347"/>
      <c r="GZ94" s="347"/>
      <c r="HA94" s="347"/>
      <c r="HB94" s="347"/>
      <c r="HC94" s="347"/>
      <c r="HD94" s="347"/>
      <c r="HE94" s="347"/>
      <c r="HF94" s="347"/>
      <c r="HG94" s="347"/>
      <c r="HH94" s="347"/>
      <c r="HI94" s="347"/>
      <c r="HJ94" s="347"/>
      <c r="HK94" s="347"/>
      <c r="HL94" s="347"/>
      <c r="HM94" s="347"/>
      <c r="HN94" s="347"/>
      <c r="HO94" s="347"/>
      <c r="HP94" s="347"/>
      <c r="HQ94" s="347"/>
      <c r="HR94" s="347"/>
      <c r="HS94" s="347"/>
      <c r="HT94" s="347"/>
      <c r="HU94" s="347"/>
      <c r="HV94" s="347"/>
      <c r="HW94" s="347"/>
      <c r="HX94" s="347"/>
      <c r="HY94" s="347"/>
      <c r="HZ94" s="347"/>
      <c r="IA94" s="347"/>
      <c r="IB94" s="347"/>
      <c r="IC94" s="347"/>
      <c r="ID94" s="347"/>
      <c r="IE94" s="347"/>
      <c r="IF94" s="347"/>
    </row>
    <row r="95" spans="1:240" s="334" customFormat="1" ht="67.5" x14ac:dyDescent="0.2">
      <c r="A95" s="759"/>
      <c r="B95" s="759"/>
      <c r="C95" s="759"/>
      <c r="D95" s="759"/>
      <c r="E95" s="760"/>
      <c r="F95" s="761"/>
      <c r="G95" s="450" t="s">
        <v>547</v>
      </c>
      <c r="H95" s="432" t="s">
        <v>548</v>
      </c>
      <c r="I95" s="462">
        <f t="shared" si="9"/>
        <v>427797601</v>
      </c>
      <c r="J95" s="409"/>
      <c r="K95" s="409">
        <v>427797601</v>
      </c>
      <c r="L95" s="409"/>
      <c r="M95" s="409"/>
      <c r="N95" s="409"/>
      <c r="O95" s="409"/>
      <c r="P95" s="417">
        <f t="shared" si="4"/>
        <v>427797601</v>
      </c>
      <c r="Q95" s="409"/>
      <c r="R95" s="759"/>
      <c r="S95" s="760"/>
      <c r="T95" s="447">
        <v>44806</v>
      </c>
      <c r="U95" s="447" t="s">
        <v>688</v>
      </c>
      <c r="V95" s="448">
        <v>427797601</v>
      </c>
      <c r="W95" s="764"/>
      <c r="X95" s="451"/>
      <c r="Y95" s="411"/>
      <c r="Z95" s="347" t="s">
        <v>704</v>
      </c>
      <c r="AA95" s="347"/>
      <c r="AB95" s="347"/>
      <c r="AC95" s="347"/>
      <c r="AD95" s="347"/>
      <c r="AE95" s="347"/>
      <c r="AF95" s="347"/>
      <c r="AG95" s="347"/>
      <c r="AH95" s="347"/>
      <c r="AI95" s="347"/>
      <c r="AJ95" s="347"/>
      <c r="AK95" s="347"/>
      <c r="AL95" s="347"/>
      <c r="AM95" s="347"/>
      <c r="AN95" s="347"/>
      <c r="AO95" s="347"/>
      <c r="AP95" s="347"/>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347"/>
      <c r="BP95" s="347"/>
      <c r="BQ95" s="347"/>
      <c r="BR95" s="347"/>
      <c r="BS95" s="347"/>
      <c r="BT95" s="347"/>
      <c r="BU95" s="347"/>
      <c r="BV95" s="347"/>
      <c r="BW95" s="347"/>
      <c r="BX95" s="347"/>
      <c r="BY95" s="347"/>
      <c r="BZ95" s="347"/>
      <c r="CA95" s="347"/>
      <c r="CB95" s="347"/>
      <c r="CC95" s="347"/>
      <c r="CD95" s="347"/>
      <c r="CE95" s="347"/>
      <c r="CF95" s="347"/>
      <c r="CG95" s="347"/>
      <c r="CH95" s="347"/>
      <c r="CI95" s="347"/>
      <c r="CJ95" s="347"/>
      <c r="CK95" s="347"/>
      <c r="CL95" s="347"/>
      <c r="CM95" s="347"/>
      <c r="CN95" s="347"/>
      <c r="CO95" s="347"/>
      <c r="CP95" s="347"/>
      <c r="CQ95" s="347"/>
      <c r="CR95" s="347"/>
      <c r="CS95" s="347"/>
      <c r="CT95" s="347"/>
      <c r="CU95" s="347"/>
      <c r="CV95" s="347"/>
      <c r="CW95" s="347"/>
      <c r="CX95" s="347"/>
      <c r="CY95" s="347"/>
      <c r="CZ95" s="347"/>
      <c r="DA95" s="347"/>
      <c r="DB95" s="347"/>
      <c r="DC95" s="347"/>
      <c r="DD95" s="347"/>
      <c r="DE95" s="347"/>
      <c r="DF95" s="347"/>
      <c r="DG95" s="347"/>
      <c r="DH95" s="347"/>
      <c r="DI95" s="347"/>
      <c r="DJ95" s="347"/>
      <c r="DK95" s="347"/>
      <c r="DL95" s="347"/>
      <c r="DM95" s="347"/>
      <c r="DN95" s="347"/>
      <c r="DO95" s="347"/>
      <c r="DP95" s="347"/>
      <c r="DQ95" s="347"/>
      <c r="DR95" s="347"/>
      <c r="DS95" s="347"/>
      <c r="DT95" s="347"/>
      <c r="DU95" s="347"/>
      <c r="DV95" s="347"/>
      <c r="DW95" s="347"/>
      <c r="DX95" s="347"/>
      <c r="DY95" s="347"/>
      <c r="DZ95" s="347"/>
      <c r="EA95" s="347"/>
      <c r="EB95" s="347"/>
      <c r="EC95" s="347"/>
      <c r="ED95" s="347"/>
      <c r="EE95" s="347"/>
      <c r="EF95" s="347"/>
      <c r="EG95" s="347"/>
      <c r="EH95" s="347"/>
      <c r="EI95" s="347"/>
      <c r="EJ95" s="347"/>
      <c r="EK95" s="347"/>
      <c r="EL95" s="347"/>
      <c r="EM95" s="347"/>
      <c r="EN95" s="347"/>
      <c r="EO95" s="347"/>
      <c r="EP95" s="347"/>
      <c r="EQ95" s="347"/>
      <c r="ER95" s="347"/>
      <c r="ES95" s="347"/>
      <c r="ET95" s="347"/>
      <c r="EU95" s="347"/>
      <c r="EV95" s="347"/>
      <c r="EW95" s="347"/>
      <c r="EX95" s="347"/>
      <c r="EY95" s="347"/>
      <c r="EZ95" s="347"/>
      <c r="FA95" s="347"/>
      <c r="FB95" s="347"/>
      <c r="FC95" s="347"/>
      <c r="FD95" s="347"/>
      <c r="FE95" s="347"/>
      <c r="FF95" s="347"/>
      <c r="FG95" s="347"/>
      <c r="FH95" s="347"/>
      <c r="FI95" s="347"/>
      <c r="FJ95" s="347"/>
      <c r="FK95" s="347"/>
      <c r="FL95" s="347"/>
      <c r="FM95" s="347"/>
      <c r="FN95" s="347"/>
      <c r="FO95" s="347"/>
      <c r="FP95" s="347"/>
      <c r="FQ95" s="347"/>
      <c r="FR95" s="347"/>
      <c r="FS95" s="347"/>
      <c r="FT95" s="347"/>
      <c r="FU95" s="347"/>
      <c r="FV95" s="347"/>
      <c r="FW95" s="347"/>
      <c r="FX95" s="347"/>
      <c r="FY95" s="347"/>
      <c r="FZ95" s="347"/>
      <c r="GA95" s="347"/>
      <c r="GB95" s="347"/>
      <c r="GC95" s="347"/>
      <c r="GD95" s="347"/>
      <c r="GE95" s="347"/>
      <c r="GF95" s="347"/>
      <c r="GG95" s="347"/>
      <c r="GH95" s="347"/>
      <c r="GI95" s="347"/>
      <c r="GJ95" s="347"/>
      <c r="GK95" s="347"/>
      <c r="GL95" s="347"/>
      <c r="GM95" s="347"/>
      <c r="GN95" s="347"/>
      <c r="GO95" s="347"/>
      <c r="GP95" s="347"/>
      <c r="GQ95" s="347"/>
      <c r="GR95" s="347"/>
      <c r="GS95" s="347"/>
      <c r="GT95" s="347"/>
      <c r="GU95" s="347"/>
      <c r="GV95" s="347"/>
      <c r="GW95" s="347"/>
      <c r="GX95" s="347"/>
      <c r="GY95" s="347"/>
      <c r="GZ95" s="347"/>
      <c r="HA95" s="347"/>
      <c r="HB95" s="347"/>
      <c r="HC95" s="347"/>
      <c r="HD95" s="347"/>
      <c r="HE95" s="347"/>
      <c r="HF95" s="347"/>
      <c r="HG95" s="347"/>
      <c r="HH95" s="347"/>
      <c r="HI95" s="347"/>
      <c r="HJ95" s="347"/>
      <c r="HK95" s="347"/>
      <c r="HL95" s="347"/>
      <c r="HM95" s="347"/>
      <c r="HN95" s="347"/>
      <c r="HO95" s="347"/>
      <c r="HP95" s="347"/>
      <c r="HQ95" s="347"/>
      <c r="HR95" s="347"/>
      <c r="HS95" s="347"/>
      <c r="HT95" s="347"/>
      <c r="HU95" s="347"/>
      <c r="HV95" s="347"/>
      <c r="HW95" s="347"/>
      <c r="HX95" s="347"/>
      <c r="HY95" s="347"/>
      <c r="HZ95" s="347"/>
      <c r="IA95" s="347"/>
      <c r="IB95" s="347"/>
      <c r="IC95" s="347"/>
      <c r="ID95" s="347"/>
      <c r="IE95" s="347"/>
      <c r="IF95" s="347"/>
    </row>
    <row r="96" spans="1:240" s="334" customFormat="1" ht="33.75" x14ac:dyDescent="0.2">
      <c r="A96" s="759"/>
      <c r="B96" s="759"/>
      <c r="C96" s="759"/>
      <c r="D96" s="759"/>
      <c r="E96" s="760" t="s">
        <v>28</v>
      </c>
      <c r="F96" s="761"/>
      <c r="G96" s="450" t="s">
        <v>542</v>
      </c>
      <c r="H96" s="432">
        <v>43445</v>
      </c>
      <c r="I96" s="462">
        <f>SUM(J96:Q96)-P96</f>
        <v>453699927</v>
      </c>
      <c r="J96" s="409"/>
      <c r="K96" s="409">
        <f>453699927</f>
        <v>453699927</v>
      </c>
      <c r="L96" s="409"/>
      <c r="M96" s="409"/>
      <c r="N96" s="409"/>
      <c r="O96" s="409"/>
      <c r="P96" s="417">
        <f t="shared" si="4"/>
        <v>453699927</v>
      </c>
      <c r="Q96" s="409"/>
      <c r="R96" s="759"/>
      <c r="S96" s="760" t="s">
        <v>633</v>
      </c>
      <c r="T96" s="447" t="s">
        <v>600</v>
      </c>
      <c r="U96" s="426" t="s">
        <v>601</v>
      </c>
      <c r="V96" s="448">
        <v>453699927</v>
      </c>
      <c r="W96" s="764"/>
      <c r="X96" s="451"/>
      <c r="Y96" s="411"/>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7"/>
      <c r="BN96" s="347"/>
      <c r="BO96" s="347"/>
      <c r="BP96" s="347"/>
      <c r="BQ96" s="347"/>
      <c r="BR96" s="347"/>
      <c r="BS96" s="347"/>
      <c r="BT96" s="347"/>
      <c r="BU96" s="347"/>
      <c r="BV96" s="347"/>
      <c r="BW96" s="347"/>
      <c r="BX96" s="347"/>
      <c r="BY96" s="347"/>
      <c r="BZ96" s="347"/>
      <c r="CA96" s="347"/>
      <c r="CB96" s="347"/>
      <c r="CC96" s="347"/>
      <c r="CD96" s="347"/>
      <c r="CE96" s="347"/>
      <c r="CF96" s="347"/>
      <c r="CG96" s="347"/>
      <c r="CH96" s="347"/>
      <c r="CI96" s="347"/>
      <c r="CJ96" s="347"/>
      <c r="CK96" s="347"/>
      <c r="CL96" s="347"/>
      <c r="CM96" s="347"/>
      <c r="CN96" s="347"/>
      <c r="CO96" s="347"/>
      <c r="CP96" s="347"/>
      <c r="CQ96" s="347"/>
      <c r="CR96" s="347"/>
      <c r="CS96" s="347"/>
      <c r="CT96" s="347"/>
      <c r="CU96" s="347"/>
      <c r="CV96" s="347"/>
      <c r="CW96" s="347"/>
      <c r="CX96" s="347"/>
      <c r="CY96" s="347"/>
      <c r="CZ96" s="347"/>
      <c r="DA96" s="347"/>
      <c r="DB96" s="347"/>
      <c r="DC96" s="347"/>
      <c r="DD96" s="347"/>
      <c r="DE96" s="347"/>
      <c r="DF96" s="347"/>
      <c r="DG96" s="347"/>
      <c r="DH96" s="347"/>
      <c r="DI96" s="347"/>
      <c r="DJ96" s="347"/>
      <c r="DK96" s="347"/>
      <c r="DL96" s="347"/>
      <c r="DM96" s="347"/>
      <c r="DN96" s="347"/>
      <c r="DO96" s="347"/>
      <c r="DP96" s="347"/>
      <c r="DQ96" s="347"/>
      <c r="DR96" s="347"/>
      <c r="DS96" s="347"/>
      <c r="DT96" s="347"/>
      <c r="DU96" s="347"/>
      <c r="DV96" s="347"/>
      <c r="DW96" s="347"/>
      <c r="DX96" s="347"/>
      <c r="DY96" s="347"/>
      <c r="DZ96" s="347"/>
      <c r="EA96" s="347"/>
      <c r="EB96" s="347"/>
      <c r="EC96" s="347"/>
      <c r="ED96" s="347"/>
      <c r="EE96" s="347"/>
      <c r="EF96" s="347"/>
      <c r="EG96" s="347"/>
      <c r="EH96" s="347"/>
      <c r="EI96" s="347"/>
      <c r="EJ96" s="347"/>
      <c r="EK96" s="347"/>
      <c r="EL96" s="347"/>
      <c r="EM96" s="347"/>
      <c r="EN96" s="347"/>
      <c r="EO96" s="347"/>
      <c r="EP96" s="347"/>
      <c r="EQ96" s="347"/>
      <c r="ER96" s="347"/>
      <c r="ES96" s="347"/>
      <c r="ET96" s="347"/>
      <c r="EU96" s="347"/>
      <c r="EV96" s="347"/>
      <c r="EW96" s="347"/>
      <c r="EX96" s="347"/>
      <c r="EY96" s="347"/>
      <c r="EZ96" s="347"/>
      <c r="FA96" s="347"/>
      <c r="FB96" s="347"/>
      <c r="FC96" s="347"/>
      <c r="FD96" s="347"/>
      <c r="FE96" s="347"/>
      <c r="FF96" s="347"/>
      <c r="FG96" s="347"/>
      <c r="FH96" s="347"/>
      <c r="FI96" s="347"/>
      <c r="FJ96" s="347"/>
      <c r="FK96" s="347"/>
      <c r="FL96" s="347"/>
      <c r="FM96" s="347"/>
      <c r="FN96" s="347"/>
      <c r="FO96" s="347"/>
      <c r="FP96" s="347"/>
      <c r="FQ96" s="347"/>
      <c r="FR96" s="347"/>
      <c r="FS96" s="347"/>
      <c r="FT96" s="347"/>
      <c r="FU96" s="347"/>
      <c r="FV96" s="347"/>
      <c r="FW96" s="347"/>
      <c r="FX96" s="347"/>
      <c r="FY96" s="347"/>
      <c r="FZ96" s="347"/>
      <c r="GA96" s="347"/>
      <c r="GB96" s="347"/>
      <c r="GC96" s="347"/>
      <c r="GD96" s="347"/>
      <c r="GE96" s="347"/>
      <c r="GF96" s="347"/>
      <c r="GG96" s="347"/>
      <c r="GH96" s="347"/>
      <c r="GI96" s="347"/>
      <c r="GJ96" s="347"/>
      <c r="GK96" s="347"/>
      <c r="GL96" s="347"/>
      <c r="GM96" s="347"/>
      <c r="GN96" s="347"/>
      <c r="GO96" s="347"/>
      <c r="GP96" s="347"/>
      <c r="GQ96" s="347"/>
      <c r="GR96" s="347"/>
      <c r="GS96" s="347"/>
      <c r="GT96" s="347"/>
      <c r="GU96" s="347"/>
      <c r="GV96" s="347"/>
      <c r="GW96" s="347"/>
      <c r="GX96" s="347"/>
      <c r="GY96" s="347"/>
      <c r="GZ96" s="347"/>
      <c r="HA96" s="347"/>
      <c r="HB96" s="347"/>
      <c r="HC96" s="347"/>
      <c r="HD96" s="347"/>
      <c r="HE96" s="347"/>
      <c r="HF96" s="347"/>
      <c r="HG96" s="347"/>
      <c r="HH96" s="347"/>
      <c r="HI96" s="347"/>
      <c r="HJ96" s="347"/>
      <c r="HK96" s="347"/>
      <c r="HL96" s="347"/>
      <c r="HM96" s="347"/>
      <c r="HN96" s="347"/>
      <c r="HO96" s="347"/>
      <c r="HP96" s="347"/>
      <c r="HQ96" s="347"/>
      <c r="HR96" s="347"/>
      <c r="HS96" s="347"/>
      <c r="HT96" s="347"/>
      <c r="HU96" s="347"/>
      <c r="HV96" s="347"/>
      <c r="HW96" s="347"/>
      <c r="HX96" s="347"/>
      <c r="HY96" s="347"/>
      <c r="HZ96" s="347"/>
      <c r="IA96" s="347"/>
      <c r="IB96" s="347"/>
      <c r="IC96" s="347"/>
      <c r="ID96" s="347"/>
      <c r="IE96" s="347"/>
      <c r="IF96" s="347"/>
    </row>
    <row r="97" spans="1:240" s="334" customFormat="1" ht="56.25" x14ac:dyDescent="0.2">
      <c r="A97" s="759"/>
      <c r="B97" s="759"/>
      <c r="C97" s="759"/>
      <c r="D97" s="759"/>
      <c r="E97" s="760"/>
      <c r="F97" s="761"/>
      <c r="G97" s="450" t="s">
        <v>338</v>
      </c>
      <c r="H97" s="432">
        <v>44364</v>
      </c>
      <c r="I97" s="462">
        <f t="shared" ref="I97:I98" si="10">SUM(J97:Q97)-P97</f>
        <v>295352181</v>
      </c>
      <c r="J97" s="409"/>
      <c r="K97" s="409">
        <v>295352181</v>
      </c>
      <c r="L97" s="409"/>
      <c r="M97" s="409"/>
      <c r="N97" s="409"/>
      <c r="O97" s="409"/>
      <c r="P97" s="417">
        <f t="shared" si="4"/>
        <v>295352181</v>
      </c>
      <c r="Q97" s="409"/>
      <c r="R97" s="759"/>
      <c r="S97" s="760"/>
      <c r="T97" s="447">
        <v>44470</v>
      </c>
      <c r="U97" s="426">
        <v>554</v>
      </c>
      <c r="V97" s="448">
        <v>295352181</v>
      </c>
      <c r="W97" s="764"/>
      <c r="X97" s="451"/>
      <c r="Y97" s="411"/>
      <c r="Z97" s="347" t="s">
        <v>704</v>
      </c>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7"/>
      <c r="BO97" s="347"/>
      <c r="BP97" s="347"/>
      <c r="BQ97" s="347"/>
      <c r="BR97" s="347"/>
      <c r="BS97" s="347"/>
      <c r="BT97" s="347"/>
      <c r="BU97" s="347"/>
      <c r="BV97" s="347"/>
      <c r="BW97" s="347"/>
      <c r="BX97" s="347"/>
      <c r="BY97" s="347"/>
      <c r="BZ97" s="347"/>
      <c r="CA97" s="347"/>
      <c r="CB97" s="347"/>
      <c r="CC97" s="347"/>
      <c r="CD97" s="347"/>
      <c r="CE97" s="347"/>
      <c r="CF97" s="347"/>
      <c r="CG97" s="347"/>
      <c r="CH97" s="347"/>
      <c r="CI97" s="347"/>
      <c r="CJ97" s="347"/>
      <c r="CK97" s="347"/>
      <c r="CL97" s="347"/>
      <c r="CM97" s="347"/>
      <c r="CN97" s="347"/>
      <c r="CO97" s="347"/>
      <c r="CP97" s="347"/>
      <c r="CQ97" s="347"/>
      <c r="CR97" s="347"/>
      <c r="CS97" s="347"/>
      <c r="CT97" s="347"/>
      <c r="CU97" s="347"/>
      <c r="CV97" s="347"/>
      <c r="CW97" s="347"/>
      <c r="CX97" s="347"/>
      <c r="CY97" s="347"/>
      <c r="CZ97" s="347"/>
      <c r="DA97" s="347"/>
      <c r="DB97" s="347"/>
      <c r="DC97" s="347"/>
      <c r="DD97" s="347"/>
      <c r="DE97" s="347"/>
      <c r="DF97" s="347"/>
      <c r="DG97" s="347"/>
      <c r="DH97" s="347"/>
      <c r="DI97" s="347"/>
      <c r="DJ97" s="347"/>
      <c r="DK97" s="347"/>
      <c r="DL97" s="347"/>
      <c r="DM97" s="347"/>
      <c r="DN97" s="347"/>
      <c r="DO97" s="347"/>
      <c r="DP97" s="347"/>
      <c r="DQ97" s="347"/>
      <c r="DR97" s="347"/>
      <c r="DS97" s="347"/>
      <c r="DT97" s="347"/>
      <c r="DU97" s="347"/>
      <c r="DV97" s="347"/>
      <c r="DW97" s="347"/>
      <c r="DX97" s="347"/>
      <c r="DY97" s="347"/>
      <c r="DZ97" s="347"/>
      <c r="EA97" s="347"/>
      <c r="EB97" s="347"/>
      <c r="EC97" s="347"/>
      <c r="ED97" s="347"/>
      <c r="EE97" s="347"/>
      <c r="EF97" s="347"/>
      <c r="EG97" s="347"/>
      <c r="EH97" s="347"/>
      <c r="EI97" s="347"/>
      <c r="EJ97" s="347"/>
      <c r="EK97" s="347"/>
      <c r="EL97" s="347"/>
      <c r="EM97" s="347"/>
      <c r="EN97" s="347"/>
      <c r="EO97" s="347"/>
      <c r="EP97" s="347"/>
      <c r="EQ97" s="347"/>
      <c r="ER97" s="347"/>
      <c r="ES97" s="347"/>
      <c r="ET97" s="347"/>
      <c r="EU97" s="347"/>
      <c r="EV97" s="347"/>
      <c r="EW97" s="347"/>
      <c r="EX97" s="347"/>
      <c r="EY97" s="347"/>
      <c r="EZ97" s="347"/>
      <c r="FA97" s="347"/>
      <c r="FB97" s="347"/>
      <c r="FC97" s="347"/>
      <c r="FD97" s="347"/>
      <c r="FE97" s="347"/>
      <c r="FF97" s="347"/>
      <c r="FG97" s="347"/>
      <c r="FH97" s="347"/>
      <c r="FI97" s="347"/>
      <c r="FJ97" s="347"/>
      <c r="FK97" s="347"/>
      <c r="FL97" s="347"/>
      <c r="FM97" s="347"/>
      <c r="FN97" s="347"/>
      <c r="FO97" s="347"/>
      <c r="FP97" s="347"/>
      <c r="FQ97" s="347"/>
      <c r="FR97" s="347"/>
      <c r="FS97" s="347"/>
      <c r="FT97" s="347"/>
      <c r="FU97" s="347"/>
      <c r="FV97" s="347"/>
      <c r="FW97" s="347"/>
      <c r="FX97" s="347"/>
      <c r="FY97" s="347"/>
      <c r="FZ97" s="347"/>
      <c r="GA97" s="347"/>
      <c r="GB97" s="347"/>
      <c r="GC97" s="347"/>
      <c r="GD97" s="347"/>
      <c r="GE97" s="347"/>
      <c r="GF97" s="347"/>
      <c r="GG97" s="347"/>
      <c r="GH97" s="347"/>
      <c r="GI97" s="347"/>
      <c r="GJ97" s="347"/>
      <c r="GK97" s="347"/>
      <c r="GL97" s="347"/>
      <c r="GM97" s="347"/>
      <c r="GN97" s="347"/>
      <c r="GO97" s="347"/>
      <c r="GP97" s="347"/>
      <c r="GQ97" s="347"/>
      <c r="GR97" s="347"/>
      <c r="GS97" s="347"/>
      <c r="GT97" s="347"/>
      <c r="GU97" s="347"/>
      <c r="GV97" s="347"/>
      <c r="GW97" s="347"/>
      <c r="GX97" s="347"/>
      <c r="GY97" s="347"/>
      <c r="GZ97" s="347"/>
      <c r="HA97" s="347"/>
      <c r="HB97" s="347"/>
      <c r="HC97" s="347"/>
      <c r="HD97" s="347"/>
      <c r="HE97" s="347"/>
      <c r="HF97" s="347"/>
      <c r="HG97" s="347"/>
      <c r="HH97" s="347"/>
      <c r="HI97" s="347"/>
      <c r="HJ97" s="347"/>
      <c r="HK97" s="347"/>
      <c r="HL97" s="347"/>
      <c r="HM97" s="347"/>
      <c r="HN97" s="347"/>
      <c r="HO97" s="347"/>
      <c r="HP97" s="347"/>
      <c r="HQ97" s="347"/>
      <c r="HR97" s="347"/>
      <c r="HS97" s="347"/>
      <c r="HT97" s="347"/>
      <c r="HU97" s="347"/>
      <c r="HV97" s="347"/>
      <c r="HW97" s="347"/>
      <c r="HX97" s="347"/>
      <c r="HY97" s="347"/>
      <c r="HZ97" s="347"/>
      <c r="IA97" s="347"/>
      <c r="IB97" s="347"/>
      <c r="IC97" s="347"/>
      <c r="ID97" s="347"/>
      <c r="IE97" s="347"/>
      <c r="IF97" s="347"/>
    </row>
    <row r="98" spans="1:240" s="334" customFormat="1" ht="67.5" x14ac:dyDescent="0.2">
      <c r="A98" s="759"/>
      <c r="B98" s="759"/>
      <c r="C98" s="759"/>
      <c r="D98" s="759"/>
      <c r="E98" s="760"/>
      <c r="F98" s="761"/>
      <c r="G98" s="450" t="s">
        <v>547</v>
      </c>
      <c r="H98" s="432" t="s">
        <v>548</v>
      </c>
      <c r="I98" s="462">
        <f t="shared" si="10"/>
        <v>49798956</v>
      </c>
      <c r="J98" s="409"/>
      <c r="K98" s="409">
        <v>49798956</v>
      </c>
      <c r="L98" s="409"/>
      <c r="M98" s="409"/>
      <c r="N98" s="409"/>
      <c r="O98" s="409"/>
      <c r="P98" s="417">
        <f t="shared" si="4"/>
        <v>49798956</v>
      </c>
      <c r="Q98" s="409"/>
      <c r="R98" s="759"/>
      <c r="S98" s="760"/>
      <c r="T98" s="447">
        <v>44819</v>
      </c>
      <c r="U98" s="426">
        <v>686</v>
      </c>
      <c r="V98" s="448">
        <v>49798956</v>
      </c>
      <c r="W98" s="764"/>
      <c r="X98" s="451"/>
      <c r="Y98" s="411"/>
      <c r="Z98" s="347" t="s">
        <v>704</v>
      </c>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7"/>
      <c r="BS98" s="347"/>
      <c r="BT98" s="347"/>
      <c r="BU98" s="347"/>
      <c r="BV98" s="347"/>
      <c r="BW98" s="347"/>
      <c r="BX98" s="347"/>
      <c r="BY98" s="347"/>
      <c r="BZ98" s="347"/>
      <c r="CA98" s="347"/>
      <c r="CB98" s="347"/>
      <c r="CC98" s="347"/>
      <c r="CD98" s="347"/>
      <c r="CE98" s="347"/>
      <c r="CF98" s="347"/>
      <c r="CG98" s="347"/>
      <c r="CH98" s="347"/>
      <c r="CI98" s="347"/>
      <c r="CJ98" s="347"/>
      <c r="CK98" s="347"/>
      <c r="CL98" s="347"/>
      <c r="CM98" s="347"/>
      <c r="CN98" s="347"/>
      <c r="CO98" s="347"/>
      <c r="CP98" s="347"/>
      <c r="CQ98" s="347"/>
      <c r="CR98" s="347"/>
      <c r="CS98" s="347"/>
      <c r="CT98" s="347"/>
      <c r="CU98" s="347"/>
      <c r="CV98" s="347"/>
      <c r="CW98" s="347"/>
      <c r="CX98" s="347"/>
      <c r="CY98" s="347"/>
      <c r="CZ98" s="347"/>
      <c r="DA98" s="347"/>
      <c r="DB98" s="347"/>
      <c r="DC98" s="347"/>
      <c r="DD98" s="347"/>
      <c r="DE98" s="347"/>
      <c r="DF98" s="347"/>
      <c r="DG98" s="347"/>
      <c r="DH98" s="347"/>
      <c r="DI98" s="347"/>
      <c r="DJ98" s="347"/>
      <c r="DK98" s="347"/>
      <c r="DL98" s="347"/>
      <c r="DM98" s="347"/>
      <c r="DN98" s="347"/>
      <c r="DO98" s="347"/>
      <c r="DP98" s="347"/>
      <c r="DQ98" s="347"/>
      <c r="DR98" s="347"/>
      <c r="DS98" s="347"/>
      <c r="DT98" s="347"/>
      <c r="DU98" s="347"/>
      <c r="DV98" s="347"/>
      <c r="DW98" s="347"/>
      <c r="DX98" s="347"/>
      <c r="DY98" s="347"/>
      <c r="DZ98" s="347"/>
      <c r="EA98" s="347"/>
      <c r="EB98" s="347"/>
      <c r="EC98" s="347"/>
      <c r="ED98" s="347"/>
      <c r="EE98" s="347"/>
      <c r="EF98" s="347"/>
      <c r="EG98" s="347"/>
      <c r="EH98" s="347"/>
      <c r="EI98" s="347"/>
      <c r="EJ98" s="347"/>
      <c r="EK98" s="347"/>
      <c r="EL98" s="347"/>
      <c r="EM98" s="347"/>
      <c r="EN98" s="347"/>
      <c r="EO98" s="347"/>
      <c r="EP98" s="347"/>
      <c r="EQ98" s="347"/>
      <c r="ER98" s="347"/>
      <c r="ES98" s="347"/>
      <c r="ET98" s="347"/>
      <c r="EU98" s="347"/>
      <c r="EV98" s="347"/>
      <c r="EW98" s="347"/>
      <c r="EX98" s="347"/>
      <c r="EY98" s="347"/>
      <c r="EZ98" s="347"/>
      <c r="FA98" s="347"/>
      <c r="FB98" s="347"/>
      <c r="FC98" s="347"/>
      <c r="FD98" s="347"/>
      <c r="FE98" s="347"/>
      <c r="FF98" s="347"/>
      <c r="FG98" s="347"/>
      <c r="FH98" s="347"/>
      <c r="FI98" s="347"/>
      <c r="FJ98" s="347"/>
      <c r="FK98" s="347"/>
      <c r="FL98" s="347"/>
      <c r="FM98" s="347"/>
      <c r="FN98" s="347"/>
      <c r="FO98" s="347"/>
      <c r="FP98" s="347"/>
      <c r="FQ98" s="347"/>
      <c r="FR98" s="347"/>
      <c r="FS98" s="347"/>
      <c r="FT98" s="347"/>
      <c r="FU98" s="347"/>
      <c r="FV98" s="347"/>
      <c r="FW98" s="347"/>
      <c r="FX98" s="347"/>
      <c r="FY98" s="347"/>
      <c r="FZ98" s="347"/>
      <c r="GA98" s="347"/>
      <c r="GB98" s="347"/>
      <c r="GC98" s="347"/>
      <c r="GD98" s="347"/>
      <c r="GE98" s="347"/>
      <c r="GF98" s="347"/>
      <c r="GG98" s="347"/>
      <c r="GH98" s="347"/>
      <c r="GI98" s="347"/>
      <c r="GJ98" s="347"/>
      <c r="GK98" s="347"/>
      <c r="GL98" s="347"/>
      <c r="GM98" s="347"/>
      <c r="GN98" s="347"/>
      <c r="GO98" s="347"/>
      <c r="GP98" s="347"/>
      <c r="GQ98" s="347"/>
      <c r="GR98" s="347"/>
      <c r="GS98" s="347"/>
      <c r="GT98" s="347"/>
      <c r="GU98" s="347"/>
      <c r="GV98" s="347"/>
      <c r="GW98" s="347"/>
      <c r="GX98" s="347"/>
      <c r="GY98" s="347"/>
      <c r="GZ98" s="347"/>
      <c r="HA98" s="347"/>
      <c r="HB98" s="347"/>
      <c r="HC98" s="347"/>
      <c r="HD98" s="347"/>
      <c r="HE98" s="347"/>
      <c r="HF98" s="347"/>
      <c r="HG98" s="347"/>
      <c r="HH98" s="347"/>
      <c r="HI98" s="347"/>
      <c r="HJ98" s="347"/>
      <c r="HK98" s="347"/>
      <c r="HL98" s="347"/>
      <c r="HM98" s="347"/>
      <c r="HN98" s="347"/>
      <c r="HO98" s="347"/>
      <c r="HP98" s="347"/>
      <c r="HQ98" s="347"/>
      <c r="HR98" s="347"/>
      <c r="HS98" s="347"/>
      <c r="HT98" s="347"/>
      <c r="HU98" s="347"/>
      <c r="HV98" s="347"/>
      <c r="HW98" s="347"/>
      <c r="HX98" s="347"/>
      <c r="HY98" s="347"/>
      <c r="HZ98" s="347"/>
      <c r="IA98" s="347"/>
      <c r="IB98" s="347"/>
      <c r="IC98" s="347"/>
      <c r="ID98" s="347"/>
      <c r="IE98" s="347"/>
      <c r="IF98" s="347"/>
    </row>
    <row r="99" spans="1:240" s="334" customFormat="1" ht="45" x14ac:dyDescent="0.2">
      <c r="A99" s="759" t="s">
        <v>339</v>
      </c>
      <c r="B99" s="759" t="s">
        <v>340</v>
      </c>
      <c r="C99" s="759" t="s">
        <v>341</v>
      </c>
      <c r="D99" s="759" t="s">
        <v>27</v>
      </c>
      <c r="E99" s="760" t="s">
        <v>28</v>
      </c>
      <c r="F99" s="761">
        <v>2018000040015</v>
      </c>
      <c r="G99" s="450" t="s">
        <v>543</v>
      </c>
      <c r="H99" s="432" t="s">
        <v>546</v>
      </c>
      <c r="I99" s="462">
        <f>SUM(J99:Q99)-P99</f>
        <v>14845854825</v>
      </c>
      <c r="J99" s="409"/>
      <c r="K99" s="409">
        <v>5605504524</v>
      </c>
      <c r="L99" s="409"/>
      <c r="M99" s="409"/>
      <c r="N99" s="409"/>
      <c r="O99" s="409">
        <v>9240350301</v>
      </c>
      <c r="P99" s="417">
        <f t="shared" si="4"/>
        <v>14845854825</v>
      </c>
      <c r="Q99" s="409"/>
      <c r="R99" s="759" t="s">
        <v>28</v>
      </c>
      <c r="S99" s="760" t="s">
        <v>634</v>
      </c>
      <c r="T99" s="447">
        <v>43522</v>
      </c>
      <c r="U99" s="426">
        <v>130</v>
      </c>
      <c r="V99" s="448">
        <v>14845854825</v>
      </c>
      <c r="W99" s="764" t="s">
        <v>646</v>
      </c>
      <c r="X99" s="451"/>
      <c r="Y99" s="759"/>
      <c r="Z99" s="347" t="s">
        <v>703</v>
      </c>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7"/>
      <c r="BN99" s="347"/>
      <c r="BO99" s="347"/>
      <c r="BP99" s="347"/>
      <c r="BQ99" s="347"/>
      <c r="BR99" s="347"/>
      <c r="BS99" s="347"/>
      <c r="BT99" s="347"/>
      <c r="BU99" s="347"/>
      <c r="BV99" s="347"/>
      <c r="BW99" s="347"/>
      <c r="BX99" s="347"/>
      <c r="BY99" s="347"/>
      <c r="BZ99" s="347"/>
      <c r="CA99" s="347"/>
      <c r="CB99" s="347"/>
      <c r="CC99" s="347"/>
      <c r="CD99" s="347"/>
      <c r="CE99" s="347"/>
      <c r="CF99" s="347"/>
      <c r="CG99" s="347"/>
      <c r="CH99" s="347"/>
      <c r="CI99" s="347"/>
      <c r="CJ99" s="347"/>
      <c r="CK99" s="347"/>
      <c r="CL99" s="347"/>
      <c r="CM99" s="347"/>
      <c r="CN99" s="347"/>
      <c r="CO99" s="347"/>
      <c r="CP99" s="347"/>
      <c r="CQ99" s="347"/>
      <c r="CR99" s="347"/>
      <c r="CS99" s="347"/>
      <c r="CT99" s="347"/>
      <c r="CU99" s="347"/>
      <c r="CV99" s="347"/>
      <c r="CW99" s="347"/>
      <c r="CX99" s="347"/>
      <c r="CY99" s="347"/>
      <c r="CZ99" s="347"/>
      <c r="DA99" s="347"/>
      <c r="DB99" s="347"/>
      <c r="DC99" s="347"/>
      <c r="DD99" s="347"/>
      <c r="DE99" s="347"/>
      <c r="DF99" s="347"/>
      <c r="DG99" s="347"/>
      <c r="DH99" s="347"/>
      <c r="DI99" s="347"/>
      <c r="DJ99" s="347"/>
      <c r="DK99" s="347"/>
      <c r="DL99" s="347"/>
      <c r="DM99" s="347"/>
      <c r="DN99" s="347"/>
      <c r="DO99" s="347"/>
      <c r="DP99" s="347"/>
      <c r="DQ99" s="347"/>
      <c r="DR99" s="347"/>
      <c r="DS99" s="347"/>
      <c r="DT99" s="347"/>
      <c r="DU99" s="347"/>
      <c r="DV99" s="347"/>
      <c r="DW99" s="347"/>
      <c r="DX99" s="347"/>
      <c r="DY99" s="347"/>
      <c r="DZ99" s="347"/>
      <c r="EA99" s="347"/>
      <c r="EB99" s="347"/>
      <c r="EC99" s="347"/>
      <c r="ED99" s="347"/>
      <c r="EE99" s="347"/>
      <c r="EF99" s="347"/>
      <c r="EG99" s="347"/>
      <c r="EH99" s="347"/>
      <c r="EI99" s="347"/>
      <c r="EJ99" s="347"/>
      <c r="EK99" s="347"/>
      <c r="EL99" s="347"/>
      <c r="EM99" s="347"/>
      <c r="EN99" s="347"/>
      <c r="EO99" s="347"/>
      <c r="EP99" s="347"/>
      <c r="EQ99" s="347"/>
      <c r="ER99" s="347"/>
      <c r="ES99" s="347"/>
      <c r="ET99" s="347"/>
      <c r="EU99" s="347"/>
      <c r="EV99" s="347"/>
      <c r="EW99" s="347"/>
      <c r="EX99" s="347"/>
      <c r="EY99" s="347"/>
      <c r="EZ99" s="347"/>
      <c r="FA99" s="347"/>
      <c r="FB99" s="347"/>
      <c r="FC99" s="347"/>
      <c r="FD99" s="347"/>
      <c r="FE99" s="347"/>
      <c r="FF99" s="347"/>
      <c r="FG99" s="347"/>
      <c r="FH99" s="347"/>
      <c r="FI99" s="347"/>
      <c r="FJ99" s="347"/>
      <c r="FK99" s="347"/>
      <c r="FL99" s="347"/>
      <c r="FM99" s="347"/>
      <c r="FN99" s="347"/>
      <c r="FO99" s="347"/>
      <c r="FP99" s="347"/>
      <c r="FQ99" s="347"/>
      <c r="FR99" s="347"/>
      <c r="FS99" s="347"/>
      <c r="FT99" s="347"/>
      <c r="FU99" s="347"/>
      <c r="FV99" s="347"/>
      <c r="FW99" s="347"/>
      <c r="FX99" s="347"/>
      <c r="FY99" s="347"/>
      <c r="FZ99" s="347"/>
      <c r="GA99" s="347"/>
      <c r="GB99" s="347"/>
      <c r="GC99" s="347"/>
      <c r="GD99" s="347"/>
      <c r="GE99" s="347"/>
      <c r="GF99" s="347"/>
      <c r="GG99" s="347"/>
      <c r="GH99" s="347"/>
      <c r="GI99" s="347"/>
      <c r="GJ99" s="347"/>
      <c r="GK99" s="347"/>
      <c r="GL99" s="347"/>
      <c r="GM99" s="347"/>
      <c r="GN99" s="347"/>
      <c r="GO99" s="347"/>
      <c r="GP99" s="347"/>
      <c r="GQ99" s="347"/>
      <c r="GR99" s="347"/>
      <c r="GS99" s="347"/>
      <c r="GT99" s="347"/>
      <c r="GU99" s="347"/>
      <c r="GV99" s="347"/>
      <c r="GW99" s="347"/>
      <c r="GX99" s="347"/>
      <c r="GY99" s="347"/>
      <c r="GZ99" s="347"/>
      <c r="HA99" s="347"/>
      <c r="HB99" s="347"/>
      <c r="HC99" s="347"/>
      <c r="HD99" s="347"/>
      <c r="HE99" s="347"/>
      <c r="HF99" s="347"/>
      <c r="HG99" s="347"/>
      <c r="HH99" s="347"/>
      <c r="HI99" s="347"/>
      <c r="HJ99" s="347"/>
      <c r="HK99" s="347"/>
      <c r="HL99" s="347"/>
      <c r="HM99" s="347"/>
      <c r="HN99" s="347"/>
      <c r="HO99" s="347"/>
      <c r="HP99" s="347"/>
      <c r="HQ99" s="347"/>
      <c r="HR99" s="347"/>
      <c r="HS99" s="347"/>
      <c r="HT99" s="347"/>
      <c r="HU99" s="347"/>
      <c r="HV99" s="347"/>
      <c r="HW99" s="347"/>
      <c r="HX99" s="347"/>
      <c r="HY99" s="347"/>
      <c r="HZ99" s="347"/>
      <c r="IA99" s="347"/>
      <c r="IB99" s="347"/>
      <c r="IC99" s="347"/>
      <c r="ID99" s="347"/>
      <c r="IE99" s="347"/>
      <c r="IF99" s="347"/>
    </row>
    <row r="100" spans="1:240" s="334" customFormat="1" ht="33.75" x14ac:dyDescent="0.2">
      <c r="A100" s="759"/>
      <c r="B100" s="759"/>
      <c r="C100" s="759"/>
      <c r="D100" s="759"/>
      <c r="E100" s="760"/>
      <c r="F100" s="761"/>
      <c r="G100" s="450" t="s">
        <v>532</v>
      </c>
      <c r="H100" s="432">
        <v>44340</v>
      </c>
      <c r="I100" s="462">
        <f>SUM(J100:Q100)-P100</f>
        <v>2502943338</v>
      </c>
      <c r="J100" s="409"/>
      <c r="K100" s="409">
        <v>2502943338</v>
      </c>
      <c r="L100" s="409"/>
      <c r="M100" s="409"/>
      <c r="N100" s="409"/>
      <c r="O100" s="409"/>
      <c r="P100" s="417">
        <f t="shared" si="4"/>
        <v>2502943338</v>
      </c>
      <c r="Q100" s="409"/>
      <c r="R100" s="759"/>
      <c r="S100" s="760"/>
      <c r="T100" s="447">
        <v>44351</v>
      </c>
      <c r="U100" s="426">
        <v>306</v>
      </c>
      <c r="V100" s="448">
        <v>2502943338</v>
      </c>
      <c r="W100" s="764"/>
      <c r="X100" s="451"/>
      <c r="Y100" s="759"/>
      <c r="Z100" s="347" t="s">
        <v>704</v>
      </c>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7"/>
      <c r="BR100" s="347"/>
      <c r="BS100" s="347"/>
      <c r="BT100" s="347"/>
      <c r="BU100" s="347"/>
      <c r="BV100" s="347"/>
      <c r="BW100" s="347"/>
      <c r="BX100" s="347"/>
      <c r="BY100" s="347"/>
      <c r="BZ100" s="347"/>
      <c r="CA100" s="347"/>
      <c r="CB100" s="347"/>
      <c r="CC100" s="347"/>
      <c r="CD100" s="347"/>
      <c r="CE100" s="347"/>
      <c r="CF100" s="347"/>
      <c r="CG100" s="347"/>
      <c r="CH100" s="347"/>
      <c r="CI100" s="347"/>
      <c r="CJ100" s="347"/>
      <c r="CK100" s="347"/>
      <c r="CL100" s="347"/>
      <c r="CM100" s="347"/>
      <c r="CN100" s="347"/>
      <c r="CO100" s="347"/>
      <c r="CP100" s="347"/>
      <c r="CQ100" s="347"/>
      <c r="CR100" s="347"/>
      <c r="CS100" s="347"/>
      <c r="CT100" s="347"/>
      <c r="CU100" s="347"/>
      <c r="CV100" s="347"/>
      <c r="CW100" s="347"/>
      <c r="CX100" s="347"/>
      <c r="CY100" s="347"/>
      <c r="CZ100" s="347"/>
      <c r="DA100" s="347"/>
      <c r="DB100" s="347"/>
      <c r="DC100" s="347"/>
      <c r="DD100" s="347"/>
      <c r="DE100" s="347"/>
      <c r="DF100" s="347"/>
      <c r="DG100" s="347"/>
      <c r="DH100" s="347"/>
      <c r="DI100" s="347"/>
      <c r="DJ100" s="347"/>
      <c r="DK100" s="347"/>
      <c r="DL100" s="347"/>
      <c r="DM100" s="347"/>
      <c r="DN100" s="347"/>
      <c r="DO100" s="347"/>
      <c r="DP100" s="347"/>
      <c r="DQ100" s="347"/>
      <c r="DR100" s="347"/>
      <c r="DS100" s="347"/>
      <c r="DT100" s="347"/>
      <c r="DU100" s="347"/>
      <c r="DV100" s="347"/>
      <c r="DW100" s="347"/>
      <c r="DX100" s="347"/>
      <c r="DY100" s="347"/>
      <c r="DZ100" s="347"/>
      <c r="EA100" s="347"/>
      <c r="EB100" s="347"/>
      <c r="EC100" s="347"/>
      <c r="ED100" s="347"/>
      <c r="EE100" s="347"/>
      <c r="EF100" s="347"/>
      <c r="EG100" s="347"/>
      <c r="EH100" s="347"/>
      <c r="EI100" s="347"/>
      <c r="EJ100" s="347"/>
      <c r="EK100" s="347"/>
      <c r="EL100" s="347"/>
      <c r="EM100" s="347"/>
      <c r="EN100" s="347"/>
      <c r="EO100" s="347"/>
      <c r="EP100" s="347"/>
      <c r="EQ100" s="347"/>
      <c r="ER100" s="347"/>
      <c r="ES100" s="347"/>
      <c r="ET100" s="347"/>
      <c r="EU100" s="347"/>
      <c r="EV100" s="347"/>
      <c r="EW100" s="347"/>
      <c r="EX100" s="347"/>
      <c r="EY100" s="347"/>
      <c r="EZ100" s="347"/>
      <c r="FA100" s="347"/>
      <c r="FB100" s="347"/>
      <c r="FC100" s="347"/>
      <c r="FD100" s="347"/>
      <c r="FE100" s="347"/>
      <c r="FF100" s="347"/>
      <c r="FG100" s="347"/>
      <c r="FH100" s="347"/>
      <c r="FI100" s="347"/>
      <c r="FJ100" s="347"/>
      <c r="FK100" s="347"/>
      <c r="FL100" s="347"/>
      <c r="FM100" s="347"/>
      <c r="FN100" s="347"/>
      <c r="FO100" s="347"/>
      <c r="FP100" s="347"/>
      <c r="FQ100" s="347"/>
      <c r="FR100" s="347"/>
      <c r="FS100" s="347"/>
      <c r="FT100" s="347"/>
      <c r="FU100" s="347"/>
      <c r="FV100" s="347"/>
      <c r="FW100" s="347"/>
      <c r="FX100" s="347"/>
      <c r="FY100" s="347"/>
      <c r="FZ100" s="347"/>
      <c r="GA100" s="347"/>
      <c r="GB100" s="347"/>
      <c r="GC100" s="347"/>
      <c r="GD100" s="347"/>
      <c r="GE100" s="347"/>
      <c r="GF100" s="347"/>
      <c r="GG100" s="347"/>
      <c r="GH100" s="347"/>
      <c r="GI100" s="347"/>
      <c r="GJ100" s="347"/>
      <c r="GK100" s="347"/>
      <c r="GL100" s="347"/>
      <c r="GM100" s="347"/>
      <c r="GN100" s="347"/>
      <c r="GO100" s="347"/>
      <c r="GP100" s="347"/>
      <c r="GQ100" s="347"/>
      <c r="GR100" s="347"/>
      <c r="GS100" s="347"/>
      <c r="GT100" s="347"/>
      <c r="GU100" s="347"/>
      <c r="GV100" s="347"/>
      <c r="GW100" s="347"/>
      <c r="GX100" s="347"/>
      <c r="GY100" s="347"/>
      <c r="GZ100" s="347"/>
      <c r="HA100" s="347"/>
      <c r="HB100" s="347"/>
      <c r="HC100" s="347"/>
      <c r="HD100" s="347"/>
      <c r="HE100" s="347"/>
      <c r="HF100" s="347"/>
      <c r="HG100" s="347"/>
      <c r="HH100" s="347"/>
      <c r="HI100" s="347"/>
      <c r="HJ100" s="347"/>
      <c r="HK100" s="347"/>
      <c r="HL100" s="347"/>
      <c r="HM100" s="347"/>
      <c r="HN100" s="347"/>
      <c r="HO100" s="347"/>
      <c r="HP100" s="347"/>
      <c r="HQ100" s="347"/>
      <c r="HR100" s="347"/>
      <c r="HS100" s="347"/>
      <c r="HT100" s="347"/>
      <c r="HU100" s="347"/>
      <c r="HV100" s="347"/>
      <c r="HW100" s="347"/>
      <c r="HX100" s="347"/>
      <c r="HY100" s="347"/>
      <c r="HZ100" s="347"/>
      <c r="IA100" s="347"/>
      <c r="IB100" s="347"/>
      <c r="IC100" s="347"/>
      <c r="ID100" s="347"/>
      <c r="IE100" s="347"/>
      <c r="IF100" s="347"/>
    </row>
    <row r="101" spans="1:240" s="334" customFormat="1" ht="45" x14ac:dyDescent="0.2">
      <c r="A101" s="411" t="s">
        <v>342</v>
      </c>
      <c r="B101" s="411" t="s">
        <v>343</v>
      </c>
      <c r="C101" s="411" t="s">
        <v>344</v>
      </c>
      <c r="D101" s="411" t="s">
        <v>27</v>
      </c>
      <c r="E101" s="412" t="s">
        <v>28</v>
      </c>
      <c r="F101" s="449">
        <v>2018000040042</v>
      </c>
      <c r="G101" s="450" t="s">
        <v>544</v>
      </c>
      <c r="H101" s="432" t="s">
        <v>545</v>
      </c>
      <c r="I101" s="409">
        <f>SUM(J101:Q101)-P101</f>
        <v>8725329896</v>
      </c>
      <c r="J101" s="409"/>
      <c r="K101" s="448">
        <v>8725329896</v>
      </c>
      <c r="L101" s="409"/>
      <c r="M101" s="409"/>
      <c r="N101" s="409"/>
      <c r="O101" s="409"/>
      <c r="P101" s="417">
        <f t="shared" si="4"/>
        <v>8725329896</v>
      </c>
      <c r="Q101" s="409"/>
      <c r="R101" s="411" t="s">
        <v>28</v>
      </c>
      <c r="S101" s="412" t="s">
        <v>46</v>
      </c>
      <c r="T101" s="447">
        <v>43522</v>
      </c>
      <c r="U101" s="426">
        <v>20</v>
      </c>
      <c r="V101" s="448">
        <v>8725329896</v>
      </c>
      <c r="W101" s="451" t="s">
        <v>509</v>
      </c>
      <c r="X101" s="451"/>
      <c r="Y101" s="411"/>
      <c r="Z101" s="347" t="s">
        <v>703</v>
      </c>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347"/>
      <c r="BI101" s="347"/>
      <c r="BJ101" s="347"/>
      <c r="BK101" s="347"/>
      <c r="BL101" s="347"/>
      <c r="BM101" s="347"/>
      <c r="BN101" s="347"/>
      <c r="BO101" s="347"/>
      <c r="BP101" s="347"/>
      <c r="BQ101" s="347"/>
      <c r="BR101" s="347"/>
      <c r="BS101" s="347"/>
      <c r="BT101" s="347"/>
      <c r="BU101" s="347"/>
      <c r="BV101" s="347"/>
      <c r="BW101" s="347"/>
      <c r="BX101" s="347"/>
      <c r="BY101" s="347"/>
      <c r="BZ101" s="347"/>
      <c r="CA101" s="347"/>
      <c r="CB101" s="347"/>
      <c r="CC101" s="347"/>
      <c r="CD101" s="347"/>
      <c r="CE101" s="347"/>
      <c r="CF101" s="347"/>
      <c r="CG101" s="347"/>
      <c r="CH101" s="347"/>
      <c r="CI101" s="347"/>
      <c r="CJ101" s="347"/>
      <c r="CK101" s="347"/>
      <c r="CL101" s="347"/>
      <c r="CM101" s="347"/>
      <c r="CN101" s="347"/>
      <c r="CO101" s="347"/>
      <c r="CP101" s="347"/>
      <c r="CQ101" s="347"/>
      <c r="CR101" s="347"/>
      <c r="CS101" s="347"/>
      <c r="CT101" s="347"/>
      <c r="CU101" s="347"/>
      <c r="CV101" s="347"/>
      <c r="CW101" s="347"/>
      <c r="CX101" s="347"/>
      <c r="CY101" s="347"/>
      <c r="CZ101" s="347"/>
      <c r="DA101" s="347"/>
      <c r="DB101" s="347"/>
      <c r="DC101" s="347"/>
      <c r="DD101" s="347"/>
      <c r="DE101" s="347"/>
      <c r="DF101" s="347"/>
      <c r="DG101" s="347"/>
      <c r="DH101" s="347"/>
      <c r="DI101" s="347"/>
      <c r="DJ101" s="347"/>
      <c r="DK101" s="347"/>
      <c r="DL101" s="347"/>
      <c r="DM101" s="347"/>
      <c r="DN101" s="347"/>
      <c r="DO101" s="347"/>
      <c r="DP101" s="347"/>
      <c r="DQ101" s="347"/>
      <c r="DR101" s="347"/>
      <c r="DS101" s="347"/>
      <c r="DT101" s="347"/>
      <c r="DU101" s="347"/>
      <c r="DV101" s="347"/>
      <c r="DW101" s="347"/>
      <c r="DX101" s="347"/>
      <c r="DY101" s="347"/>
      <c r="DZ101" s="347"/>
      <c r="EA101" s="347"/>
      <c r="EB101" s="347"/>
      <c r="EC101" s="347"/>
      <c r="ED101" s="347"/>
      <c r="EE101" s="347"/>
      <c r="EF101" s="347"/>
      <c r="EG101" s="347"/>
      <c r="EH101" s="347"/>
      <c r="EI101" s="347"/>
      <c r="EJ101" s="347"/>
      <c r="EK101" s="347"/>
      <c r="EL101" s="347"/>
      <c r="EM101" s="347"/>
      <c r="EN101" s="347"/>
      <c r="EO101" s="347"/>
      <c r="EP101" s="347"/>
      <c r="EQ101" s="347"/>
      <c r="ER101" s="347"/>
      <c r="ES101" s="347"/>
      <c r="ET101" s="347"/>
      <c r="EU101" s="347"/>
      <c r="EV101" s="347"/>
      <c r="EW101" s="347"/>
      <c r="EX101" s="347"/>
      <c r="EY101" s="347"/>
      <c r="EZ101" s="347"/>
      <c r="FA101" s="347"/>
      <c r="FB101" s="347"/>
      <c r="FC101" s="347"/>
      <c r="FD101" s="347"/>
      <c r="FE101" s="347"/>
      <c r="FF101" s="347"/>
      <c r="FG101" s="347"/>
      <c r="FH101" s="347"/>
      <c r="FI101" s="347"/>
      <c r="FJ101" s="347"/>
      <c r="FK101" s="347"/>
      <c r="FL101" s="347"/>
      <c r="FM101" s="347"/>
      <c r="FN101" s="347"/>
      <c r="FO101" s="347"/>
      <c r="FP101" s="347"/>
      <c r="FQ101" s="347"/>
      <c r="FR101" s="347"/>
      <c r="FS101" s="347"/>
      <c r="FT101" s="347"/>
      <c r="FU101" s="347"/>
      <c r="FV101" s="347"/>
      <c r="FW101" s="347"/>
      <c r="FX101" s="347"/>
      <c r="FY101" s="347"/>
      <c r="FZ101" s="347"/>
      <c r="GA101" s="347"/>
      <c r="GB101" s="347"/>
      <c r="GC101" s="347"/>
      <c r="GD101" s="347"/>
      <c r="GE101" s="347"/>
      <c r="GF101" s="347"/>
      <c r="GG101" s="347"/>
      <c r="GH101" s="347"/>
      <c r="GI101" s="347"/>
      <c r="GJ101" s="347"/>
      <c r="GK101" s="347"/>
      <c r="GL101" s="347"/>
      <c r="GM101" s="347"/>
      <c r="GN101" s="347"/>
      <c r="GO101" s="347"/>
      <c r="GP101" s="347"/>
      <c r="GQ101" s="347"/>
      <c r="GR101" s="347"/>
      <c r="GS101" s="347"/>
      <c r="GT101" s="347"/>
      <c r="GU101" s="347"/>
      <c r="GV101" s="347"/>
      <c r="GW101" s="347"/>
      <c r="GX101" s="347"/>
      <c r="GY101" s="347"/>
      <c r="GZ101" s="347"/>
      <c r="HA101" s="347"/>
      <c r="HB101" s="347"/>
      <c r="HC101" s="347"/>
      <c r="HD101" s="347"/>
      <c r="HE101" s="347"/>
      <c r="HF101" s="347"/>
      <c r="HG101" s="347"/>
      <c r="HH101" s="347"/>
      <c r="HI101" s="347"/>
      <c r="HJ101" s="347"/>
      <c r="HK101" s="347"/>
      <c r="HL101" s="347"/>
      <c r="HM101" s="347"/>
      <c r="HN101" s="347"/>
      <c r="HO101" s="347"/>
      <c r="HP101" s="347"/>
      <c r="HQ101" s="347"/>
      <c r="HR101" s="347"/>
      <c r="HS101" s="347"/>
      <c r="HT101" s="347"/>
      <c r="HU101" s="347"/>
      <c r="HV101" s="347"/>
      <c r="HW101" s="347"/>
      <c r="HX101" s="347"/>
      <c r="HY101" s="347"/>
      <c r="HZ101" s="347"/>
      <c r="IA101" s="347"/>
      <c r="IB101" s="347"/>
      <c r="IC101" s="347"/>
      <c r="ID101" s="347"/>
      <c r="IE101" s="347"/>
      <c r="IF101" s="347"/>
    </row>
    <row r="102" spans="1:240" s="334" customFormat="1" ht="67.5" x14ac:dyDescent="0.2">
      <c r="A102" s="759" t="s">
        <v>345</v>
      </c>
      <c r="B102" s="759" t="s">
        <v>346</v>
      </c>
      <c r="C102" s="759" t="s">
        <v>347</v>
      </c>
      <c r="D102" s="759" t="s">
        <v>34</v>
      </c>
      <c r="E102" s="760" t="s">
        <v>28</v>
      </c>
      <c r="F102" s="761">
        <v>20181301011385</v>
      </c>
      <c r="G102" s="450" t="s">
        <v>551</v>
      </c>
      <c r="H102" s="432" t="s">
        <v>552</v>
      </c>
      <c r="I102" s="409">
        <f>+J102+K102+L102+M102+O102+Q102+N102</f>
        <v>3105294006</v>
      </c>
      <c r="J102" s="409"/>
      <c r="K102" s="448">
        <f>3105294006</f>
        <v>3105294006</v>
      </c>
      <c r="L102" s="409"/>
      <c r="M102" s="409"/>
      <c r="N102" s="409"/>
      <c r="O102" s="409"/>
      <c r="P102" s="417">
        <f t="shared" si="4"/>
        <v>3105294006</v>
      </c>
      <c r="Q102" s="409"/>
      <c r="R102" s="759" t="s">
        <v>28</v>
      </c>
      <c r="S102" s="760" t="s">
        <v>635</v>
      </c>
      <c r="T102" s="447">
        <v>43636</v>
      </c>
      <c r="U102" s="426">
        <v>372</v>
      </c>
      <c r="V102" s="448">
        <v>3105294006</v>
      </c>
      <c r="W102" s="764" t="s">
        <v>647</v>
      </c>
      <c r="X102" s="451"/>
      <c r="Y102" s="411"/>
      <c r="Z102" s="347" t="s">
        <v>703</v>
      </c>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c r="BN102" s="347"/>
      <c r="BO102" s="347"/>
      <c r="BP102" s="347"/>
      <c r="BQ102" s="347"/>
      <c r="BR102" s="347"/>
      <c r="BS102" s="347"/>
      <c r="BT102" s="347"/>
      <c r="BU102" s="347"/>
      <c r="BV102" s="347"/>
      <c r="BW102" s="347"/>
      <c r="BX102" s="347"/>
      <c r="BY102" s="347"/>
      <c r="BZ102" s="347"/>
      <c r="CA102" s="347"/>
      <c r="CB102" s="347"/>
      <c r="CC102" s="347"/>
      <c r="CD102" s="347"/>
      <c r="CE102" s="347"/>
      <c r="CF102" s="347"/>
      <c r="CG102" s="347"/>
      <c r="CH102" s="347"/>
      <c r="CI102" s="347"/>
      <c r="CJ102" s="347"/>
      <c r="CK102" s="347"/>
      <c r="CL102" s="347"/>
      <c r="CM102" s="347"/>
      <c r="CN102" s="347"/>
      <c r="CO102" s="347"/>
      <c r="CP102" s="347"/>
      <c r="CQ102" s="347"/>
      <c r="CR102" s="347"/>
      <c r="CS102" s="347"/>
      <c r="CT102" s="347"/>
      <c r="CU102" s="347"/>
      <c r="CV102" s="347"/>
      <c r="CW102" s="347"/>
      <c r="CX102" s="347"/>
      <c r="CY102" s="347"/>
      <c r="CZ102" s="347"/>
      <c r="DA102" s="347"/>
      <c r="DB102" s="347"/>
      <c r="DC102" s="347"/>
      <c r="DD102" s="347"/>
      <c r="DE102" s="347"/>
      <c r="DF102" s="347"/>
      <c r="DG102" s="347"/>
      <c r="DH102" s="347"/>
      <c r="DI102" s="347"/>
      <c r="DJ102" s="347"/>
      <c r="DK102" s="347"/>
      <c r="DL102" s="347"/>
      <c r="DM102" s="347"/>
      <c r="DN102" s="347"/>
      <c r="DO102" s="347"/>
      <c r="DP102" s="347"/>
      <c r="DQ102" s="347"/>
      <c r="DR102" s="347"/>
      <c r="DS102" s="347"/>
      <c r="DT102" s="347"/>
      <c r="DU102" s="347"/>
      <c r="DV102" s="347"/>
      <c r="DW102" s="347"/>
      <c r="DX102" s="347"/>
      <c r="DY102" s="347"/>
      <c r="DZ102" s="347"/>
      <c r="EA102" s="347"/>
      <c r="EB102" s="347"/>
      <c r="EC102" s="347"/>
      <c r="ED102" s="347"/>
      <c r="EE102" s="347"/>
      <c r="EF102" s="347"/>
      <c r="EG102" s="347"/>
      <c r="EH102" s="347"/>
      <c r="EI102" s="347"/>
      <c r="EJ102" s="347"/>
      <c r="EK102" s="347"/>
      <c r="EL102" s="347"/>
      <c r="EM102" s="347"/>
      <c r="EN102" s="347"/>
      <c r="EO102" s="347"/>
      <c r="EP102" s="347"/>
      <c r="EQ102" s="347"/>
      <c r="ER102" s="347"/>
      <c r="ES102" s="347"/>
      <c r="ET102" s="347"/>
      <c r="EU102" s="347"/>
      <c r="EV102" s="347"/>
      <c r="EW102" s="347"/>
      <c r="EX102" s="347"/>
      <c r="EY102" s="347"/>
      <c r="EZ102" s="347"/>
      <c r="FA102" s="347"/>
      <c r="FB102" s="347"/>
      <c r="FC102" s="347"/>
      <c r="FD102" s="347"/>
      <c r="FE102" s="347"/>
      <c r="FF102" s="347"/>
      <c r="FG102" s="347"/>
      <c r="FH102" s="347"/>
      <c r="FI102" s="347"/>
      <c r="FJ102" s="347"/>
      <c r="FK102" s="347"/>
      <c r="FL102" s="347"/>
      <c r="FM102" s="347"/>
      <c r="FN102" s="347"/>
      <c r="FO102" s="347"/>
      <c r="FP102" s="347"/>
      <c r="FQ102" s="347"/>
      <c r="FR102" s="347"/>
      <c r="FS102" s="347"/>
      <c r="FT102" s="347"/>
      <c r="FU102" s="347"/>
      <c r="FV102" s="347"/>
      <c r="FW102" s="347"/>
      <c r="FX102" s="347"/>
      <c r="FY102" s="347"/>
      <c r="FZ102" s="347"/>
      <c r="GA102" s="347"/>
      <c r="GB102" s="347"/>
      <c r="GC102" s="347"/>
      <c r="GD102" s="347"/>
      <c r="GE102" s="347"/>
      <c r="GF102" s="347"/>
      <c r="GG102" s="347"/>
      <c r="GH102" s="347"/>
      <c r="GI102" s="347"/>
      <c r="GJ102" s="347"/>
      <c r="GK102" s="347"/>
      <c r="GL102" s="347"/>
      <c r="GM102" s="347"/>
      <c r="GN102" s="347"/>
      <c r="GO102" s="347"/>
      <c r="GP102" s="347"/>
      <c r="GQ102" s="347"/>
      <c r="GR102" s="347"/>
      <c r="GS102" s="347"/>
      <c r="GT102" s="347"/>
      <c r="GU102" s="347"/>
      <c r="GV102" s="347"/>
      <c r="GW102" s="347"/>
      <c r="GX102" s="347"/>
      <c r="GY102" s="347"/>
      <c r="GZ102" s="347"/>
      <c r="HA102" s="347"/>
      <c r="HB102" s="347"/>
      <c r="HC102" s="347"/>
      <c r="HD102" s="347"/>
      <c r="HE102" s="347"/>
      <c r="HF102" s="347"/>
      <c r="HG102" s="347"/>
      <c r="HH102" s="347"/>
      <c r="HI102" s="347"/>
      <c r="HJ102" s="347"/>
      <c r="HK102" s="347"/>
      <c r="HL102" s="347"/>
      <c r="HM102" s="347"/>
      <c r="HN102" s="347"/>
      <c r="HO102" s="347"/>
      <c r="HP102" s="347"/>
      <c r="HQ102" s="347"/>
      <c r="HR102" s="347"/>
      <c r="HS102" s="347"/>
      <c r="HT102" s="347"/>
      <c r="HU102" s="347"/>
      <c r="HV102" s="347"/>
      <c r="HW102" s="347"/>
      <c r="HX102" s="347"/>
      <c r="HY102" s="347"/>
      <c r="HZ102" s="347"/>
      <c r="IA102" s="347"/>
      <c r="IB102" s="347"/>
      <c r="IC102" s="347"/>
      <c r="ID102" s="347"/>
      <c r="IE102" s="347"/>
      <c r="IF102" s="347"/>
    </row>
    <row r="103" spans="1:240" s="334" customFormat="1" ht="22.5" x14ac:dyDescent="0.2">
      <c r="A103" s="759"/>
      <c r="B103" s="759"/>
      <c r="C103" s="759"/>
      <c r="D103" s="759"/>
      <c r="E103" s="760"/>
      <c r="F103" s="761"/>
      <c r="G103" s="450" t="s">
        <v>549</v>
      </c>
      <c r="H103" s="432">
        <v>44364</v>
      </c>
      <c r="I103" s="409">
        <f>+J103+K103+L103+M103+O103+Q103+N103</f>
        <v>527069118</v>
      </c>
      <c r="J103" s="409"/>
      <c r="K103" s="448">
        <v>527069118</v>
      </c>
      <c r="L103" s="409"/>
      <c r="M103" s="409"/>
      <c r="N103" s="409"/>
      <c r="O103" s="409"/>
      <c r="P103" s="417">
        <f t="shared" si="4"/>
        <v>527069118</v>
      </c>
      <c r="Q103" s="409"/>
      <c r="R103" s="759"/>
      <c r="S103" s="760"/>
      <c r="T103" s="447">
        <v>44365</v>
      </c>
      <c r="U103" s="426">
        <v>332</v>
      </c>
      <c r="V103" s="448">
        <v>527069118</v>
      </c>
      <c r="W103" s="764"/>
      <c r="X103" s="451"/>
      <c r="Y103" s="411"/>
      <c r="Z103" s="347" t="s">
        <v>704</v>
      </c>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7"/>
      <c r="BS103" s="347"/>
      <c r="BT103" s="347"/>
      <c r="BU103" s="347"/>
      <c r="BV103" s="347"/>
      <c r="BW103" s="347"/>
      <c r="BX103" s="347"/>
      <c r="BY103" s="347"/>
      <c r="BZ103" s="347"/>
      <c r="CA103" s="347"/>
      <c r="CB103" s="347"/>
      <c r="CC103" s="347"/>
      <c r="CD103" s="347"/>
      <c r="CE103" s="347"/>
      <c r="CF103" s="347"/>
      <c r="CG103" s="347"/>
      <c r="CH103" s="347"/>
      <c r="CI103" s="347"/>
      <c r="CJ103" s="347"/>
      <c r="CK103" s="347"/>
      <c r="CL103" s="347"/>
      <c r="CM103" s="347"/>
      <c r="CN103" s="347"/>
      <c r="CO103" s="347"/>
      <c r="CP103" s="347"/>
      <c r="CQ103" s="347"/>
      <c r="CR103" s="347"/>
      <c r="CS103" s="347"/>
      <c r="CT103" s="347"/>
      <c r="CU103" s="347"/>
      <c r="CV103" s="347"/>
      <c r="CW103" s="347"/>
      <c r="CX103" s="347"/>
      <c r="CY103" s="347"/>
      <c r="CZ103" s="347"/>
      <c r="DA103" s="347"/>
      <c r="DB103" s="347"/>
      <c r="DC103" s="347"/>
      <c r="DD103" s="347"/>
      <c r="DE103" s="347"/>
      <c r="DF103" s="347"/>
      <c r="DG103" s="347"/>
      <c r="DH103" s="347"/>
      <c r="DI103" s="347"/>
      <c r="DJ103" s="347"/>
      <c r="DK103" s="347"/>
      <c r="DL103" s="347"/>
      <c r="DM103" s="347"/>
      <c r="DN103" s="347"/>
      <c r="DO103" s="347"/>
      <c r="DP103" s="347"/>
      <c r="DQ103" s="347"/>
      <c r="DR103" s="347"/>
      <c r="DS103" s="347"/>
      <c r="DT103" s="347"/>
      <c r="DU103" s="347"/>
      <c r="DV103" s="347"/>
      <c r="DW103" s="347"/>
      <c r="DX103" s="347"/>
      <c r="DY103" s="347"/>
      <c r="DZ103" s="347"/>
      <c r="EA103" s="347"/>
      <c r="EB103" s="347"/>
      <c r="EC103" s="347"/>
      <c r="ED103" s="347"/>
      <c r="EE103" s="347"/>
      <c r="EF103" s="347"/>
      <c r="EG103" s="347"/>
      <c r="EH103" s="347"/>
      <c r="EI103" s="347"/>
      <c r="EJ103" s="347"/>
      <c r="EK103" s="347"/>
      <c r="EL103" s="347"/>
      <c r="EM103" s="347"/>
      <c r="EN103" s="347"/>
      <c r="EO103" s="347"/>
      <c r="EP103" s="347"/>
      <c r="EQ103" s="347"/>
      <c r="ER103" s="347"/>
      <c r="ES103" s="347"/>
      <c r="ET103" s="347"/>
      <c r="EU103" s="347"/>
      <c r="EV103" s="347"/>
      <c r="EW103" s="347"/>
      <c r="EX103" s="347"/>
      <c r="EY103" s="347"/>
      <c r="EZ103" s="347"/>
      <c r="FA103" s="347"/>
      <c r="FB103" s="347"/>
      <c r="FC103" s="347"/>
      <c r="FD103" s="347"/>
      <c r="FE103" s="347"/>
      <c r="FF103" s="347"/>
      <c r="FG103" s="347"/>
      <c r="FH103" s="347"/>
      <c r="FI103" s="347"/>
      <c r="FJ103" s="347"/>
      <c r="FK103" s="347"/>
      <c r="FL103" s="347"/>
      <c r="FM103" s="347"/>
      <c r="FN103" s="347"/>
      <c r="FO103" s="347"/>
      <c r="FP103" s="347"/>
      <c r="FQ103" s="347"/>
      <c r="FR103" s="347"/>
      <c r="FS103" s="347"/>
      <c r="FT103" s="347"/>
      <c r="FU103" s="347"/>
      <c r="FV103" s="347"/>
      <c r="FW103" s="347"/>
      <c r="FX103" s="347"/>
      <c r="FY103" s="347"/>
      <c r="FZ103" s="347"/>
      <c r="GA103" s="347"/>
      <c r="GB103" s="347"/>
      <c r="GC103" s="347"/>
      <c r="GD103" s="347"/>
      <c r="GE103" s="347"/>
      <c r="GF103" s="347"/>
      <c r="GG103" s="347"/>
      <c r="GH103" s="347"/>
      <c r="GI103" s="347"/>
      <c r="GJ103" s="347"/>
      <c r="GK103" s="347"/>
      <c r="GL103" s="347"/>
      <c r="GM103" s="347"/>
      <c r="GN103" s="347"/>
      <c r="GO103" s="347"/>
      <c r="GP103" s="347"/>
      <c r="GQ103" s="347"/>
      <c r="GR103" s="347"/>
      <c r="GS103" s="347"/>
      <c r="GT103" s="347"/>
      <c r="GU103" s="347"/>
      <c r="GV103" s="347"/>
      <c r="GW103" s="347"/>
      <c r="GX103" s="347"/>
      <c r="GY103" s="347"/>
      <c r="GZ103" s="347"/>
      <c r="HA103" s="347"/>
      <c r="HB103" s="347"/>
      <c r="HC103" s="347"/>
      <c r="HD103" s="347"/>
      <c r="HE103" s="347"/>
      <c r="HF103" s="347"/>
      <c r="HG103" s="347"/>
      <c r="HH103" s="347"/>
      <c r="HI103" s="347"/>
      <c r="HJ103" s="347"/>
      <c r="HK103" s="347"/>
      <c r="HL103" s="347"/>
      <c r="HM103" s="347"/>
      <c r="HN103" s="347"/>
      <c r="HO103" s="347"/>
      <c r="HP103" s="347"/>
      <c r="HQ103" s="347"/>
      <c r="HR103" s="347"/>
      <c r="HS103" s="347"/>
      <c r="HT103" s="347"/>
      <c r="HU103" s="347"/>
      <c r="HV103" s="347"/>
      <c r="HW103" s="347"/>
      <c r="HX103" s="347"/>
      <c r="HY103" s="347"/>
      <c r="HZ103" s="347"/>
      <c r="IA103" s="347"/>
      <c r="IB103" s="347"/>
      <c r="IC103" s="347"/>
      <c r="ID103" s="347"/>
      <c r="IE103" s="347"/>
      <c r="IF103" s="347"/>
    </row>
    <row r="104" spans="1:240" s="334" customFormat="1" ht="45" x14ac:dyDescent="0.2">
      <c r="A104" s="759"/>
      <c r="B104" s="759"/>
      <c r="C104" s="759"/>
      <c r="D104" s="759"/>
      <c r="E104" s="760"/>
      <c r="F104" s="761"/>
      <c r="G104" s="450" t="s">
        <v>550</v>
      </c>
      <c r="H104" s="432">
        <v>44558</v>
      </c>
      <c r="I104" s="409">
        <f>+J104+K104+L104+M104+O104+Q104+N104</f>
        <v>959696869.44000006</v>
      </c>
      <c r="J104" s="409"/>
      <c r="K104" s="448"/>
      <c r="L104" s="409"/>
      <c r="M104" s="409"/>
      <c r="N104" s="409"/>
      <c r="O104" s="409"/>
      <c r="P104" s="417">
        <f t="shared" si="4"/>
        <v>0</v>
      </c>
      <c r="Q104" s="409">
        <v>959696869.44000006</v>
      </c>
      <c r="R104" s="759"/>
      <c r="S104" s="760"/>
      <c r="T104" s="447"/>
      <c r="U104" s="426"/>
      <c r="V104" s="448"/>
      <c r="W104" s="764"/>
      <c r="X104" s="451"/>
      <c r="Y104" s="411" t="s">
        <v>320</v>
      </c>
      <c r="Z104" s="347" t="s">
        <v>704</v>
      </c>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c r="BI104" s="347"/>
      <c r="BJ104" s="347"/>
      <c r="BK104" s="347"/>
      <c r="BL104" s="347"/>
      <c r="BM104" s="347"/>
      <c r="BN104" s="347"/>
      <c r="BO104" s="347"/>
      <c r="BP104" s="347"/>
      <c r="BQ104" s="347"/>
      <c r="BR104" s="347"/>
      <c r="BS104" s="347"/>
      <c r="BT104" s="347"/>
      <c r="BU104" s="347"/>
      <c r="BV104" s="347"/>
      <c r="BW104" s="347"/>
      <c r="BX104" s="347"/>
      <c r="BY104" s="347"/>
      <c r="BZ104" s="347"/>
      <c r="CA104" s="347"/>
      <c r="CB104" s="347"/>
      <c r="CC104" s="347"/>
      <c r="CD104" s="347"/>
      <c r="CE104" s="347"/>
      <c r="CF104" s="347"/>
      <c r="CG104" s="347"/>
      <c r="CH104" s="347"/>
      <c r="CI104" s="347"/>
      <c r="CJ104" s="347"/>
      <c r="CK104" s="347"/>
      <c r="CL104" s="347"/>
      <c r="CM104" s="347"/>
      <c r="CN104" s="347"/>
      <c r="CO104" s="347"/>
      <c r="CP104" s="347"/>
      <c r="CQ104" s="347"/>
      <c r="CR104" s="347"/>
      <c r="CS104" s="347"/>
      <c r="CT104" s="347"/>
      <c r="CU104" s="347"/>
      <c r="CV104" s="347"/>
      <c r="CW104" s="347"/>
      <c r="CX104" s="347"/>
      <c r="CY104" s="347"/>
      <c r="CZ104" s="347"/>
      <c r="DA104" s="347"/>
      <c r="DB104" s="347"/>
      <c r="DC104" s="347"/>
      <c r="DD104" s="347"/>
      <c r="DE104" s="347"/>
      <c r="DF104" s="347"/>
      <c r="DG104" s="347"/>
      <c r="DH104" s="347"/>
      <c r="DI104" s="347"/>
      <c r="DJ104" s="347"/>
      <c r="DK104" s="347"/>
      <c r="DL104" s="347"/>
      <c r="DM104" s="347"/>
      <c r="DN104" s="347"/>
      <c r="DO104" s="347"/>
      <c r="DP104" s="347"/>
      <c r="DQ104" s="347"/>
      <c r="DR104" s="347"/>
      <c r="DS104" s="347"/>
      <c r="DT104" s="347"/>
      <c r="DU104" s="347"/>
      <c r="DV104" s="347"/>
      <c r="DW104" s="347"/>
      <c r="DX104" s="347"/>
      <c r="DY104" s="347"/>
      <c r="DZ104" s="347"/>
      <c r="EA104" s="347"/>
      <c r="EB104" s="347"/>
      <c r="EC104" s="347"/>
      <c r="ED104" s="347"/>
      <c r="EE104" s="347"/>
      <c r="EF104" s="347"/>
      <c r="EG104" s="347"/>
      <c r="EH104" s="347"/>
      <c r="EI104" s="347"/>
      <c r="EJ104" s="347"/>
      <c r="EK104" s="347"/>
      <c r="EL104" s="347"/>
      <c r="EM104" s="347"/>
      <c r="EN104" s="347"/>
      <c r="EO104" s="347"/>
      <c r="EP104" s="347"/>
      <c r="EQ104" s="347"/>
      <c r="ER104" s="347"/>
      <c r="ES104" s="347"/>
      <c r="ET104" s="347"/>
      <c r="EU104" s="347"/>
      <c r="EV104" s="347"/>
      <c r="EW104" s="347"/>
      <c r="EX104" s="347"/>
      <c r="EY104" s="347"/>
      <c r="EZ104" s="347"/>
      <c r="FA104" s="347"/>
      <c r="FB104" s="347"/>
      <c r="FC104" s="347"/>
      <c r="FD104" s="347"/>
      <c r="FE104" s="347"/>
      <c r="FF104" s="347"/>
      <c r="FG104" s="347"/>
      <c r="FH104" s="347"/>
      <c r="FI104" s="347"/>
      <c r="FJ104" s="347"/>
      <c r="FK104" s="347"/>
      <c r="FL104" s="347"/>
      <c r="FM104" s="347"/>
      <c r="FN104" s="347"/>
      <c r="FO104" s="347"/>
      <c r="FP104" s="347"/>
      <c r="FQ104" s="347"/>
      <c r="FR104" s="347"/>
      <c r="FS104" s="347"/>
      <c r="FT104" s="347"/>
      <c r="FU104" s="347"/>
      <c r="FV104" s="347"/>
      <c r="FW104" s="347"/>
      <c r="FX104" s="347"/>
      <c r="FY104" s="347"/>
      <c r="FZ104" s="347"/>
      <c r="GA104" s="347"/>
      <c r="GB104" s="347"/>
      <c r="GC104" s="347"/>
      <c r="GD104" s="347"/>
      <c r="GE104" s="347"/>
      <c r="GF104" s="347"/>
      <c r="GG104" s="347"/>
      <c r="GH104" s="347"/>
      <c r="GI104" s="347"/>
      <c r="GJ104" s="347"/>
      <c r="GK104" s="347"/>
      <c r="GL104" s="347"/>
      <c r="GM104" s="347"/>
      <c r="GN104" s="347"/>
      <c r="GO104" s="347"/>
      <c r="GP104" s="347"/>
      <c r="GQ104" s="347"/>
      <c r="GR104" s="347"/>
      <c r="GS104" s="347"/>
      <c r="GT104" s="347"/>
      <c r="GU104" s="347"/>
      <c r="GV104" s="347"/>
      <c r="GW104" s="347"/>
      <c r="GX104" s="347"/>
      <c r="GY104" s="347"/>
      <c r="GZ104" s="347"/>
      <c r="HA104" s="347"/>
      <c r="HB104" s="347"/>
      <c r="HC104" s="347"/>
      <c r="HD104" s="347"/>
      <c r="HE104" s="347"/>
      <c r="HF104" s="347"/>
      <c r="HG104" s="347"/>
      <c r="HH104" s="347"/>
      <c r="HI104" s="347"/>
      <c r="HJ104" s="347"/>
      <c r="HK104" s="347"/>
      <c r="HL104" s="347"/>
      <c r="HM104" s="347"/>
      <c r="HN104" s="347"/>
      <c r="HO104" s="347"/>
      <c r="HP104" s="347"/>
      <c r="HQ104" s="347"/>
      <c r="HR104" s="347"/>
      <c r="HS104" s="347"/>
      <c r="HT104" s="347"/>
      <c r="HU104" s="347"/>
      <c r="HV104" s="347"/>
      <c r="HW104" s="347"/>
      <c r="HX104" s="347"/>
      <c r="HY104" s="347"/>
      <c r="HZ104" s="347"/>
      <c r="IA104" s="347"/>
      <c r="IB104" s="347"/>
      <c r="IC104" s="347"/>
      <c r="ID104" s="347"/>
      <c r="IE104" s="347"/>
      <c r="IF104" s="347"/>
    </row>
    <row r="105" spans="1:240" s="334" customFormat="1" ht="45" x14ac:dyDescent="0.2">
      <c r="A105" s="411" t="s">
        <v>348</v>
      </c>
      <c r="B105" s="411" t="s">
        <v>349</v>
      </c>
      <c r="C105" s="411" t="s">
        <v>350</v>
      </c>
      <c r="D105" s="411" t="s">
        <v>27</v>
      </c>
      <c r="E105" s="412" t="s">
        <v>28</v>
      </c>
      <c r="F105" s="449">
        <v>2018000040014</v>
      </c>
      <c r="G105" s="450" t="s">
        <v>553</v>
      </c>
      <c r="H105" s="432">
        <v>43691</v>
      </c>
      <c r="I105" s="409">
        <f>+J105+K105+L105+M105+O105+Q105+N105</f>
        <v>7744633587</v>
      </c>
      <c r="J105" s="409"/>
      <c r="K105" s="448">
        <v>7739633587</v>
      </c>
      <c r="L105" s="409"/>
      <c r="M105" s="409"/>
      <c r="N105" s="409"/>
      <c r="O105" s="409"/>
      <c r="P105" s="417">
        <f t="shared" si="4"/>
        <v>7739633587</v>
      </c>
      <c r="Q105" s="409">
        <v>5000000</v>
      </c>
      <c r="R105" s="411" t="s">
        <v>28</v>
      </c>
      <c r="S105" s="412" t="s">
        <v>622</v>
      </c>
      <c r="T105" s="447">
        <v>43712</v>
      </c>
      <c r="U105" s="426">
        <v>491</v>
      </c>
      <c r="V105" s="448">
        <f>+I105</f>
        <v>7744633587</v>
      </c>
      <c r="W105" s="451" t="s">
        <v>646</v>
      </c>
      <c r="X105" s="451"/>
      <c r="Y105" s="411"/>
      <c r="Z105" s="347" t="s">
        <v>703</v>
      </c>
      <c r="AA105" s="347"/>
      <c r="AB105" s="347"/>
      <c r="AC105" s="347"/>
      <c r="AD105" s="347"/>
      <c r="AE105" s="347"/>
      <c r="AF105" s="347"/>
      <c r="AG105" s="347"/>
      <c r="AH105" s="347"/>
      <c r="AI105" s="347"/>
      <c r="AJ105" s="347"/>
      <c r="AK105" s="347"/>
      <c r="AL105" s="347"/>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7"/>
      <c r="BP105" s="347"/>
      <c r="BQ105" s="347"/>
      <c r="BR105" s="347"/>
      <c r="BS105" s="347"/>
      <c r="BT105" s="347"/>
      <c r="BU105" s="347"/>
      <c r="BV105" s="347"/>
      <c r="BW105" s="347"/>
      <c r="BX105" s="347"/>
      <c r="BY105" s="347"/>
      <c r="BZ105" s="347"/>
      <c r="CA105" s="347"/>
      <c r="CB105" s="347"/>
      <c r="CC105" s="347"/>
      <c r="CD105" s="347"/>
      <c r="CE105" s="347"/>
      <c r="CF105" s="347"/>
      <c r="CG105" s="347"/>
      <c r="CH105" s="347"/>
      <c r="CI105" s="347"/>
      <c r="CJ105" s="347"/>
      <c r="CK105" s="347"/>
      <c r="CL105" s="347"/>
      <c r="CM105" s="347"/>
      <c r="CN105" s="347"/>
      <c r="CO105" s="347"/>
      <c r="CP105" s="347"/>
      <c r="CQ105" s="347"/>
      <c r="CR105" s="347"/>
      <c r="CS105" s="347"/>
      <c r="CT105" s="347"/>
      <c r="CU105" s="347"/>
      <c r="CV105" s="347"/>
      <c r="CW105" s="347"/>
      <c r="CX105" s="347"/>
      <c r="CY105" s="347"/>
      <c r="CZ105" s="347"/>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7"/>
      <c r="DX105" s="347"/>
      <c r="DY105" s="347"/>
      <c r="DZ105" s="347"/>
      <c r="EA105" s="347"/>
      <c r="EB105" s="347"/>
      <c r="EC105" s="347"/>
      <c r="ED105" s="347"/>
      <c r="EE105" s="347"/>
      <c r="EF105" s="347"/>
      <c r="EG105" s="347"/>
      <c r="EH105" s="347"/>
      <c r="EI105" s="347"/>
      <c r="EJ105" s="347"/>
      <c r="EK105" s="347"/>
      <c r="EL105" s="347"/>
      <c r="EM105" s="347"/>
      <c r="EN105" s="347"/>
      <c r="EO105" s="347"/>
      <c r="EP105" s="347"/>
      <c r="EQ105" s="347"/>
      <c r="ER105" s="347"/>
      <c r="ES105" s="347"/>
      <c r="ET105" s="347"/>
      <c r="EU105" s="347"/>
      <c r="EV105" s="347"/>
      <c r="EW105" s="347"/>
      <c r="EX105" s="347"/>
      <c r="EY105" s="347"/>
      <c r="EZ105" s="347"/>
      <c r="FA105" s="347"/>
      <c r="FB105" s="347"/>
      <c r="FC105" s="347"/>
      <c r="FD105" s="347"/>
      <c r="FE105" s="347"/>
      <c r="FF105" s="347"/>
      <c r="FG105" s="347"/>
      <c r="FH105" s="347"/>
      <c r="FI105" s="347"/>
      <c r="FJ105" s="347"/>
      <c r="FK105" s="347"/>
      <c r="FL105" s="347"/>
      <c r="FM105" s="347"/>
      <c r="FN105" s="347"/>
      <c r="FO105" s="347"/>
      <c r="FP105" s="347"/>
      <c r="FQ105" s="347"/>
      <c r="FR105" s="347"/>
      <c r="FS105" s="347"/>
      <c r="FT105" s="347"/>
      <c r="FU105" s="347"/>
      <c r="FV105" s="347"/>
      <c r="FW105" s="347"/>
      <c r="FX105" s="347"/>
      <c r="FY105" s="347"/>
      <c r="FZ105" s="347"/>
      <c r="GA105" s="347"/>
      <c r="GB105" s="347"/>
      <c r="GC105" s="347"/>
      <c r="GD105" s="347"/>
      <c r="GE105" s="347"/>
      <c r="GF105" s="347"/>
      <c r="GG105" s="347"/>
      <c r="GH105" s="347"/>
      <c r="GI105" s="347"/>
      <c r="GJ105" s="347"/>
      <c r="GK105" s="347"/>
      <c r="GL105" s="347"/>
      <c r="GM105" s="347"/>
      <c r="GN105" s="347"/>
      <c r="GO105" s="347"/>
      <c r="GP105" s="347"/>
      <c r="GQ105" s="347"/>
      <c r="GR105" s="347"/>
      <c r="GS105" s="347"/>
      <c r="GT105" s="347"/>
      <c r="GU105" s="347"/>
      <c r="GV105" s="347"/>
      <c r="GW105" s="347"/>
      <c r="GX105" s="347"/>
      <c r="GY105" s="347"/>
      <c r="GZ105" s="347"/>
      <c r="HA105" s="347"/>
      <c r="HB105" s="347"/>
      <c r="HC105" s="347"/>
      <c r="HD105" s="347"/>
      <c r="HE105" s="347"/>
      <c r="HF105" s="347"/>
      <c r="HG105" s="347"/>
      <c r="HH105" s="347"/>
      <c r="HI105" s="347"/>
      <c r="HJ105" s="347"/>
      <c r="HK105" s="347"/>
      <c r="HL105" s="347"/>
      <c r="HM105" s="347"/>
      <c r="HN105" s="347"/>
      <c r="HO105" s="347"/>
      <c r="HP105" s="347"/>
      <c r="HQ105" s="347"/>
      <c r="HR105" s="347"/>
      <c r="HS105" s="347"/>
      <c r="HT105" s="347"/>
      <c r="HU105" s="347"/>
      <c r="HV105" s="347"/>
      <c r="HW105" s="347"/>
      <c r="HX105" s="347"/>
      <c r="HY105" s="347"/>
      <c r="HZ105" s="347"/>
      <c r="IA105" s="347"/>
      <c r="IB105" s="347"/>
      <c r="IC105" s="347"/>
      <c r="ID105" s="347"/>
      <c r="IE105" s="347"/>
      <c r="IF105" s="347"/>
    </row>
    <row r="106" spans="1:240" s="334" customFormat="1" ht="33.75" x14ac:dyDescent="0.2">
      <c r="A106" s="759" t="s">
        <v>351</v>
      </c>
      <c r="B106" s="759" t="s">
        <v>352</v>
      </c>
      <c r="C106" s="765" t="s">
        <v>353</v>
      </c>
      <c r="D106" s="766" t="s">
        <v>34</v>
      </c>
      <c r="E106" s="767" t="s">
        <v>28</v>
      </c>
      <c r="F106" s="761">
        <v>2018000040059</v>
      </c>
      <c r="G106" s="450" t="s">
        <v>553</v>
      </c>
      <c r="H106" s="432">
        <v>43691</v>
      </c>
      <c r="I106" s="409">
        <f t="shared" ref="I106:I123" si="11">+J106+K106+L106+M106+O106+Q106+N106</f>
        <v>20238528792</v>
      </c>
      <c r="J106" s="409"/>
      <c r="K106" s="448">
        <v>20238528792</v>
      </c>
      <c r="L106" s="409"/>
      <c r="M106" s="409"/>
      <c r="N106" s="409"/>
      <c r="O106" s="409"/>
      <c r="P106" s="417">
        <f t="shared" si="4"/>
        <v>20238528792</v>
      </c>
      <c r="Q106" s="409"/>
      <c r="R106" s="759" t="s">
        <v>28</v>
      </c>
      <c r="S106" s="760" t="s">
        <v>635</v>
      </c>
      <c r="T106" s="447">
        <v>43712</v>
      </c>
      <c r="U106" s="426">
        <v>491</v>
      </c>
      <c r="V106" s="448">
        <f>+I106</f>
        <v>20238528792</v>
      </c>
      <c r="W106" s="768" t="s">
        <v>646</v>
      </c>
      <c r="X106" s="763"/>
      <c r="Y106" s="411"/>
      <c r="Z106" s="347" t="s">
        <v>703</v>
      </c>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7"/>
      <c r="BS106" s="347"/>
      <c r="BT106" s="347"/>
      <c r="BU106" s="347"/>
      <c r="BV106" s="347"/>
      <c r="BW106" s="347"/>
      <c r="BX106" s="347"/>
      <c r="BY106" s="347"/>
      <c r="BZ106" s="347"/>
      <c r="CA106" s="347"/>
      <c r="CB106" s="347"/>
      <c r="CC106" s="347"/>
      <c r="CD106" s="347"/>
      <c r="CE106" s="347"/>
      <c r="CF106" s="347"/>
      <c r="CG106" s="347"/>
      <c r="CH106" s="347"/>
      <c r="CI106" s="347"/>
      <c r="CJ106" s="347"/>
      <c r="CK106" s="347"/>
      <c r="CL106" s="347"/>
      <c r="CM106" s="347"/>
      <c r="CN106" s="347"/>
      <c r="CO106" s="347"/>
      <c r="CP106" s="347"/>
      <c r="CQ106" s="347"/>
      <c r="CR106" s="347"/>
      <c r="CS106" s="347"/>
      <c r="CT106" s="347"/>
      <c r="CU106" s="347"/>
      <c r="CV106" s="347"/>
      <c r="CW106" s="347"/>
      <c r="CX106" s="347"/>
      <c r="CY106" s="347"/>
      <c r="CZ106" s="347"/>
      <c r="DA106" s="347"/>
      <c r="DB106" s="347"/>
      <c r="DC106" s="347"/>
      <c r="DD106" s="347"/>
      <c r="DE106" s="347"/>
      <c r="DF106" s="347"/>
      <c r="DG106" s="347"/>
      <c r="DH106" s="347"/>
      <c r="DI106" s="347"/>
      <c r="DJ106" s="347"/>
      <c r="DK106" s="347"/>
      <c r="DL106" s="347"/>
      <c r="DM106" s="347"/>
      <c r="DN106" s="347"/>
      <c r="DO106" s="347"/>
      <c r="DP106" s="347"/>
      <c r="DQ106" s="347"/>
      <c r="DR106" s="347"/>
      <c r="DS106" s="347"/>
      <c r="DT106" s="347"/>
      <c r="DU106" s="347"/>
      <c r="DV106" s="347"/>
      <c r="DW106" s="347"/>
      <c r="DX106" s="347"/>
      <c r="DY106" s="347"/>
      <c r="DZ106" s="347"/>
      <c r="EA106" s="347"/>
      <c r="EB106" s="347"/>
      <c r="EC106" s="347"/>
      <c r="ED106" s="347"/>
      <c r="EE106" s="347"/>
      <c r="EF106" s="347"/>
      <c r="EG106" s="347"/>
      <c r="EH106" s="347"/>
      <c r="EI106" s="347"/>
      <c r="EJ106" s="347"/>
      <c r="EK106" s="347"/>
      <c r="EL106" s="347"/>
      <c r="EM106" s="347"/>
      <c r="EN106" s="347"/>
      <c r="EO106" s="347"/>
      <c r="EP106" s="347"/>
      <c r="EQ106" s="347"/>
      <c r="ER106" s="347"/>
      <c r="ES106" s="347"/>
      <c r="ET106" s="347"/>
      <c r="EU106" s="347"/>
      <c r="EV106" s="347"/>
      <c r="EW106" s="347"/>
      <c r="EX106" s="347"/>
      <c r="EY106" s="347"/>
      <c r="EZ106" s="347"/>
      <c r="FA106" s="347"/>
      <c r="FB106" s="347"/>
      <c r="FC106" s="347"/>
      <c r="FD106" s="347"/>
      <c r="FE106" s="347"/>
      <c r="FF106" s="347"/>
      <c r="FG106" s="347"/>
      <c r="FH106" s="347"/>
      <c r="FI106" s="347"/>
      <c r="FJ106" s="347"/>
      <c r="FK106" s="347"/>
      <c r="FL106" s="347"/>
      <c r="FM106" s="347"/>
      <c r="FN106" s="347"/>
      <c r="FO106" s="347"/>
      <c r="FP106" s="347"/>
      <c r="FQ106" s="347"/>
      <c r="FR106" s="347"/>
      <c r="FS106" s="347"/>
      <c r="FT106" s="347"/>
      <c r="FU106" s="347"/>
      <c r="FV106" s="347"/>
      <c r="FW106" s="347"/>
      <c r="FX106" s="347"/>
      <c r="FY106" s="347"/>
      <c r="FZ106" s="347"/>
      <c r="GA106" s="347"/>
      <c r="GB106" s="347"/>
      <c r="GC106" s="347"/>
      <c r="GD106" s="347"/>
      <c r="GE106" s="347"/>
      <c r="GF106" s="347"/>
      <c r="GG106" s="347"/>
      <c r="GH106" s="347"/>
      <c r="GI106" s="347"/>
      <c r="GJ106" s="347"/>
      <c r="GK106" s="347"/>
      <c r="GL106" s="347"/>
      <c r="GM106" s="347"/>
      <c r="GN106" s="347"/>
      <c r="GO106" s="347"/>
      <c r="GP106" s="347"/>
      <c r="GQ106" s="347"/>
      <c r="GR106" s="347"/>
      <c r="GS106" s="347"/>
      <c r="GT106" s="347"/>
      <c r="GU106" s="347"/>
      <c r="GV106" s="347"/>
      <c r="GW106" s="347"/>
      <c r="GX106" s="347"/>
      <c r="GY106" s="347"/>
      <c r="GZ106" s="347"/>
      <c r="HA106" s="347"/>
      <c r="HB106" s="347"/>
      <c r="HC106" s="347"/>
      <c r="HD106" s="347"/>
      <c r="HE106" s="347"/>
      <c r="HF106" s="347"/>
      <c r="HG106" s="347"/>
      <c r="HH106" s="347"/>
      <c r="HI106" s="347"/>
      <c r="HJ106" s="347"/>
      <c r="HK106" s="347"/>
      <c r="HL106" s="347"/>
      <c r="HM106" s="347"/>
      <c r="HN106" s="347"/>
      <c r="HO106" s="347"/>
      <c r="HP106" s="347"/>
      <c r="HQ106" s="347"/>
      <c r="HR106" s="347"/>
      <c r="HS106" s="347"/>
      <c r="HT106" s="347"/>
      <c r="HU106" s="347"/>
      <c r="HV106" s="347"/>
      <c r="HW106" s="347"/>
      <c r="HX106" s="347"/>
      <c r="HY106" s="347"/>
      <c r="HZ106" s="347"/>
      <c r="IA106" s="347"/>
      <c r="IB106" s="347"/>
      <c r="IC106" s="347"/>
      <c r="ID106" s="347"/>
      <c r="IE106" s="347"/>
      <c r="IF106" s="347"/>
    </row>
    <row r="107" spans="1:240" s="334" customFormat="1" ht="22.5" x14ac:dyDescent="0.2">
      <c r="A107" s="759"/>
      <c r="B107" s="759"/>
      <c r="C107" s="765"/>
      <c r="D107" s="766"/>
      <c r="E107" s="767"/>
      <c r="F107" s="761"/>
      <c r="G107" s="450" t="s">
        <v>554</v>
      </c>
      <c r="H107" s="432">
        <v>44126</v>
      </c>
      <c r="I107" s="409">
        <f t="shared" si="11"/>
        <v>3537203963.3699999</v>
      </c>
      <c r="J107" s="409"/>
      <c r="K107" s="448">
        <v>3537203963.3699999</v>
      </c>
      <c r="L107" s="409"/>
      <c r="M107" s="409"/>
      <c r="N107" s="409"/>
      <c r="O107" s="409"/>
      <c r="P107" s="417">
        <f t="shared" si="4"/>
        <v>3537203963.3699999</v>
      </c>
      <c r="Q107" s="409"/>
      <c r="R107" s="759"/>
      <c r="S107" s="760"/>
      <c r="T107" s="447">
        <v>44133</v>
      </c>
      <c r="U107" s="426">
        <v>565</v>
      </c>
      <c r="V107" s="448">
        <v>3537203963.3699999</v>
      </c>
      <c r="W107" s="768"/>
      <c r="X107" s="763"/>
      <c r="Y107" s="411"/>
      <c r="Z107" s="347" t="s">
        <v>704</v>
      </c>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7"/>
      <c r="BS107" s="347"/>
      <c r="BT107" s="347"/>
      <c r="BU107" s="347"/>
      <c r="BV107" s="347"/>
      <c r="BW107" s="347"/>
      <c r="BX107" s="347"/>
      <c r="BY107" s="347"/>
      <c r="BZ107" s="347"/>
      <c r="CA107" s="347"/>
      <c r="CB107" s="347"/>
      <c r="CC107" s="347"/>
      <c r="CD107" s="347"/>
      <c r="CE107" s="347"/>
      <c r="CF107" s="347"/>
      <c r="CG107" s="347"/>
      <c r="CH107" s="347"/>
      <c r="CI107" s="347"/>
      <c r="CJ107" s="347"/>
      <c r="CK107" s="347"/>
      <c r="CL107" s="347"/>
      <c r="CM107" s="347"/>
      <c r="CN107" s="347"/>
      <c r="CO107" s="347"/>
      <c r="CP107" s="347"/>
      <c r="CQ107" s="347"/>
      <c r="CR107" s="347"/>
      <c r="CS107" s="347"/>
      <c r="CT107" s="347"/>
      <c r="CU107" s="347"/>
      <c r="CV107" s="347"/>
      <c r="CW107" s="347"/>
      <c r="CX107" s="347"/>
      <c r="CY107" s="347"/>
      <c r="CZ107" s="347"/>
      <c r="DA107" s="347"/>
      <c r="DB107" s="347"/>
      <c r="DC107" s="347"/>
      <c r="DD107" s="347"/>
      <c r="DE107" s="347"/>
      <c r="DF107" s="347"/>
      <c r="DG107" s="347"/>
      <c r="DH107" s="347"/>
      <c r="DI107" s="347"/>
      <c r="DJ107" s="347"/>
      <c r="DK107" s="347"/>
      <c r="DL107" s="347"/>
      <c r="DM107" s="347"/>
      <c r="DN107" s="347"/>
      <c r="DO107" s="347"/>
      <c r="DP107" s="347"/>
      <c r="DQ107" s="347"/>
      <c r="DR107" s="347"/>
      <c r="DS107" s="347"/>
      <c r="DT107" s="347"/>
      <c r="DU107" s="347"/>
      <c r="DV107" s="347"/>
      <c r="DW107" s="347"/>
      <c r="DX107" s="347"/>
      <c r="DY107" s="347"/>
      <c r="DZ107" s="347"/>
      <c r="EA107" s="347"/>
      <c r="EB107" s="347"/>
      <c r="EC107" s="347"/>
      <c r="ED107" s="347"/>
      <c r="EE107" s="347"/>
      <c r="EF107" s="347"/>
      <c r="EG107" s="347"/>
      <c r="EH107" s="347"/>
      <c r="EI107" s="347"/>
      <c r="EJ107" s="347"/>
      <c r="EK107" s="347"/>
      <c r="EL107" s="347"/>
      <c r="EM107" s="347"/>
      <c r="EN107" s="347"/>
      <c r="EO107" s="347"/>
      <c r="EP107" s="347"/>
      <c r="EQ107" s="347"/>
      <c r="ER107" s="347"/>
      <c r="ES107" s="347"/>
      <c r="ET107" s="347"/>
      <c r="EU107" s="347"/>
      <c r="EV107" s="347"/>
      <c r="EW107" s="347"/>
      <c r="EX107" s="347"/>
      <c r="EY107" s="347"/>
      <c r="EZ107" s="347"/>
      <c r="FA107" s="347"/>
      <c r="FB107" s="347"/>
      <c r="FC107" s="347"/>
      <c r="FD107" s="347"/>
      <c r="FE107" s="347"/>
      <c r="FF107" s="347"/>
      <c r="FG107" s="347"/>
      <c r="FH107" s="347"/>
      <c r="FI107" s="347"/>
      <c r="FJ107" s="347"/>
      <c r="FK107" s="347"/>
      <c r="FL107" s="347"/>
      <c r="FM107" s="347"/>
      <c r="FN107" s="347"/>
      <c r="FO107" s="347"/>
      <c r="FP107" s="347"/>
      <c r="FQ107" s="347"/>
      <c r="FR107" s="347"/>
      <c r="FS107" s="347"/>
      <c r="FT107" s="347"/>
      <c r="FU107" s="347"/>
      <c r="FV107" s="347"/>
      <c r="FW107" s="347"/>
      <c r="FX107" s="347"/>
      <c r="FY107" s="347"/>
      <c r="FZ107" s="347"/>
      <c r="GA107" s="347"/>
      <c r="GB107" s="347"/>
      <c r="GC107" s="347"/>
      <c r="GD107" s="347"/>
      <c r="GE107" s="347"/>
      <c r="GF107" s="347"/>
      <c r="GG107" s="347"/>
      <c r="GH107" s="347"/>
      <c r="GI107" s="347"/>
      <c r="GJ107" s="347"/>
      <c r="GK107" s="347"/>
      <c r="GL107" s="347"/>
      <c r="GM107" s="347"/>
      <c r="GN107" s="347"/>
      <c r="GO107" s="347"/>
      <c r="GP107" s="347"/>
      <c r="GQ107" s="347"/>
      <c r="GR107" s="347"/>
      <c r="GS107" s="347"/>
      <c r="GT107" s="347"/>
      <c r="GU107" s="347"/>
      <c r="GV107" s="347"/>
      <c r="GW107" s="347"/>
      <c r="GX107" s="347"/>
      <c r="GY107" s="347"/>
      <c r="GZ107" s="347"/>
      <c r="HA107" s="347"/>
      <c r="HB107" s="347"/>
      <c r="HC107" s="347"/>
      <c r="HD107" s="347"/>
      <c r="HE107" s="347"/>
      <c r="HF107" s="347"/>
      <c r="HG107" s="347"/>
      <c r="HH107" s="347"/>
      <c r="HI107" s="347"/>
      <c r="HJ107" s="347"/>
      <c r="HK107" s="347"/>
      <c r="HL107" s="347"/>
      <c r="HM107" s="347"/>
      <c r="HN107" s="347"/>
      <c r="HO107" s="347"/>
      <c r="HP107" s="347"/>
      <c r="HQ107" s="347"/>
      <c r="HR107" s="347"/>
      <c r="HS107" s="347"/>
      <c r="HT107" s="347"/>
      <c r="HU107" s="347"/>
      <c r="HV107" s="347"/>
      <c r="HW107" s="347"/>
      <c r="HX107" s="347"/>
      <c r="HY107" s="347"/>
      <c r="HZ107" s="347"/>
      <c r="IA107" s="347"/>
      <c r="IB107" s="347"/>
      <c r="IC107" s="347"/>
      <c r="ID107" s="347"/>
      <c r="IE107" s="347"/>
      <c r="IF107" s="347"/>
    </row>
    <row r="108" spans="1:240" s="334" customFormat="1" ht="45" x14ac:dyDescent="0.2">
      <c r="A108" s="759"/>
      <c r="B108" s="759"/>
      <c r="C108" s="765"/>
      <c r="D108" s="766"/>
      <c r="E108" s="767"/>
      <c r="F108" s="761"/>
      <c r="G108" s="450" t="s">
        <v>696</v>
      </c>
      <c r="H108" s="432">
        <v>45100</v>
      </c>
      <c r="I108" s="409">
        <f t="shared" si="11"/>
        <v>6536661611.9499998</v>
      </c>
      <c r="J108" s="409"/>
      <c r="K108" s="448"/>
      <c r="L108" s="409"/>
      <c r="M108" s="409"/>
      <c r="N108" s="409"/>
      <c r="O108" s="409"/>
      <c r="P108" s="417">
        <f t="shared" si="4"/>
        <v>0</v>
      </c>
      <c r="Q108" s="409">
        <v>6536661611.9499998</v>
      </c>
      <c r="R108" s="759"/>
      <c r="S108" s="760"/>
      <c r="T108" s="447"/>
      <c r="U108" s="426"/>
      <c r="V108" s="448"/>
      <c r="W108" s="768"/>
      <c r="X108" s="763"/>
      <c r="Y108" s="451" t="s">
        <v>320</v>
      </c>
      <c r="Z108" s="347" t="s">
        <v>704</v>
      </c>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7"/>
      <c r="AZ108" s="347"/>
      <c r="BA108" s="347"/>
      <c r="BB108" s="347"/>
      <c r="BC108" s="347"/>
      <c r="BD108" s="347"/>
      <c r="BE108" s="347"/>
      <c r="BF108" s="347"/>
      <c r="BG108" s="347"/>
      <c r="BH108" s="347"/>
      <c r="BI108" s="347"/>
      <c r="BJ108" s="347"/>
      <c r="BK108" s="347"/>
      <c r="BL108" s="347"/>
      <c r="BM108" s="347"/>
      <c r="BN108" s="347"/>
      <c r="BO108" s="347"/>
      <c r="BP108" s="347"/>
      <c r="BQ108" s="347"/>
      <c r="BR108" s="347"/>
      <c r="BS108" s="347"/>
      <c r="BT108" s="347"/>
      <c r="BU108" s="347"/>
      <c r="BV108" s="347"/>
      <c r="BW108" s="347"/>
      <c r="BX108" s="347"/>
      <c r="BY108" s="347"/>
      <c r="BZ108" s="347"/>
      <c r="CA108" s="347"/>
      <c r="CB108" s="347"/>
      <c r="CC108" s="347"/>
      <c r="CD108" s="347"/>
      <c r="CE108" s="347"/>
      <c r="CF108" s="347"/>
      <c r="CG108" s="347"/>
      <c r="CH108" s="347"/>
      <c r="CI108" s="347"/>
      <c r="CJ108" s="347"/>
      <c r="CK108" s="347"/>
      <c r="CL108" s="347"/>
      <c r="CM108" s="347"/>
      <c r="CN108" s="347"/>
      <c r="CO108" s="347"/>
      <c r="CP108" s="347"/>
      <c r="CQ108" s="347"/>
      <c r="CR108" s="347"/>
      <c r="CS108" s="347"/>
      <c r="CT108" s="347"/>
      <c r="CU108" s="347"/>
      <c r="CV108" s="347"/>
      <c r="CW108" s="347"/>
      <c r="CX108" s="347"/>
      <c r="CY108" s="347"/>
      <c r="CZ108" s="347"/>
      <c r="DA108" s="347"/>
      <c r="DB108" s="347"/>
      <c r="DC108" s="347"/>
      <c r="DD108" s="347"/>
      <c r="DE108" s="347"/>
      <c r="DF108" s="347"/>
      <c r="DG108" s="347"/>
      <c r="DH108" s="347"/>
      <c r="DI108" s="347"/>
      <c r="DJ108" s="347"/>
      <c r="DK108" s="347"/>
      <c r="DL108" s="347"/>
      <c r="DM108" s="347"/>
      <c r="DN108" s="347"/>
      <c r="DO108" s="347"/>
      <c r="DP108" s="347"/>
      <c r="DQ108" s="347"/>
      <c r="DR108" s="347"/>
      <c r="DS108" s="347"/>
      <c r="DT108" s="347"/>
      <c r="DU108" s="347"/>
      <c r="DV108" s="347"/>
      <c r="DW108" s="347"/>
      <c r="DX108" s="347"/>
      <c r="DY108" s="347"/>
      <c r="DZ108" s="347"/>
      <c r="EA108" s="347"/>
      <c r="EB108" s="347"/>
      <c r="EC108" s="347"/>
      <c r="ED108" s="347"/>
      <c r="EE108" s="347"/>
      <c r="EF108" s="347"/>
      <c r="EG108" s="347"/>
      <c r="EH108" s="347"/>
      <c r="EI108" s="347"/>
      <c r="EJ108" s="347"/>
      <c r="EK108" s="347"/>
      <c r="EL108" s="347"/>
      <c r="EM108" s="347"/>
      <c r="EN108" s="347"/>
      <c r="EO108" s="347"/>
      <c r="EP108" s="347"/>
      <c r="EQ108" s="347"/>
      <c r="ER108" s="347"/>
      <c r="ES108" s="347"/>
      <c r="ET108" s="347"/>
      <c r="EU108" s="347"/>
      <c r="EV108" s="347"/>
      <c r="EW108" s="347"/>
      <c r="EX108" s="347"/>
      <c r="EY108" s="347"/>
      <c r="EZ108" s="347"/>
      <c r="FA108" s="347"/>
      <c r="FB108" s="347"/>
      <c r="FC108" s="347"/>
      <c r="FD108" s="347"/>
      <c r="FE108" s="347"/>
      <c r="FF108" s="347"/>
      <c r="FG108" s="347"/>
      <c r="FH108" s="347"/>
      <c r="FI108" s="347"/>
      <c r="FJ108" s="347"/>
      <c r="FK108" s="347"/>
      <c r="FL108" s="347"/>
      <c r="FM108" s="347"/>
      <c r="FN108" s="347"/>
      <c r="FO108" s="347"/>
      <c r="FP108" s="347"/>
      <c r="FQ108" s="347"/>
      <c r="FR108" s="347"/>
      <c r="FS108" s="347"/>
      <c r="FT108" s="347"/>
      <c r="FU108" s="347"/>
      <c r="FV108" s="347"/>
      <c r="FW108" s="347"/>
      <c r="FX108" s="347"/>
      <c r="FY108" s="347"/>
      <c r="FZ108" s="347"/>
      <c r="GA108" s="347"/>
      <c r="GB108" s="347"/>
      <c r="GC108" s="347"/>
      <c r="GD108" s="347"/>
      <c r="GE108" s="347"/>
      <c r="GF108" s="347"/>
      <c r="GG108" s="347"/>
      <c r="GH108" s="347"/>
      <c r="GI108" s="347"/>
      <c r="GJ108" s="347"/>
      <c r="GK108" s="347"/>
      <c r="GL108" s="347"/>
      <c r="GM108" s="347"/>
      <c r="GN108" s="347"/>
      <c r="GO108" s="347"/>
      <c r="GP108" s="347"/>
      <c r="GQ108" s="347"/>
      <c r="GR108" s="347"/>
      <c r="GS108" s="347"/>
      <c r="GT108" s="347"/>
      <c r="GU108" s="347"/>
      <c r="GV108" s="347"/>
      <c r="GW108" s="347"/>
      <c r="GX108" s="347"/>
      <c r="GY108" s="347"/>
      <c r="GZ108" s="347"/>
      <c r="HA108" s="347"/>
      <c r="HB108" s="347"/>
      <c r="HC108" s="347"/>
      <c r="HD108" s="347"/>
      <c r="HE108" s="347"/>
      <c r="HF108" s="347"/>
      <c r="HG108" s="347"/>
      <c r="HH108" s="347"/>
      <c r="HI108" s="347"/>
      <c r="HJ108" s="347"/>
      <c r="HK108" s="347"/>
      <c r="HL108" s="347"/>
      <c r="HM108" s="347"/>
      <c r="HN108" s="347"/>
      <c r="HO108" s="347"/>
      <c r="HP108" s="347"/>
      <c r="HQ108" s="347"/>
      <c r="HR108" s="347"/>
      <c r="HS108" s="347"/>
      <c r="HT108" s="347"/>
      <c r="HU108" s="347"/>
      <c r="HV108" s="347"/>
      <c r="HW108" s="347"/>
      <c r="HX108" s="347"/>
      <c r="HY108" s="347"/>
      <c r="HZ108" s="347"/>
      <c r="IA108" s="347"/>
      <c r="IB108" s="347"/>
      <c r="IC108" s="347"/>
      <c r="ID108" s="347"/>
      <c r="IE108" s="347"/>
      <c r="IF108" s="347"/>
    </row>
    <row r="109" spans="1:240" s="334" customFormat="1" ht="33.75" x14ac:dyDescent="0.2">
      <c r="A109" s="759" t="s">
        <v>354</v>
      </c>
      <c r="B109" s="759" t="s">
        <v>355</v>
      </c>
      <c r="C109" s="759" t="s">
        <v>356</v>
      </c>
      <c r="D109" s="759" t="s">
        <v>391</v>
      </c>
      <c r="E109" s="760" t="s">
        <v>28</v>
      </c>
      <c r="F109" s="761">
        <v>2017000100113</v>
      </c>
      <c r="G109" s="450" t="s">
        <v>554</v>
      </c>
      <c r="H109" s="432">
        <v>43698</v>
      </c>
      <c r="I109" s="409">
        <f t="shared" si="11"/>
        <v>5338865360</v>
      </c>
      <c r="J109" s="409"/>
      <c r="K109" s="448"/>
      <c r="L109" s="409"/>
      <c r="M109" s="409">
        <v>4741315360</v>
      </c>
      <c r="N109" s="409"/>
      <c r="O109" s="409"/>
      <c r="P109" s="417">
        <f t="shared" si="4"/>
        <v>4741315360</v>
      </c>
      <c r="Q109" s="409">
        <v>597550000</v>
      </c>
      <c r="R109" s="759" t="s">
        <v>28</v>
      </c>
      <c r="S109" s="760" t="s">
        <v>634</v>
      </c>
      <c r="T109" s="447">
        <v>43739</v>
      </c>
      <c r="U109" s="426">
        <v>544</v>
      </c>
      <c r="V109" s="448">
        <v>4741315360</v>
      </c>
      <c r="W109" s="764" t="s">
        <v>646</v>
      </c>
      <c r="X109" s="451"/>
      <c r="Y109" s="411"/>
      <c r="Z109" s="347" t="s">
        <v>703</v>
      </c>
      <c r="AA109" s="347"/>
      <c r="AB109" s="347"/>
      <c r="AC109" s="347"/>
      <c r="AD109" s="347"/>
      <c r="AE109" s="347"/>
      <c r="AF109" s="347"/>
      <c r="AG109" s="347"/>
      <c r="AH109" s="347"/>
      <c r="AI109" s="347"/>
      <c r="AJ109" s="347"/>
      <c r="AK109" s="347"/>
      <c r="AL109" s="347"/>
      <c r="AM109" s="347"/>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347"/>
      <c r="BP109" s="347"/>
      <c r="BQ109" s="347"/>
      <c r="BR109" s="347"/>
      <c r="BS109" s="347"/>
      <c r="BT109" s="347"/>
      <c r="BU109" s="347"/>
      <c r="BV109" s="347"/>
      <c r="BW109" s="347"/>
      <c r="BX109" s="347"/>
      <c r="BY109" s="347"/>
      <c r="BZ109" s="347"/>
      <c r="CA109" s="347"/>
      <c r="CB109" s="347"/>
      <c r="CC109" s="347"/>
      <c r="CD109" s="347"/>
      <c r="CE109" s="347"/>
      <c r="CF109" s="347"/>
      <c r="CG109" s="347"/>
      <c r="CH109" s="347"/>
      <c r="CI109" s="347"/>
      <c r="CJ109" s="347"/>
      <c r="CK109" s="347"/>
      <c r="CL109" s="347"/>
      <c r="CM109" s="347"/>
      <c r="CN109" s="347"/>
      <c r="CO109" s="347"/>
      <c r="CP109" s="347"/>
      <c r="CQ109" s="347"/>
      <c r="CR109" s="347"/>
      <c r="CS109" s="347"/>
      <c r="CT109" s="347"/>
      <c r="CU109" s="347"/>
      <c r="CV109" s="347"/>
      <c r="CW109" s="347"/>
      <c r="CX109" s="347"/>
      <c r="CY109" s="347"/>
      <c r="CZ109" s="347"/>
      <c r="DA109" s="347"/>
      <c r="DB109" s="347"/>
      <c r="DC109" s="347"/>
      <c r="DD109" s="347"/>
      <c r="DE109" s="347"/>
      <c r="DF109" s="347"/>
      <c r="DG109" s="347"/>
      <c r="DH109" s="347"/>
      <c r="DI109" s="347"/>
      <c r="DJ109" s="347"/>
      <c r="DK109" s="347"/>
      <c r="DL109" s="347"/>
      <c r="DM109" s="347"/>
      <c r="DN109" s="347"/>
      <c r="DO109" s="347"/>
      <c r="DP109" s="347"/>
      <c r="DQ109" s="347"/>
      <c r="DR109" s="347"/>
      <c r="DS109" s="347"/>
      <c r="DT109" s="347"/>
      <c r="DU109" s="347"/>
      <c r="DV109" s="347"/>
      <c r="DW109" s="347"/>
      <c r="DX109" s="347"/>
      <c r="DY109" s="347"/>
      <c r="DZ109" s="347"/>
      <c r="EA109" s="347"/>
      <c r="EB109" s="347"/>
      <c r="EC109" s="347"/>
      <c r="ED109" s="347"/>
      <c r="EE109" s="347"/>
      <c r="EF109" s="347"/>
      <c r="EG109" s="347"/>
      <c r="EH109" s="347"/>
      <c r="EI109" s="347"/>
      <c r="EJ109" s="347"/>
      <c r="EK109" s="347"/>
      <c r="EL109" s="347"/>
      <c r="EM109" s="347"/>
      <c r="EN109" s="347"/>
      <c r="EO109" s="347"/>
      <c r="EP109" s="347"/>
      <c r="EQ109" s="347"/>
      <c r="ER109" s="347"/>
      <c r="ES109" s="347"/>
      <c r="ET109" s="347"/>
      <c r="EU109" s="347"/>
      <c r="EV109" s="347"/>
      <c r="EW109" s="347"/>
      <c r="EX109" s="347"/>
      <c r="EY109" s="347"/>
      <c r="EZ109" s="347"/>
      <c r="FA109" s="347"/>
      <c r="FB109" s="347"/>
      <c r="FC109" s="347"/>
      <c r="FD109" s="347"/>
      <c r="FE109" s="347"/>
      <c r="FF109" s="347"/>
      <c r="FG109" s="347"/>
      <c r="FH109" s="347"/>
      <c r="FI109" s="347"/>
      <c r="FJ109" s="347"/>
      <c r="FK109" s="347"/>
      <c r="FL109" s="347"/>
      <c r="FM109" s="347"/>
      <c r="FN109" s="347"/>
      <c r="FO109" s="347"/>
      <c r="FP109" s="347"/>
      <c r="FQ109" s="347"/>
      <c r="FR109" s="347"/>
      <c r="FS109" s="347"/>
      <c r="FT109" s="347"/>
      <c r="FU109" s="347"/>
      <c r="FV109" s="347"/>
      <c r="FW109" s="347"/>
      <c r="FX109" s="347"/>
      <c r="FY109" s="347"/>
      <c r="FZ109" s="347"/>
      <c r="GA109" s="347"/>
      <c r="GB109" s="347"/>
      <c r="GC109" s="347"/>
      <c r="GD109" s="347"/>
      <c r="GE109" s="347"/>
      <c r="GF109" s="347"/>
      <c r="GG109" s="347"/>
      <c r="GH109" s="347"/>
      <c r="GI109" s="347"/>
      <c r="GJ109" s="347"/>
      <c r="GK109" s="347"/>
      <c r="GL109" s="347"/>
      <c r="GM109" s="347"/>
      <c r="GN109" s="347"/>
      <c r="GO109" s="347"/>
      <c r="GP109" s="347"/>
      <c r="GQ109" s="347"/>
      <c r="GR109" s="347"/>
      <c r="GS109" s="347"/>
      <c r="GT109" s="347"/>
      <c r="GU109" s="347"/>
      <c r="GV109" s="347"/>
      <c r="GW109" s="347"/>
      <c r="GX109" s="347"/>
      <c r="GY109" s="347"/>
      <c r="GZ109" s="347"/>
      <c r="HA109" s="347"/>
      <c r="HB109" s="347"/>
      <c r="HC109" s="347"/>
      <c r="HD109" s="347"/>
      <c r="HE109" s="347"/>
      <c r="HF109" s="347"/>
      <c r="HG109" s="347"/>
      <c r="HH109" s="347"/>
      <c r="HI109" s="347"/>
      <c r="HJ109" s="347"/>
      <c r="HK109" s="347"/>
      <c r="HL109" s="347"/>
      <c r="HM109" s="347"/>
      <c r="HN109" s="347"/>
      <c r="HO109" s="347"/>
      <c r="HP109" s="347"/>
      <c r="HQ109" s="347"/>
      <c r="HR109" s="347"/>
      <c r="HS109" s="347"/>
      <c r="HT109" s="347"/>
      <c r="HU109" s="347"/>
      <c r="HV109" s="347"/>
      <c r="HW109" s="347"/>
      <c r="HX109" s="347"/>
      <c r="HY109" s="347"/>
      <c r="HZ109" s="347"/>
      <c r="IA109" s="347"/>
      <c r="IB109" s="347"/>
      <c r="IC109" s="347"/>
      <c r="ID109" s="347"/>
      <c r="IE109" s="347"/>
      <c r="IF109" s="347"/>
    </row>
    <row r="110" spans="1:240" s="334" customFormat="1" ht="22.5" x14ac:dyDescent="0.2">
      <c r="A110" s="759"/>
      <c r="B110" s="759"/>
      <c r="C110" s="759"/>
      <c r="D110" s="759"/>
      <c r="E110" s="760"/>
      <c r="F110" s="761"/>
      <c r="G110" s="450" t="s">
        <v>555</v>
      </c>
      <c r="H110" s="432">
        <v>44533</v>
      </c>
      <c r="I110" s="409">
        <f t="shared" si="11"/>
        <v>893777115</v>
      </c>
      <c r="J110" s="409"/>
      <c r="K110" s="448"/>
      <c r="L110" s="409"/>
      <c r="M110" s="409">
        <v>893777115</v>
      </c>
      <c r="N110" s="409"/>
      <c r="O110" s="409"/>
      <c r="P110" s="417">
        <f t="shared" si="4"/>
        <v>893777115</v>
      </c>
      <c r="Q110" s="409"/>
      <c r="R110" s="759"/>
      <c r="S110" s="760"/>
      <c r="T110" s="447">
        <v>44546</v>
      </c>
      <c r="U110" s="426">
        <v>706</v>
      </c>
      <c r="V110" s="448">
        <v>893777115</v>
      </c>
      <c r="W110" s="764"/>
      <c r="X110" s="451"/>
      <c r="Y110" s="411"/>
      <c r="Z110" s="347" t="s">
        <v>704</v>
      </c>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c r="BJ110" s="347"/>
      <c r="BK110" s="347"/>
      <c r="BL110" s="347"/>
      <c r="BM110" s="347"/>
      <c r="BN110" s="347"/>
      <c r="BO110" s="347"/>
      <c r="BP110" s="347"/>
      <c r="BQ110" s="347"/>
      <c r="BR110" s="347"/>
      <c r="BS110" s="347"/>
      <c r="BT110" s="347"/>
      <c r="BU110" s="347"/>
      <c r="BV110" s="347"/>
      <c r="BW110" s="347"/>
      <c r="BX110" s="347"/>
      <c r="BY110" s="347"/>
      <c r="BZ110" s="347"/>
      <c r="CA110" s="347"/>
      <c r="CB110" s="347"/>
      <c r="CC110" s="347"/>
      <c r="CD110" s="347"/>
      <c r="CE110" s="347"/>
      <c r="CF110" s="347"/>
      <c r="CG110" s="347"/>
      <c r="CH110" s="347"/>
      <c r="CI110" s="347"/>
      <c r="CJ110" s="347"/>
      <c r="CK110" s="347"/>
      <c r="CL110" s="347"/>
      <c r="CM110" s="347"/>
      <c r="CN110" s="347"/>
      <c r="CO110" s="347"/>
      <c r="CP110" s="347"/>
      <c r="CQ110" s="347"/>
      <c r="CR110" s="347"/>
      <c r="CS110" s="347"/>
      <c r="CT110" s="347"/>
      <c r="CU110" s="347"/>
      <c r="CV110" s="347"/>
      <c r="CW110" s="347"/>
      <c r="CX110" s="347"/>
      <c r="CY110" s="347"/>
      <c r="CZ110" s="347"/>
      <c r="DA110" s="347"/>
      <c r="DB110" s="347"/>
      <c r="DC110" s="347"/>
      <c r="DD110" s="347"/>
      <c r="DE110" s="347"/>
      <c r="DF110" s="347"/>
      <c r="DG110" s="347"/>
      <c r="DH110" s="347"/>
      <c r="DI110" s="347"/>
      <c r="DJ110" s="347"/>
      <c r="DK110" s="347"/>
      <c r="DL110" s="347"/>
      <c r="DM110" s="347"/>
      <c r="DN110" s="347"/>
      <c r="DO110" s="347"/>
      <c r="DP110" s="347"/>
      <c r="DQ110" s="347"/>
      <c r="DR110" s="347"/>
      <c r="DS110" s="347"/>
      <c r="DT110" s="347"/>
      <c r="DU110" s="347"/>
      <c r="DV110" s="347"/>
      <c r="DW110" s="347"/>
      <c r="DX110" s="347"/>
      <c r="DY110" s="347"/>
      <c r="DZ110" s="347"/>
      <c r="EA110" s="347"/>
      <c r="EB110" s="347"/>
      <c r="EC110" s="347"/>
      <c r="ED110" s="347"/>
      <c r="EE110" s="347"/>
      <c r="EF110" s="347"/>
      <c r="EG110" s="347"/>
      <c r="EH110" s="347"/>
      <c r="EI110" s="347"/>
      <c r="EJ110" s="347"/>
      <c r="EK110" s="347"/>
      <c r="EL110" s="347"/>
      <c r="EM110" s="347"/>
      <c r="EN110" s="347"/>
      <c r="EO110" s="347"/>
      <c r="EP110" s="347"/>
      <c r="EQ110" s="347"/>
      <c r="ER110" s="347"/>
      <c r="ES110" s="347"/>
      <c r="ET110" s="347"/>
      <c r="EU110" s="347"/>
      <c r="EV110" s="347"/>
      <c r="EW110" s="347"/>
      <c r="EX110" s="347"/>
      <c r="EY110" s="347"/>
      <c r="EZ110" s="347"/>
      <c r="FA110" s="347"/>
      <c r="FB110" s="347"/>
      <c r="FC110" s="347"/>
      <c r="FD110" s="347"/>
      <c r="FE110" s="347"/>
      <c r="FF110" s="347"/>
      <c r="FG110" s="347"/>
      <c r="FH110" s="347"/>
      <c r="FI110" s="347"/>
      <c r="FJ110" s="347"/>
      <c r="FK110" s="347"/>
      <c r="FL110" s="347"/>
      <c r="FM110" s="347"/>
      <c r="FN110" s="347"/>
      <c r="FO110" s="347"/>
      <c r="FP110" s="347"/>
      <c r="FQ110" s="347"/>
      <c r="FR110" s="347"/>
      <c r="FS110" s="347"/>
      <c r="FT110" s="347"/>
      <c r="FU110" s="347"/>
      <c r="FV110" s="347"/>
      <c r="FW110" s="347"/>
      <c r="FX110" s="347"/>
      <c r="FY110" s="347"/>
      <c r="FZ110" s="347"/>
      <c r="GA110" s="347"/>
      <c r="GB110" s="347"/>
      <c r="GC110" s="347"/>
      <c r="GD110" s="347"/>
      <c r="GE110" s="347"/>
      <c r="GF110" s="347"/>
      <c r="GG110" s="347"/>
      <c r="GH110" s="347"/>
      <c r="GI110" s="347"/>
      <c r="GJ110" s="347"/>
      <c r="GK110" s="347"/>
      <c r="GL110" s="347"/>
      <c r="GM110" s="347"/>
      <c r="GN110" s="347"/>
      <c r="GO110" s="347"/>
      <c r="GP110" s="347"/>
      <c r="GQ110" s="347"/>
      <c r="GR110" s="347"/>
      <c r="GS110" s="347"/>
      <c r="GT110" s="347"/>
      <c r="GU110" s="347"/>
      <c r="GV110" s="347"/>
      <c r="GW110" s="347"/>
      <c r="GX110" s="347"/>
      <c r="GY110" s="347"/>
      <c r="GZ110" s="347"/>
      <c r="HA110" s="347"/>
      <c r="HB110" s="347"/>
      <c r="HC110" s="347"/>
      <c r="HD110" s="347"/>
      <c r="HE110" s="347"/>
      <c r="HF110" s="347"/>
      <c r="HG110" s="347"/>
      <c r="HH110" s="347"/>
      <c r="HI110" s="347"/>
      <c r="HJ110" s="347"/>
      <c r="HK110" s="347"/>
      <c r="HL110" s="347"/>
      <c r="HM110" s="347"/>
      <c r="HN110" s="347"/>
      <c r="HO110" s="347"/>
      <c r="HP110" s="347"/>
      <c r="HQ110" s="347"/>
      <c r="HR110" s="347"/>
      <c r="HS110" s="347"/>
      <c r="HT110" s="347"/>
      <c r="HU110" s="347"/>
      <c r="HV110" s="347"/>
      <c r="HW110" s="347"/>
      <c r="HX110" s="347"/>
      <c r="HY110" s="347"/>
      <c r="HZ110" s="347"/>
      <c r="IA110" s="347"/>
      <c r="IB110" s="347"/>
      <c r="IC110" s="347"/>
      <c r="ID110" s="347"/>
      <c r="IE110" s="347"/>
      <c r="IF110" s="347"/>
    </row>
    <row r="111" spans="1:240" s="334" customFormat="1" ht="33.75" x14ac:dyDescent="0.2">
      <c r="A111" s="759" t="s">
        <v>357</v>
      </c>
      <c r="B111" s="759" t="s">
        <v>358</v>
      </c>
      <c r="C111" s="759" t="s">
        <v>359</v>
      </c>
      <c r="D111" s="759" t="s">
        <v>34</v>
      </c>
      <c r="E111" s="760" t="s">
        <v>28</v>
      </c>
      <c r="F111" s="761">
        <v>20181301011142</v>
      </c>
      <c r="G111" s="450" t="s">
        <v>556</v>
      </c>
      <c r="H111" s="432">
        <v>43728</v>
      </c>
      <c r="I111" s="409">
        <f t="shared" si="11"/>
        <v>20046643058</v>
      </c>
      <c r="J111" s="409"/>
      <c r="K111" s="448"/>
      <c r="L111" s="409">
        <v>20046643058</v>
      </c>
      <c r="M111" s="409"/>
      <c r="N111" s="409"/>
      <c r="O111" s="409"/>
      <c r="P111" s="417">
        <f t="shared" si="4"/>
        <v>20046643058</v>
      </c>
      <c r="Q111" s="409"/>
      <c r="R111" s="759" t="s">
        <v>28</v>
      </c>
      <c r="S111" s="760" t="s">
        <v>635</v>
      </c>
      <c r="T111" s="447">
        <v>43739</v>
      </c>
      <c r="U111" s="426">
        <v>544</v>
      </c>
      <c r="V111" s="448">
        <v>20046643058</v>
      </c>
      <c r="W111" s="764" t="s">
        <v>646</v>
      </c>
      <c r="X111" s="451"/>
      <c r="Y111" s="411"/>
      <c r="Z111" s="347" t="s">
        <v>703</v>
      </c>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347"/>
      <c r="AW111" s="347"/>
      <c r="AX111" s="347"/>
      <c r="AY111" s="347"/>
      <c r="AZ111" s="347"/>
      <c r="BA111" s="347"/>
      <c r="BB111" s="347"/>
      <c r="BC111" s="347"/>
      <c r="BD111" s="347"/>
      <c r="BE111" s="347"/>
      <c r="BF111" s="347"/>
      <c r="BG111" s="347"/>
      <c r="BH111" s="347"/>
      <c r="BI111" s="347"/>
      <c r="BJ111" s="347"/>
      <c r="BK111" s="347"/>
      <c r="BL111" s="347"/>
      <c r="BM111" s="347"/>
      <c r="BN111" s="347"/>
      <c r="BO111" s="347"/>
      <c r="BP111" s="347"/>
      <c r="BQ111" s="347"/>
      <c r="BR111" s="347"/>
      <c r="BS111" s="347"/>
      <c r="BT111" s="347"/>
      <c r="BU111" s="347"/>
      <c r="BV111" s="347"/>
      <c r="BW111" s="347"/>
      <c r="BX111" s="347"/>
      <c r="BY111" s="347"/>
      <c r="BZ111" s="347"/>
      <c r="CA111" s="347"/>
      <c r="CB111" s="347"/>
      <c r="CC111" s="347"/>
      <c r="CD111" s="347"/>
      <c r="CE111" s="347"/>
      <c r="CF111" s="347"/>
      <c r="CG111" s="347"/>
      <c r="CH111" s="347"/>
      <c r="CI111" s="347"/>
      <c r="CJ111" s="347"/>
      <c r="CK111" s="347"/>
      <c r="CL111" s="347"/>
      <c r="CM111" s="347"/>
      <c r="CN111" s="347"/>
      <c r="CO111" s="347"/>
      <c r="CP111" s="347"/>
      <c r="CQ111" s="347"/>
      <c r="CR111" s="347"/>
      <c r="CS111" s="347"/>
      <c r="CT111" s="347"/>
      <c r="CU111" s="347"/>
      <c r="CV111" s="347"/>
      <c r="CW111" s="347"/>
      <c r="CX111" s="347"/>
      <c r="CY111" s="347"/>
      <c r="CZ111" s="347"/>
      <c r="DA111" s="347"/>
      <c r="DB111" s="347"/>
      <c r="DC111" s="347"/>
      <c r="DD111" s="347"/>
      <c r="DE111" s="347"/>
      <c r="DF111" s="347"/>
      <c r="DG111" s="347"/>
      <c r="DH111" s="347"/>
      <c r="DI111" s="347"/>
      <c r="DJ111" s="347"/>
      <c r="DK111" s="347"/>
      <c r="DL111" s="347"/>
      <c r="DM111" s="347"/>
      <c r="DN111" s="347"/>
      <c r="DO111" s="347"/>
      <c r="DP111" s="347"/>
      <c r="DQ111" s="347"/>
      <c r="DR111" s="347"/>
      <c r="DS111" s="347"/>
      <c r="DT111" s="347"/>
      <c r="DU111" s="347"/>
      <c r="DV111" s="347"/>
      <c r="DW111" s="347"/>
      <c r="DX111" s="347"/>
      <c r="DY111" s="347"/>
      <c r="DZ111" s="347"/>
      <c r="EA111" s="347"/>
      <c r="EB111" s="347"/>
      <c r="EC111" s="347"/>
      <c r="ED111" s="347"/>
      <c r="EE111" s="347"/>
      <c r="EF111" s="347"/>
      <c r="EG111" s="347"/>
      <c r="EH111" s="347"/>
      <c r="EI111" s="347"/>
      <c r="EJ111" s="347"/>
      <c r="EK111" s="347"/>
      <c r="EL111" s="347"/>
      <c r="EM111" s="347"/>
      <c r="EN111" s="347"/>
      <c r="EO111" s="347"/>
      <c r="EP111" s="347"/>
      <c r="EQ111" s="347"/>
      <c r="ER111" s="347"/>
      <c r="ES111" s="347"/>
      <c r="ET111" s="347"/>
      <c r="EU111" s="347"/>
      <c r="EV111" s="347"/>
      <c r="EW111" s="347"/>
      <c r="EX111" s="347"/>
      <c r="EY111" s="347"/>
      <c r="EZ111" s="347"/>
      <c r="FA111" s="347"/>
      <c r="FB111" s="347"/>
      <c r="FC111" s="347"/>
      <c r="FD111" s="347"/>
      <c r="FE111" s="347"/>
      <c r="FF111" s="347"/>
      <c r="FG111" s="347"/>
      <c r="FH111" s="347"/>
      <c r="FI111" s="347"/>
      <c r="FJ111" s="347"/>
      <c r="FK111" s="347"/>
      <c r="FL111" s="347"/>
      <c r="FM111" s="347"/>
      <c r="FN111" s="347"/>
      <c r="FO111" s="347"/>
      <c r="FP111" s="347"/>
      <c r="FQ111" s="347"/>
      <c r="FR111" s="347"/>
      <c r="FS111" s="347"/>
      <c r="FT111" s="347"/>
      <c r="FU111" s="347"/>
      <c r="FV111" s="347"/>
      <c r="FW111" s="347"/>
      <c r="FX111" s="347"/>
      <c r="FY111" s="347"/>
      <c r="FZ111" s="347"/>
      <c r="GA111" s="347"/>
      <c r="GB111" s="347"/>
      <c r="GC111" s="347"/>
      <c r="GD111" s="347"/>
      <c r="GE111" s="347"/>
      <c r="GF111" s="347"/>
      <c r="GG111" s="347"/>
      <c r="GH111" s="347"/>
      <c r="GI111" s="347"/>
      <c r="GJ111" s="347"/>
      <c r="GK111" s="347"/>
      <c r="GL111" s="347"/>
      <c r="GM111" s="347"/>
      <c r="GN111" s="347"/>
      <c r="GO111" s="347"/>
      <c r="GP111" s="347"/>
      <c r="GQ111" s="347"/>
      <c r="GR111" s="347"/>
      <c r="GS111" s="347"/>
      <c r="GT111" s="347"/>
      <c r="GU111" s="347"/>
      <c r="GV111" s="347"/>
      <c r="GW111" s="347"/>
      <c r="GX111" s="347"/>
      <c r="GY111" s="347"/>
      <c r="GZ111" s="347"/>
      <c r="HA111" s="347"/>
      <c r="HB111" s="347"/>
      <c r="HC111" s="347"/>
      <c r="HD111" s="347"/>
      <c r="HE111" s="347"/>
      <c r="HF111" s="347"/>
      <c r="HG111" s="347"/>
      <c r="HH111" s="347"/>
      <c r="HI111" s="347"/>
      <c r="HJ111" s="347"/>
      <c r="HK111" s="347"/>
      <c r="HL111" s="347"/>
      <c r="HM111" s="347"/>
      <c r="HN111" s="347"/>
      <c r="HO111" s="347"/>
      <c r="HP111" s="347"/>
      <c r="HQ111" s="347"/>
      <c r="HR111" s="347"/>
      <c r="HS111" s="347"/>
      <c r="HT111" s="347"/>
      <c r="HU111" s="347"/>
      <c r="HV111" s="347"/>
      <c r="HW111" s="347"/>
      <c r="HX111" s="347"/>
      <c r="HY111" s="347"/>
      <c r="HZ111" s="347"/>
      <c r="IA111" s="347"/>
      <c r="IB111" s="347"/>
      <c r="IC111" s="347"/>
      <c r="ID111" s="347"/>
      <c r="IE111" s="347"/>
      <c r="IF111" s="347"/>
    </row>
    <row r="112" spans="1:240" s="334" customFormat="1" ht="22.5" x14ac:dyDescent="0.2">
      <c r="A112" s="759"/>
      <c r="B112" s="759"/>
      <c r="C112" s="759"/>
      <c r="D112" s="759"/>
      <c r="E112" s="760"/>
      <c r="F112" s="761"/>
      <c r="G112" s="450" t="s">
        <v>557</v>
      </c>
      <c r="H112" s="432">
        <v>44582</v>
      </c>
      <c r="I112" s="409">
        <f t="shared" si="11"/>
        <v>2803680391.5300002</v>
      </c>
      <c r="J112" s="409"/>
      <c r="K112" s="448"/>
      <c r="L112" s="409">
        <v>2803680391.5300002</v>
      </c>
      <c r="M112" s="409"/>
      <c r="N112" s="409"/>
      <c r="O112" s="409"/>
      <c r="P112" s="417">
        <f t="shared" si="4"/>
        <v>2803680391.5300002</v>
      </c>
      <c r="Q112" s="409"/>
      <c r="R112" s="759"/>
      <c r="S112" s="760"/>
      <c r="T112" s="447">
        <v>44594</v>
      </c>
      <c r="U112" s="449">
        <v>96</v>
      </c>
      <c r="V112" s="448">
        <v>2803680391.5300002</v>
      </c>
      <c r="W112" s="764"/>
      <c r="X112" s="451"/>
      <c r="Y112" s="411"/>
      <c r="Z112" s="347" t="s">
        <v>704</v>
      </c>
      <c r="AA112" s="347"/>
      <c r="AB112" s="347"/>
      <c r="AC112" s="347"/>
      <c r="AD112" s="347"/>
      <c r="AE112" s="347"/>
      <c r="AF112" s="347"/>
      <c r="AG112" s="347"/>
      <c r="AH112" s="347"/>
      <c r="AI112" s="347"/>
      <c r="AJ112" s="347"/>
      <c r="AK112" s="347"/>
      <c r="AL112" s="347"/>
      <c r="AM112" s="347"/>
      <c r="AN112" s="347"/>
      <c r="AO112" s="347"/>
      <c r="AP112" s="347"/>
      <c r="AQ112" s="347"/>
      <c r="AR112" s="347"/>
      <c r="AS112" s="347"/>
      <c r="AT112" s="347"/>
      <c r="AU112" s="347"/>
      <c r="AV112" s="347"/>
      <c r="AW112" s="347"/>
      <c r="AX112" s="347"/>
      <c r="AY112" s="347"/>
      <c r="AZ112" s="347"/>
      <c r="BA112" s="347"/>
      <c r="BB112" s="347"/>
      <c r="BC112" s="347"/>
      <c r="BD112" s="347"/>
      <c r="BE112" s="347"/>
      <c r="BF112" s="347"/>
      <c r="BG112" s="347"/>
      <c r="BH112" s="347"/>
      <c r="BI112" s="347"/>
      <c r="BJ112" s="347"/>
      <c r="BK112" s="347"/>
      <c r="BL112" s="347"/>
      <c r="BM112" s="347"/>
      <c r="BN112" s="347"/>
      <c r="BO112" s="347"/>
      <c r="BP112" s="347"/>
      <c r="BQ112" s="347"/>
      <c r="BR112" s="347"/>
      <c r="BS112" s="347"/>
      <c r="BT112" s="347"/>
      <c r="BU112" s="347"/>
      <c r="BV112" s="347"/>
      <c r="BW112" s="347"/>
      <c r="BX112" s="347"/>
      <c r="BY112" s="347"/>
      <c r="BZ112" s="347"/>
      <c r="CA112" s="347"/>
      <c r="CB112" s="347"/>
      <c r="CC112" s="347"/>
      <c r="CD112" s="347"/>
      <c r="CE112" s="347"/>
      <c r="CF112" s="347"/>
      <c r="CG112" s="347"/>
      <c r="CH112" s="347"/>
      <c r="CI112" s="347"/>
      <c r="CJ112" s="347"/>
      <c r="CK112" s="347"/>
      <c r="CL112" s="347"/>
      <c r="CM112" s="347"/>
      <c r="CN112" s="347"/>
      <c r="CO112" s="347"/>
      <c r="CP112" s="347"/>
      <c r="CQ112" s="347"/>
      <c r="CR112" s="347"/>
      <c r="CS112" s="347"/>
      <c r="CT112" s="347"/>
      <c r="CU112" s="347"/>
      <c r="CV112" s="347"/>
      <c r="CW112" s="347"/>
      <c r="CX112" s="347"/>
      <c r="CY112" s="347"/>
      <c r="CZ112" s="347"/>
      <c r="DA112" s="347"/>
      <c r="DB112" s="347"/>
      <c r="DC112" s="347"/>
      <c r="DD112" s="347"/>
      <c r="DE112" s="347"/>
      <c r="DF112" s="347"/>
      <c r="DG112" s="347"/>
      <c r="DH112" s="347"/>
      <c r="DI112" s="347"/>
      <c r="DJ112" s="347"/>
      <c r="DK112" s="347"/>
      <c r="DL112" s="347"/>
      <c r="DM112" s="347"/>
      <c r="DN112" s="347"/>
      <c r="DO112" s="347"/>
      <c r="DP112" s="347"/>
      <c r="DQ112" s="347"/>
      <c r="DR112" s="347"/>
      <c r="DS112" s="347"/>
      <c r="DT112" s="347"/>
      <c r="DU112" s="347"/>
      <c r="DV112" s="347"/>
      <c r="DW112" s="347"/>
      <c r="DX112" s="347"/>
      <c r="DY112" s="347"/>
      <c r="DZ112" s="347"/>
      <c r="EA112" s="347"/>
      <c r="EB112" s="347"/>
      <c r="EC112" s="347"/>
      <c r="ED112" s="347"/>
      <c r="EE112" s="347"/>
      <c r="EF112" s="347"/>
      <c r="EG112" s="347"/>
      <c r="EH112" s="347"/>
      <c r="EI112" s="347"/>
      <c r="EJ112" s="347"/>
      <c r="EK112" s="347"/>
      <c r="EL112" s="347"/>
      <c r="EM112" s="347"/>
      <c r="EN112" s="347"/>
      <c r="EO112" s="347"/>
      <c r="EP112" s="347"/>
      <c r="EQ112" s="347"/>
      <c r="ER112" s="347"/>
      <c r="ES112" s="347"/>
      <c r="ET112" s="347"/>
      <c r="EU112" s="347"/>
      <c r="EV112" s="347"/>
      <c r="EW112" s="347"/>
      <c r="EX112" s="347"/>
      <c r="EY112" s="347"/>
      <c r="EZ112" s="347"/>
      <c r="FA112" s="347"/>
      <c r="FB112" s="347"/>
      <c r="FC112" s="347"/>
      <c r="FD112" s="347"/>
      <c r="FE112" s="347"/>
      <c r="FF112" s="347"/>
      <c r="FG112" s="347"/>
      <c r="FH112" s="347"/>
      <c r="FI112" s="347"/>
      <c r="FJ112" s="347"/>
      <c r="FK112" s="347"/>
      <c r="FL112" s="347"/>
      <c r="FM112" s="347"/>
      <c r="FN112" s="347"/>
      <c r="FO112" s="347"/>
      <c r="FP112" s="347"/>
      <c r="FQ112" s="347"/>
      <c r="FR112" s="347"/>
      <c r="FS112" s="347"/>
      <c r="FT112" s="347"/>
      <c r="FU112" s="347"/>
      <c r="FV112" s="347"/>
      <c r="FW112" s="347"/>
      <c r="FX112" s="347"/>
      <c r="FY112" s="347"/>
      <c r="FZ112" s="347"/>
      <c r="GA112" s="347"/>
      <c r="GB112" s="347"/>
      <c r="GC112" s="347"/>
      <c r="GD112" s="347"/>
      <c r="GE112" s="347"/>
      <c r="GF112" s="347"/>
      <c r="GG112" s="347"/>
      <c r="GH112" s="347"/>
      <c r="GI112" s="347"/>
      <c r="GJ112" s="347"/>
      <c r="GK112" s="347"/>
      <c r="GL112" s="347"/>
      <c r="GM112" s="347"/>
      <c r="GN112" s="347"/>
      <c r="GO112" s="347"/>
      <c r="GP112" s="347"/>
      <c r="GQ112" s="347"/>
      <c r="GR112" s="347"/>
      <c r="GS112" s="347"/>
      <c r="GT112" s="347"/>
      <c r="GU112" s="347"/>
      <c r="GV112" s="347"/>
      <c r="GW112" s="347"/>
      <c r="GX112" s="347"/>
      <c r="GY112" s="347"/>
      <c r="GZ112" s="347"/>
      <c r="HA112" s="347"/>
      <c r="HB112" s="347"/>
      <c r="HC112" s="347"/>
      <c r="HD112" s="347"/>
      <c r="HE112" s="347"/>
      <c r="HF112" s="347"/>
      <c r="HG112" s="347"/>
      <c r="HH112" s="347"/>
      <c r="HI112" s="347"/>
      <c r="HJ112" s="347"/>
      <c r="HK112" s="347"/>
      <c r="HL112" s="347"/>
      <c r="HM112" s="347"/>
      <c r="HN112" s="347"/>
      <c r="HO112" s="347"/>
      <c r="HP112" s="347"/>
      <c r="HQ112" s="347"/>
      <c r="HR112" s="347"/>
      <c r="HS112" s="347"/>
      <c r="HT112" s="347"/>
      <c r="HU112" s="347"/>
      <c r="HV112" s="347"/>
      <c r="HW112" s="347"/>
      <c r="HX112" s="347"/>
      <c r="HY112" s="347"/>
      <c r="HZ112" s="347"/>
      <c r="IA112" s="347"/>
      <c r="IB112" s="347"/>
      <c r="IC112" s="347"/>
      <c r="ID112" s="347"/>
      <c r="IE112" s="347"/>
      <c r="IF112" s="347"/>
    </row>
    <row r="113" spans="1:240" s="334" customFormat="1" ht="78.75" x14ac:dyDescent="0.2">
      <c r="A113" s="411" t="s">
        <v>360</v>
      </c>
      <c r="B113" s="411" t="s">
        <v>361</v>
      </c>
      <c r="C113" s="411" t="s">
        <v>362</v>
      </c>
      <c r="D113" s="411" t="s">
        <v>34</v>
      </c>
      <c r="E113" s="412" t="s">
        <v>28</v>
      </c>
      <c r="F113" s="449">
        <v>2019000040048</v>
      </c>
      <c r="G113" s="450" t="s">
        <v>558</v>
      </c>
      <c r="H113" s="432">
        <v>43749</v>
      </c>
      <c r="I113" s="409">
        <f t="shared" si="11"/>
        <v>9533776046</v>
      </c>
      <c r="J113" s="409"/>
      <c r="K113" s="448">
        <v>9533776046</v>
      </c>
      <c r="L113" s="409"/>
      <c r="M113" s="409"/>
      <c r="N113" s="409"/>
      <c r="O113" s="409"/>
      <c r="P113" s="417">
        <f t="shared" si="4"/>
        <v>9533776046</v>
      </c>
      <c r="Q113" s="409"/>
      <c r="R113" s="411" t="s">
        <v>363</v>
      </c>
      <c r="S113" s="412" t="s">
        <v>364</v>
      </c>
      <c r="T113" s="447">
        <v>43774</v>
      </c>
      <c r="U113" s="426">
        <v>59</v>
      </c>
      <c r="V113" s="409">
        <v>9533776046</v>
      </c>
      <c r="W113" s="412" t="s">
        <v>646</v>
      </c>
      <c r="X113" s="412"/>
      <c r="Y113" s="411"/>
      <c r="Z113" s="347" t="s">
        <v>703</v>
      </c>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7"/>
      <c r="AY113" s="347"/>
      <c r="AZ113" s="347"/>
      <c r="BA113" s="347"/>
      <c r="BB113" s="347"/>
      <c r="BC113" s="347"/>
      <c r="BD113" s="347"/>
      <c r="BE113" s="347"/>
      <c r="BF113" s="347"/>
      <c r="BG113" s="347"/>
      <c r="BH113" s="347"/>
      <c r="BI113" s="347"/>
      <c r="BJ113" s="347"/>
      <c r="BK113" s="347"/>
      <c r="BL113" s="347"/>
      <c r="BM113" s="347"/>
      <c r="BN113" s="347"/>
      <c r="BO113" s="347"/>
      <c r="BP113" s="347"/>
      <c r="BQ113" s="347"/>
      <c r="BR113" s="347"/>
      <c r="BS113" s="347"/>
      <c r="BT113" s="347"/>
      <c r="BU113" s="347"/>
      <c r="BV113" s="347"/>
      <c r="BW113" s="347"/>
      <c r="BX113" s="347"/>
      <c r="BY113" s="347"/>
      <c r="BZ113" s="347"/>
      <c r="CA113" s="347"/>
      <c r="CB113" s="347"/>
      <c r="CC113" s="347"/>
      <c r="CD113" s="347"/>
      <c r="CE113" s="347"/>
      <c r="CF113" s="347"/>
      <c r="CG113" s="347"/>
      <c r="CH113" s="347"/>
      <c r="CI113" s="347"/>
      <c r="CJ113" s="347"/>
      <c r="CK113" s="347"/>
      <c r="CL113" s="347"/>
      <c r="CM113" s="347"/>
      <c r="CN113" s="347"/>
      <c r="CO113" s="347"/>
      <c r="CP113" s="347"/>
      <c r="CQ113" s="347"/>
      <c r="CR113" s="347"/>
      <c r="CS113" s="347"/>
      <c r="CT113" s="347"/>
      <c r="CU113" s="347"/>
      <c r="CV113" s="347"/>
      <c r="CW113" s="347"/>
      <c r="CX113" s="347"/>
      <c r="CY113" s="347"/>
      <c r="CZ113" s="347"/>
      <c r="DA113" s="347"/>
      <c r="DB113" s="347"/>
      <c r="DC113" s="347"/>
      <c r="DD113" s="347"/>
      <c r="DE113" s="347"/>
      <c r="DF113" s="347"/>
      <c r="DG113" s="347"/>
      <c r="DH113" s="347"/>
      <c r="DI113" s="347"/>
      <c r="DJ113" s="347"/>
      <c r="DK113" s="347"/>
      <c r="DL113" s="347"/>
      <c r="DM113" s="347"/>
      <c r="DN113" s="347"/>
      <c r="DO113" s="347"/>
      <c r="DP113" s="347"/>
      <c r="DQ113" s="347"/>
      <c r="DR113" s="347"/>
      <c r="DS113" s="347"/>
      <c r="DT113" s="347"/>
      <c r="DU113" s="347"/>
      <c r="DV113" s="347"/>
      <c r="DW113" s="347"/>
      <c r="DX113" s="347"/>
      <c r="DY113" s="347"/>
      <c r="DZ113" s="347"/>
      <c r="EA113" s="347"/>
      <c r="EB113" s="347"/>
      <c r="EC113" s="347"/>
      <c r="ED113" s="347"/>
      <c r="EE113" s="347"/>
      <c r="EF113" s="347"/>
      <c r="EG113" s="347"/>
      <c r="EH113" s="347"/>
      <c r="EI113" s="347"/>
      <c r="EJ113" s="347"/>
      <c r="EK113" s="347"/>
      <c r="EL113" s="347"/>
      <c r="EM113" s="347"/>
      <c r="EN113" s="347"/>
      <c r="EO113" s="347"/>
      <c r="EP113" s="347"/>
      <c r="EQ113" s="347"/>
      <c r="ER113" s="347"/>
      <c r="ES113" s="347"/>
      <c r="ET113" s="347"/>
      <c r="EU113" s="347"/>
      <c r="EV113" s="347"/>
      <c r="EW113" s="347"/>
      <c r="EX113" s="347"/>
      <c r="EY113" s="347"/>
      <c r="EZ113" s="347"/>
      <c r="FA113" s="347"/>
      <c r="FB113" s="347"/>
      <c r="FC113" s="347"/>
      <c r="FD113" s="347"/>
      <c r="FE113" s="347"/>
      <c r="FF113" s="347"/>
      <c r="FG113" s="347"/>
      <c r="FH113" s="347"/>
      <c r="FI113" s="347"/>
      <c r="FJ113" s="347"/>
      <c r="FK113" s="347"/>
      <c r="FL113" s="347"/>
      <c r="FM113" s="347"/>
      <c r="FN113" s="347"/>
      <c r="FO113" s="347"/>
      <c r="FP113" s="347"/>
      <c r="FQ113" s="347"/>
      <c r="FR113" s="347"/>
      <c r="FS113" s="347"/>
      <c r="FT113" s="347"/>
      <c r="FU113" s="347"/>
      <c r="FV113" s="347"/>
      <c r="FW113" s="347"/>
      <c r="FX113" s="347"/>
      <c r="FY113" s="347"/>
      <c r="FZ113" s="347"/>
      <c r="GA113" s="347"/>
      <c r="GB113" s="347"/>
      <c r="GC113" s="347"/>
      <c r="GD113" s="347"/>
      <c r="GE113" s="347"/>
      <c r="GF113" s="347"/>
      <c r="GG113" s="347"/>
      <c r="GH113" s="347"/>
      <c r="GI113" s="347"/>
      <c r="GJ113" s="347"/>
      <c r="GK113" s="347"/>
      <c r="GL113" s="347"/>
      <c r="GM113" s="347"/>
      <c r="GN113" s="347"/>
      <c r="GO113" s="347"/>
      <c r="GP113" s="347"/>
      <c r="GQ113" s="347"/>
      <c r="GR113" s="347"/>
      <c r="GS113" s="347"/>
      <c r="GT113" s="347"/>
      <c r="GU113" s="347"/>
      <c r="GV113" s="347"/>
      <c r="GW113" s="347"/>
      <c r="GX113" s="347"/>
      <c r="GY113" s="347"/>
      <c r="GZ113" s="347"/>
      <c r="HA113" s="347"/>
      <c r="HB113" s="347"/>
      <c r="HC113" s="347"/>
      <c r="HD113" s="347"/>
      <c r="HE113" s="347"/>
      <c r="HF113" s="347"/>
      <c r="HG113" s="347"/>
      <c r="HH113" s="347"/>
      <c r="HI113" s="347"/>
      <c r="HJ113" s="347"/>
      <c r="HK113" s="347"/>
      <c r="HL113" s="347"/>
      <c r="HM113" s="347"/>
      <c r="HN113" s="347"/>
      <c r="HO113" s="347"/>
      <c r="HP113" s="347"/>
      <c r="HQ113" s="347"/>
      <c r="HR113" s="347"/>
      <c r="HS113" s="347"/>
      <c r="HT113" s="347"/>
      <c r="HU113" s="347"/>
      <c r="HV113" s="347"/>
      <c r="HW113" s="347"/>
      <c r="HX113" s="347"/>
      <c r="HY113" s="347"/>
      <c r="HZ113" s="347"/>
      <c r="IA113" s="347"/>
      <c r="IB113" s="347"/>
      <c r="IC113" s="347"/>
      <c r="ID113" s="347"/>
      <c r="IE113" s="347"/>
      <c r="IF113" s="347"/>
    </row>
    <row r="114" spans="1:240" s="334" customFormat="1" ht="33.75" x14ac:dyDescent="0.2">
      <c r="A114" s="762" t="s">
        <v>365</v>
      </c>
      <c r="B114" s="759" t="s">
        <v>366</v>
      </c>
      <c r="C114" s="759" t="s">
        <v>367</v>
      </c>
      <c r="D114" s="759" t="s">
        <v>34</v>
      </c>
      <c r="E114" s="760" t="s">
        <v>28</v>
      </c>
      <c r="F114" s="761">
        <v>20181301011064</v>
      </c>
      <c r="G114" s="450" t="s">
        <v>559</v>
      </c>
      <c r="H114" s="432">
        <v>43791</v>
      </c>
      <c r="I114" s="409">
        <f t="shared" si="11"/>
        <v>6779870768</v>
      </c>
      <c r="J114" s="409"/>
      <c r="K114" s="409"/>
      <c r="L114" s="409">
        <v>6779870768</v>
      </c>
      <c r="M114" s="409"/>
      <c r="N114" s="409"/>
      <c r="O114" s="409"/>
      <c r="P114" s="417">
        <f t="shared" si="4"/>
        <v>6779870768</v>
      </c>
      <c r="Q114" s="409"/>
      <c r="R114" s="759" t="s">
        <v>368</v>
      </c>
      <c r="S114" s="760" t="s">
        <v>122</v>
      </c>
      <c r="T114" s="447">
        <v>43816</v>
      </c>
      <c r="U114" s="453">
        <v>660</v>
      </c>
      <c r="V114" s="409">
        <v>6779870768</v>
      </c>
      <c r="W114" s="760" t="s">
        <v>645</v>
      </c>
      <c r="X114" s="412"/>
      <c r="Y114" s="759" t="s">
        <v>369</v>
      </c>
      <c r="Z114" s="347" t="s">
        <v>703</v>
      </c>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47"/>
      <c r="CG114" s="347"/>
      <c r="CH114" s="347"/>
      <c r="CI114" s="347"/>
      <c r="CJ114" s="347"/>
      <c r="CK114" s="347"/>
      <c r="CL114" s="347"/>
      <c r="CM114" s="347"/>
      <c r="CN114" s="347"/>
      <c r="CO114" s="347"/>
      <c r="CP114" s="347"/>
      <c r="CQ114" s="347"/>
      <c r="CR114" s="347"/>
      <c r="CS114" s="347"/>
      <c r="CT114" s="347"/>
      <c r="CU114" s="347"/>
      <c r="CV114" s="347"/>
      <c r="CW114" s="347"/>
      <c r="CX114" s="347"/>
      <c r="CY114" s="347"/>
      <c r="CZ114" s="347"/>
      <c r="DA114" s="347"/>
      <c r="DB114" s="347"/>
      <c r="DC114" s="347"/>
      <c r="DD114" s="347"/>
      <c r="DE114" s="347"/>
      <c r="DF114" s="347"/>
      <c r="DG114" s="347"/>
      <c r="DH114" s="347"/>
      <c r="DI114" s="347"/>
      <c r="DJ114" s="347"/>
      <c r="DK114" s="347"/>
      <c r="DL114" s="347"/>
      <c r="DM114" s="347"/>
      <c r="DN114" s="347"/>
      <c r="DO114" s="347"/>
      <c r="DP114" s="347"/>
      <c r="DQ114" s="347"/>
      <c r="DR114" s="347"/>
      <c r="DS114" s="347"/>
      <c r="DT114" s="347"/>
      <c r="DU114" s="347"/>
      <c r="DV114" s="347"/>
      <c r="DW114" s="347"/>
      <c r="DX114" s="347"/>
      <c r="DY114" s="347"/>
      <c r="DZ114" s="347"/>
      <c r="EA114" s="347"/>
      <c r="EB114" s="347"/>
      <c r="EC114" s="347"/>
      <c r="ED114" s="347"/>
      <c r="EE114" s="347"/>
      <c r="EF114" s="347"/>
      <c r="EG114" s="347"/>
      <c r="EH114" s="347"/>
      <c r="EI114" s="347"/>
      <c r="EJ114" s="347"/>
      <c r="EK114" s="347"/>
      <c r="EL114" s="347"/>
      <c r="EM114" s="347"/>
      <c r="EN114" s="347"/>
      <c r="EO114" s="347"/>
      <c r="EP114" s="347"/>
      <c r="EQ114" s="347"/>
      <c r="ER114" s="347"/>
      <c r="ES114" s="347"/>
      <c r="ET114" s="347"/>
      <c r="EU114" s="347"/>
      <c r="EV114" s="347"/>
      <c r="EW114" s="347"/>
      <c r="EX114" s="347"/>
      <c r="EY114" s="347"/>
      <c r="EZ114" s="347"/>
      <c r="FA114" s="347"/>
      <c r="FB114" s="347"/>
      <c r="FC114" s="347"/>
      <c r="FD114" s="347"/>
      <c r="FE114" s="347"/>
      <c r="FF114" s="347"/>
      <c r="FG114" s="347"/>
      <c r="FH114" s="347"/>
      <c r="FI114" s="347"/>
      <c r="FJ114" s="347"/>
      <c r="FK114" s="347"/>
      <c r="FL114" s="347"/>
      <c r="FM114" s="347"/>
      <c r="FN114" s="347"/>
      <c r="FO114" s="347"/>
      <c r="FP114" s="347"/>
      <c r="FQ114" s="347"/>
      <c r="FR114" s="347"/>
      <c r="FS114" s="347"/>
      <c r="FT114" s="347"/>
      <c r="FU114" s="347"/>
      <c r="FV114" s="347"/>
      <c r="FW114" s="347"/>
      <c r="FX114" s="347"/>
      <c r="FY114" s="347"/>
      <c r="FZ114" s="347"/>
      <c r="GA114" s="347"/>
      <c r="GB114" s="347"/>
      <c r="GC114" s="347"/>
      <c r="GD114" s="347"/>
      <c r="GE114" s="347"/>
      <c r="GF114" s="347"/>
      <c r="GG114" s="347"/>
      <c r="GH114" s="347"/>
      <c r="GI114" s="347"/>
      <c r="GJ114" s="347"/>
      <c r="GK114" s="347"/>
      <c r="GL114" s="347"/>
      <c r="GM114" s="347"/>
      <c r="GN114" s="347"/>
      <c r="GO114" s="347"/>
      <c r="GP114" s="347"/>
      <c r="GQ114" s="347"/>
      <c r="GR114" s="347"/>
      <c r="GS114" s="347"/>
      <c r="GT114" s="347"/>
      <c r="GU114" s="347"/>
      <c r="GV114" s="347"/>
      <c r="GW114" s="347"/>
      <c r="GX114" s="347"/>
      <c r="GY114" s="347"/>
      <c r="GZ114" s="347"/>
      <c r="HA114" s="347"/>
      <c r="HB114" s="347"/>
      <c r="HC114" s="347"/>
      <c r="HD114" s="347"/>
      <c r="HE114" s="347"/>
      <c r="HF114" s="347"/>
      <c r="HG114" s="347"/>
      <c r="HH114" s="347"/>
      <c r="HI114" s="347"/>
      <c r="HJ114" s="347"/>
      <c r="HK114" s="347"/>
      <c r="HL114" s="347"/>
      <c r="HM114" s="347"/>
      <c r="HN114" s="347"/>
      <c r="HO114" s="347"/>
      <c r="HP114" s="347"/>
      <c r="HQ114" s="347"/>
      <c r="HR114" s="347"/>
      <c r="HS114" s="347"/>
      <c r="HT114" s="347"/>
      <c r="HU114" s="347"/>
      <c r="HV114" s="347"/>
      <c r="HW114" s="347"/>
      <c r="HX114" s="347"/>
      <c r="HY114" s="347"/>
      <c r="HZ114" s="347"/>
      <c r="IA114" s="347"/>
      <c r="IB114" s="347"/>
      <c r="IC114" s="347"/>
      <c r="ID114" s="347"/>
      <c r="IE114" s="347"/>
      <c r="IF114" s="347"/>
    </row>
    <row r="115" spans="1:240" s="334" customFormat="1" ht="22.5" x14ac:dyDescent="0.2">
      <c r="A115" s="762"/>
      <c r="B115" s="759"/>
      <c r="C115" s="759"/>
      <c r="D115" s="759"/>
      <c r="E115" s="760"/>
      <c r="F115" s="761"/>
      <c r="G115" s="450" t="s">
        <v>560</v>
      </c>
      <c r="H115" s="432">
        <v>44196</v>
      </c>
      <c r="I115" s="409">
        <f>+J115+K115+L115+M115+O115+Q115+N115</f>
        <v>223836011</v>
      </c>
      <c r="J115" s="409"/>
      <c r="K115" s="409"/>
      <c r="L115" s="409">
        <v>223836011</v>
      </c>
      <c r="M115" s="409"/>
      <c r="N115" s="409"/>
      <c r="O115" s="409"/>
      <c r="P115" s="417">
        <f t="shared" si="4"/>
        <v>223836011</v>
      </c>
      <c r="Q115" s="409"/>
      <c r="R115" s="759"/>
      <c r="S115" s="760"/>
      <c r="T115" s="447">
        <v>44322</v>
      </c>
      <c r="U115" s="453">
        <v>240</v>
      </c>
      <c r="V115" s="409">
        <v>223836011</v>
      </c>
      <c r="W115" s="760"/>
      <c r="X115" s="412"/>
      <c r="Y115" s="759"/>
      <c r="Z115" s="347" t="s">
        <v>704</v>
      </c>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D115" s="347"/>
      <c r="BE115" s="347"/>
      <c r="BF115" s="347"/>
      <c r="BG115" s="347"/>
      <c r="BH115" s="347"/>
      <c r="BI115" s="347"/>
      <c r="BJ115" s="347"/>
      <c r="BK115" s="347"/>
      <c r="BL115" s="347"/>
      <c r="BM115" s="347"/>
      <c r="BN115" s="347"/>
      <c r="BO115" s="347"/>
      <c r="BP115" s="347"/>
      <c r="BQ115" s="347"/>
      <c r="BR115" s="347"/>
      <c r="BS115" s="347"/>
      <c r="BT115" s="347"/>
      <c r="BU115" s="347"/>
      <c r="BV115" s="347"/>
      <c r="BW115" s="347"/>
      <c r="BX115" s="347"/>
      <c r="BY115" s="347"/>
      <c r="BZ115" s="347"/>
      <c r="CA115" s="347"/>
      <c r="CB115" s="347"/>
      <c r="CC115" s="347"/>
      <c r="CD115" s="347"/>
      <c r="CE115" s="347"/>
      <c r="CF115" s="347"/>
      <c r="CG115" s="347"/>
      <c r="CH115" s="347"/>
      <c r="CI115" s="347"/>
      <c r="CJ115" s="347"/>
      <c r="CK115" s="347"/>
      <c r="CL115" s="347"/>
      <c r="CM115" s="347"/>
      <c r="CN115" s="347"/>
      <c r="CO115" s="347"/>
      <c r="CP115" s="347"/>
      <c r="CQ115" s="347"/>
      <c r="CR115" s="347"/>
      <c r="CS115" s="347"/>
      <c r="CT115" s="347"/>
      <c r="CU115" s="347"/>
      <c r="CV115" s="347"/>
      <c r="CW115" s="347"/>
      <c r="CX115" s="347"/>
      <c r="CY115" s="347"/>
      <c r="CZ115" s="347"/>
      <c r="DA115" s="347"/>
      <c r="DB115" s="347"/>
      <c r="DC115" s="347"/>
      <c r="DD115" s="347"/>
      <c r="DE115" s="347"/>
      <c r="DF115" s="347"/>
      <c r="DG115" s="347"/>
      <c r="DH115" s="347"/>
      <c r="DI115" s="347"/>
      <c r="DJ115" s="347"/>
      <c r="DK115" s="347"/>
      <c r="DL115" s="347"/>
      <c r="DM115" s="347"/>
      <c r="DN115" s="347"/>
      <c r="DO115" s="347"/>
      <c r="DP115" s="347"/>
      <c r="DQ115" s="347"/>
      <c r="DR115" s="347"/>
      <c r="DS115" s="347"/>
      <c r="DT115" s="347"/>
      <c r="DU115" s="347"/>
      <c r="DV115" s="347"/>
      <c r="DW115" s="347"/>
      <c r="DX115" s="347"/>
      <c r="DY115" s="347"/>
      <c r="DZ115" s="347"/>
      <c r="EA115" s="347"/>
      <c r="EB115" s="347"/>
      <c r="EC115" s="347"/>
      <c r="ED115" s="347"/>
      <c r="EE115" s="347"/>
      <c r="EF115" s="347"/>
      <c r="EG115" s="347"/>
      <c r="EH115" s="347"/>
      <c r="EI115" s="347"/>
      <c r="EJ115" s="347"/>
      <c r="EK115" s="347"/>
      <c r="EL115" s="347"/>
      <c r="EM115" s="347"/>
      <c r="EN115" s="347"/>
      <c r="EO115" s="347"/>
      <c r="EP115" s="347"/>
      <c r="EQ115" s="347"/>
      <c r="ER115" s="347"/>
      <c r="ES115" s="347"/>
      <c r="ET115" s="347"/>
      <c r="EU115" s="347"/>
      <c r="EV115" s="347"/>
      <c r="EW115" s="347"/>
      <c r="EX115" s="347"/>
      <c r="EY115" s="347"/>
      <c r="EZ115" s="347"/>
      <c r="FA115" s="347"/>
      <c r="FB115" s="347"/>
      <c r="FC115" s="347"/>
      <c r="FD115" s="347"/>
      <c r="FE115" s="347"/>
      <c r="FF115" s="347"/>
      <c r="FG115" s="347"/>
      <c r="FH115" s="347"/>
      <c r="FI115" s="347"/>
      <c r="FJ115" s="347"/>
      <c r="FK115" s="347"/>
      <c r="FL115" s="347"/>
      <c r="FM115" s="347"/>
      <c r="FN115" s="347"/>
      <c r="FO115" s="347"/>
      <c r="FP115" s="347"/>
      <c r="FQ115" s="347"/>
      <c r="FR115" s="347"/>
      <c r="FS115" s="347"/>
      <c r="FT115" s="347"/>
      <c r="FU115" s="347"/>
      <c r="FV115" s="347"/>
      <c r="FW115" s="347"/>
      <c r="FX115" s="347"/>
      <c r="FY115" s="347"/>
      <c r="FZ115" s="347"/>
      <c r="GA115" s="347"/>
      <c r="GB115" s="347"/>
      <c r="GC115" s="347"/>
      <c r="GD115" s="347"/>
      <c r="GE115" s="347"/>
      <c r="GF115" s="347"/>
      <c r="GG115" s="347"/>
      <c r="GH115" s="347"/>
      <c r="GI115" s="347"/>
      <c r="GJ115" s="347"/>
      <c r="GK115" s="347"/>
      <c r="GL115" s="347"/>
      <c r="GM115" s="347"/>
      <c r="GN115" s="347"/>
      <c r="GO115" s="347"/>
      <c r="GP115" s="347"/>
      <c r="GQ115" s="347"/>
      <c r="GR115" s="347"/>
      <c r="GS115" s="347"/>
      <c r="GT115" s="347"/>
      <c r="GU115" s="347"/>
      <c r="GV115" s="347"/>
      <c r="GW115" s="347"/>
      <c r="GX115" s="347"/>
      <c r="GY115" s="347"/>
      <c r="GZ115" s="347"/>
      <c r="HA115" s="347"/>
      <c r="HB115" s="347"/>
      <c r="HC115" s="347"/>
      <c r="HD115" s="347"/>
      <c r="HE115" s="347"/>
      <c r="HF115" s="347"/>
      <c r="HG115" s="347"/>
      <c r="HH115" s="347"/>
      <c r="HI115" s="347"/>
      <c r="HJ115" s="347"/>
      <c r="HK115" s="347"/>
      <c r="HL115" s="347"/>
      <c r="HM115" s="347"/>
      <c r="HN115" s="347"/>
      <c r="HO115" s="347"/>
      <c r="HP115" s="347"/>
      <c r="HQ115" s="347"/>
      <c r="HR115" s="347"/>
      <c r="HS115" s="347"/>
      <c r="HT115" s="347"/>
      <c r="HU115" s="347"/>
      <c r="HV115" s="347"/>
      <c r="HW115" s="347"/>
      <c r="HX115" s="347"/>
      <c r="HY115" s="347"/>
      <c r="HZ115" s="347"/>
      <c r="IA115" s="347"/>
      <c r="IB115" s="347"/>
      <c r="IC115" s="347"/>
      <c r="ID115" s="347"/>
      <c r="IE115" s="347"/>
      <c r="IF115" s="347"/>
    </row>
    <row r="116" spans="1:240" s="334" customFormat="1" ht="22.5" x14ac:dyDescent="0.2">
      <c r="A116" s="762"/>
      <c r="B116" s="759"/>
      <c r="C116" s="759"/>
      <c r="D116" s="759"/>
      <c r="E116" s="760"/>
      <c r="F116" s="761"/>
      <c r="G116" s="450" t="s">
        <v>561</v>
      </c>
      <c r="H116" s="432">
        <v>44596</v>
      </c>
      <c r="I116" s="409">
        <f t="shared" si="11"/>
        <v>-7003706779</v>
      </c>
      <c r="J116" s="409"/>
      <c r="K116" s="409"/>
      <c r="L116" s="409">
        <v>-7003706779</v>
      </c>
      <c r="M116" s="409"/>
      <c r="N116" s="409"/>
      <c r="O116" s="409"/>
      <c r="P116" s="417">
        <f t="shared" si="4"/>
        <v>-7003706779</v>
      </c>
      <c r="Q116" s="409"/>
      <c r="R116" s="759"/>
      <c r="S116" s="760"/>
      <c r="T116" s="447">
        <v>44596</v>
      </c>
      <c r="U116" s="453">
        <v>109</v>
      </c>
      <c r="V116" s="409">
        <v>-7003706779</v>
      </c>
      <c r="W116" s="760"/>
      <c r="X116" s="412"/>
      <c r="Y116" s="759"/>
      <c r="Z116" s="347" t="s">
        <v>704</v>
      </c>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7"/>
      <c r="AZ116" s="347"/>
      <c r="BA116" s="347"/>
      <c r="BB116" s="347"/>
      <c r="BC116" s="347"/>
      <c r="BD116" s="347"/>
      <c r="BE116" s="347"/>
      <c r="BF116" s="347"/>
      <c r="BG116" s="347"/>
      <c r="BH116" s="347"/>
      <c r="BI116" s="347"/>
      <c r="BJ116" s="347"/>
      <c r="BK116" s="347"/>
      <c r="BL116" s="347"/>
      <c r="BM116" s="347"/>
      <c r="BN116" s="347"/>
      <c r="BO116" s="347"/>
      <c r="BP116" s="347"/>
      <c r="BQ116" s="347"/>
      <c r="BR116" s="347"/>
      <c r="BS116" s="347"/>
      <c r="BT116" s="347"/>
      <c r="BU116" s="347"/>
      <c r="BV116" s="347"/>
      <c r="BW116" s="347"/>
      <c r="BX116" s="347"/>
      <c r="BY116" s="347"/>
      <c r="BZ116" s="347"/>
      <c r="CA116" s="347"/>
      <c r="CB116" s="347"/>
      <c r="CC116" s="347"/>
      <c r="CD116" s="347"/>
      <c r="CE116" s="347"/>
      <c r="CF116" s="347"/>
      <c r="CG116" s="347"/>
      <c r="CH116" s="347"/>
      <c r="CI116" s="347"/>
      <c r="CJ116" s="347"/>
      <c r="CK116" s="347"/>
      <c r="CL116" s="347"/>
      <c r="CM116" s="347"/>
      <c r="CN116" s="347"/>
      <c r="CO116" s="347"/>
      <c r="CP116" s="347"/>
      <c r="CQ116" s="347"/>
      <c r="CR116" s="347"/>
      <c r="CS116" s="347"/>
      <c r="CT116" s="347"/>
      <c r="CU116" s="347"/>
      <c r="CV116" s="347"/>
      <c r="CW116" s="347"/>
      <c r="CX116" s="347"/>
      <c r="CY116" s="347"/>
      <c r="CZ116" s="347"/>
      <c r="DA116" s="347"/>
      <c r="DB116" s="347"/>
      <c r="DC116" s="347"/>
      <c r="DD116" s="347"/>
      <c r="DE116" s="347"/>
      <c r="DF116" s="347"/>
      <c r="DG116" s="347"/>
      <c r="DH116" s="347"/>
      <c r="DI116" s="347"/>
      <c r="DJ116" s="347"/>
      <c r="DK116" s="347"/>
      <c r="DL116" s="347"/>
      <c r="DM116" s="347"/>
      <c r="DN116" s="347"/>
      <c r="DO116" s="347"/>
      <c r="DP116" s="347"/>
      <c r="DQ116" s="347"/>
      <c r="DR116" s="347"/>
      <c r="DS116" s="347"/>
      <c r="DT116" s="347"/>
      <c r="DU116" s="347"/>
      <c r="DV116" s="347"/>
      <c r="DW116" s="347"/>
      <c r="DX116" s="347"/>
      <c r="DY116" s="347"/>
      <c r="DZ116" s="347"/>
      <c r="EA116" s="347"/>
      <c r="EB116" s="347"/>
      <c r="EC116" s="347"/>
      <c r="ED116" s="347"/>
      <c r="EE116" s="347"/>
      <c r="EF116" s="347"/>
      <c r="EG116" s="347"/>
      <c r="EH116" s="347"/>
      <c r="EI116" s="347"/>
      <c r="EJ116" s="347"/>
      <c r="EK116" s="347"/>
      <c r="EL116" s="347"/>
      <c r="EM116" s="347"/>
      <c r="EN116" s="347"/>
      <c r="EO116" s="347"/>
      <c r="EP116" s="347"/>
      <c r="EQ116" s="347"/>
      <c r="ER116" s="347"/>
      <c r="ES116" s="347"/>
      <c r="ET116" s="347"/>
      <c r="EU116" s="347"/>
      <c r="EV116" s="347"/>
      <c r="EW116" s="347"/>
      <c r="EX116" s="347"/>
      <c r="EY116" s="347"/>
      <c r="EZ116" s="347"/>
      <c r="FA116" s="347"/>
      <c r="FB116" s="347"/>
      <c r="FC116" s="347"/>
      <c r="FD116" s="347"/>
      <c r="FE116" s="347"/>
      <c r="FF116" s="347"/>
      <c r="FG116" s="347"/>
      <c r="FH116" s="347"/>
      <c r="FI116" s="347"/>
      <c r="FJ116" s="347"/>
      <c r="FK116" s="347"/>
      <c r="FL116" s="347"/>
      <c r="FM116" s="347"/>
      <c r="FN116" s="347"/>
      <c r="FO116" s="347"/>
      <c r="FP116" s="347"/>
      <c r="FQ116" s="347"/>
      <c r="FR116" s="347"/>
      <c r="FS116" s="347"/>
      <c r="FT116" s="347"/>
      <c r="FU116" s="347"/>
      <c r="FV116" s="347"/>
      <c r="FW116" s="347"/>
      <c r="FX116" s="347"/>
      <c r="FY116" s="347"/>
      <c r="FZ116" s="347"/>
      <c r="GA116" s="347"/>
      <c r="GB116" s="347"/>
      <c r="GC116" s="347"/>
      <c r="GD116" s="347"/>
      <c r="GE116" s="347"/>
      <c r="GF116" s="347"/>
      <c r="GG116" s="347"/>
      <c r="GH116" s="347"/>
      <c r="GI116" s="347"/>
      <c r="GJ116" s="347"/>
      <c r="GK116" s="347"/>
      <c r="GL116" s="347"/>
      <c r="GM116" s="347"/>
      <c r="GN116" s="347"/>
      <c r="GO116" s="347"/>
      <c r="GP116" s="347"/>
      <c r="GQ116" s="347"/>
      <c r="GR116" s="347"/>
      <c r="GS116" s="347"/>
      <c r="GT116" s="347"/>
      <c r="GU116" s="347"/>
      <c r="GV116" s="347"/>
      <c r="GW116" s="347"/>
      <c r="GX116" s="347"/>
      <c r="GY116" s="347"/>
      <c r="GZ116" s="347"/>
      <c r="HA116" s="347"/>
      <c r="HB116" s="347"/>
      <c r="HC116" s="347"/>
      <c r="HD116" s="347"/>
      <c r="HE116" s="347"/>
      <c r="HF116" s="347"/>
      <c r="HG116" s="347"/>
      <c r="HH116" s="347"/>
      <c r="HI116" s="347"/>
      <c r="HJ116" s="347"/>
      <c r="HK116" s="347"/>
      <c r="HL116" s="347"/>
      <c r="HM116" s="347"/>
      <c r="HN116" s="347"/>
      <c r="HO116" s="347"/>
      <c r="HP116" s="347"/>
      <c r="HQ116" s="347"/>
      <c r="HR116" s="347"/>
      <c r="HS116" s="347"/>
      <c r="HT116" s="347"/>
      <c r="HU116" s="347"/>
      <c r="HV116" s="347"/>
      <c r="HW116" s="347"/>
      <c r="HX116" s="347"/>
      <c r="HY116" s="347"/>
      <c r="HZ116" s="347"/>
      <c r="IA116" s="347"/>
      <c r="IB116" s="347"/>
      <c r="IC116" s="347"/>
      <c r="ID116" s="347"/>
      <c r="IE116" s="347"/>
      <c r="IF116" s="347"/>
    </row>
    <row r="117" spans="1:240" s="334" customFormat="1" ht="33.75" x14ac:dyDescent="0.2">
      <c r="A117" s="762" t="s">
        <v>370</v>
      </c>
      <c r="B117" s="759" t="s">
        <v>371</v>
      </c>
      <c r="C117" s="759" t="s">
        <v>372</v>
      </c>
      <c r="D117" s="759" t="s">
        <v>93</v>
      </c>
      <c r="E117" s="760" t="s">
        <v>28</v>
      </c>
      <c r="F117" s="761">
        <v>2019000040042</v>
      </c>
      <c r="G117" s="450" t="s">
        <v>559</v>
      </c>
      <c r="H117" s="432">
        <v>43791</v>
      </c>
      <c r="I117" s="409">
        <f t="shared" si="11"/>
        <v>12367361298.379999</v>
      </c>
      <c r="J117" s="409"/>
      <c r="K117" s="409"/>
      <c r="L117" s="409">
        <v>12367361298.379999</v>
      </c>
      <c r="M117" s="409"/>
      <c r="N117" s="409"/>
      <c r="O117" s="409"/>
      <c r="P117" s="417">
        <f t="shared" si="4"/>
        <v>12367361298.379999</v>
      </c>
      <c r="Q117" s="409"/>
      <c r="R117" s="759" t="s">
        <v>373</v>
      </c>
      <c r="S117" s="759" t="s">
        <v>324</v>
      </c>
      <c r="T117" s="447">
        <v>43853</v>
      </c>
      <c r="U117" s="449">
        <v>6957</v>
      </c>
      <c r="V117" s="409">
        <v>12367361298.379999</v>
      </c>
      <c r="W117" s="760" t="s">
        <v>646</v>
      </c>
      <c r="X117" s="412"/>
      <c r="Y117" s="454"/>
      <c r="Z117" s="347" t="s">
        <v>703</v>
      </c>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347"/>
      <c r="BF117" s="347"/>
      <c r="BG117" s="347"/>
      <c r="BH117" s="347"/>
      <c r="BI117" s="347"/>
      <c r="BJ117" s="347"/>
      <c r="BK117" s="347"/>
      <c r="BL117" s="347"/>
      <c r="BM117" s="347"/>
      <c r="BN117" s="347"/>
      <c r="BO117" s="347"/>
      <c r="BP117" s="347"/>
      <c r="BQ117" s="347"/>
      <c r="BR117" s="347"/>
      <c r="BS117" s="347"/>
      <c r="BT117" s="347"/>
      <c r="BU117" s="347"/>
      <c r="BV117" s="347"/>
      <c r="BW117" s="347"/>
      <c r="BX117" s="347"/>
      <c r="BY117" s="347"/>
      <c r="BZ117" s="347"/>
      <c r="CA117" s="347"/>
      <c r="CB117" s="347"/>
      <c r="CC117" s="347"/>
      <c r="CD117" s="347"/>
      <c r="CE117" s="347"/>
      <c r="CF117" s="347"/>
      <c r="CG117" s="347"/>
      <c r="CH117" s="347"/>
      <c r="CI117" s="347"/>
      <c r="CJ117" s="347"/>
      <c r="CK117" s="347"/>
      <c r="CL117" s="347"/>
      <c r="CM117" s="347"/>
      <c r="CN117" s="347"/>
      <c r="CO117" s="347"/>
      <c r="CP117" s="347"/>
      <c r="CQ117" s="347"/>
      <c r="CR117" s="347"/>
      <c r="CS117" s="347"/>
      <c r="CT117" s="347"/>
      <c r="CU117" s="347"/>
      <c r="CV117" s="347"/>
      <c r="CW117" s="347"/>
      <c r="CX117" s="347"/>
      <c r="CY117" s="347"/>
      <c r="CZ117" s="347"/>
      <c r="DA117" s="347"/>
      <c r="DB117" s="347"/>
      <c r="DC117" s="347"/>
      <c r="DD117" s="347"/>
      <c r="DE117" s="347"/>
      <c r="DF117" s="347"/>
      <c r="DG117" s="347"/>
      <c r="DH117" s="347"/>
      <c r="DI117" s="347"/>
      <c r="DJ117" s="347"/>
      <c r="DK117" s="347"/>
      <c r="DL117" s="347"/>
      <c r="DM117" s="347"/>
      <c r="DN117" s="347"/>
      <c r="DO117" s="347"/>
      <c r="DP117" s="347"/>
      <c r="DQ117" s="347"/>
      <c r="DR117" s="347"/>
      <c r="DS117" s="347"/>
      <c r="DT117" s="347"/>
      <c r="DU117" s="347"/>
      <c r="DV117" s="347"/>
      <c r="DW117" s="347"/>
      <c r="DX117" s="347"/>
      <c r="DY117" s="347"/>
      <c r="DZ117" s="347"/>
      <c r="EA117" s="347"/>
      <c r="EB117" s="347"/>
      <c r="EC117" s="347"/>
      <c r="ED117" s="347"/>
      <c r="EE117" s="347"/>
      <c r="EF117" s="347"/>
      <c r="EG117" s="347"/>
      <c r="EH117" s="347"/>
      <c r="EI117" s="347"/>
      <c r="EJ117" s="347"/>
      <c r="EK117" s="347"/>
      <c r="EL117" s="347"/>
      <c r="EM117" s="347"/>
      <c r="EN117" s="347"/>
      <c r="EO117" s="347"/>
      <c r="EP117" s="347"/>
      <c r="EQ117" s="347"/>
      <c r="ER117" s="347"/>
      <c r="ES117" s="347"/>
      <c r="ET117" s="347"/>
      <c r="EU117" s="347"/>
      <c r="EV117" s="347"/>
      <c r="EW117" s="347"/>
      <c r="EX117" s="347"/>
      <c r="EY117" s="347"/>
      <c r="EZ117" s="347"/>
      <c r="FA117" s="347"/>
      <c r="FB117" s="347"/>
      <c r="FC117" s="347"/>
      <c r="FD117" s="347"/>
      <c r="FE117" s="347"/>
      <c r="FF117" s="347"/>
      <c r="FG117" s="347"/>
      <c r="FH117" s="347"/>
      <c r="FI117" s="347"/>
      <c r="FJ117" s="347"/>
      <c r="FK117" s="347"/>
      <c r="FL117" s="347"/>
      <c r="FM117" s="347"/>
      <c r="FN117" s="347"/>
      <c r="FO117" s="347"/>
      <c r="FP117" s="347"/>
      <c r="FQ117" s="347"/>
      <c r="FR117" s="347"/>
      <c r="FS117" s="347"/>
      <c r="FT117" s="347"/>
      <c r="FU117" s="347"/>
      <c r="FV117" s="347"/>
      <c r="FW117" s="347"/>
      <c r="FX117" s="347"/>
      <c r="FY117" s="347"/>
      <c r="FZ117" s="347"/>
      <c r="GA117" s="347"/>
      <c r="GB117" s="347"/>
      <c r="GC117" s="347"/>
      <c r="GD117" s="347"/>
      <c r="GE117" s="347"/>
      <c r="GF117" s="347"/>
      <c r="GG117" s="347"/>
      <c r="GH117" s="347"/>
      <c r="GI117" s="347"/>
      <c r="GJ117" s="347"/>
      <c r="GK117" s="347"/>
      <c r="GL117" s="347"/>
      <c r="GM117" s="347"/>
      <c r="GN117" s="347"/>
      <c r="GO117" s="347"/>
      <c r="GP117" s="347"/>
      <c r="GQ117" s="347"/>
      <c r="GR117" s="347"/>
      <c r="GS117" s="347"/>
      <c r="GT117" s="347"/>
      <c r="GU117" s="347"/>
      <c r="GV117" s="347"/>
      <c r="GW117" s="347"/>
      <c r="GX117" s="347"/>
      <c r="GY117" s="347"/>
      <c r="GZ117" s="347"/>
      <c r="HA117" s="347"/>
      <c r="HB117" s="347"/>
      <c r="HC117" s="347"/>
      <c r="HD117" s="347"/>
      <c r="HE117" s="347"/>
      <c r="HF117" s="347"/>
      <c r="HG117" s="347"/>
      <c r="HH117" s="347"/>
      <c r="HI117" s="347"/>
      <c r="HJ117" s="347"/>
      <c r="HK117" s="347"/>
      <c r="HL117" s="347"/>
      <c r="HM117" s="347"/>
      <c r="HN117" s="347"/>
      <c r="HO117" s="347"/>
      <c r="HP117" s="347"/>
      <c r="HQ117" s="347"/>
      <c r="HR117" s="347"/>
      <c r="HS117" s="347"/>
      <c r="HT117" s="347"/>
      <c r="HU117" s="347"/>
      <c r="HV117" s="347"/>
      <c r="HW117" s="347"/>
      <c r="HX117" s="347"/>
      <c r="HY117" s="347"/>
      <c r="HZ117" s="347"/>
      <c r="IA117" s="347"/>
      <c r="IB117" s="347"/>
      <c r="IC117" s="347"/>
      <c r="ID117" s="347"/>
      <c r="IE117" s="347"/>
      <c r="IF117" s="347"/>
    </row>
    <row r="118" spans="1:240" s="334" customFormat="1" ht="135" x14ac:dyDescent="0.2">
      <c r="A118" s="762"/>
      <c r="B118" s="759"/>
      <c r="C118" s="759"/>
      <c r="D118" s="759"/>
      <c r="E118" s="760"/>
      <c r="F118" s="761"/>
      <c r="G118" s="450" t="s">
        <v>562</v>
      </c>
      <c r="H118" s="432">
        <v>44735</v>
      </c>
      <c r="I118" s="409">
        <f t="shared" si="11"/>
        <v>1399660112</v>
      </c>
      <c r="J118" s="409"/>
      <c r="K118" s="409"/>
      <c r="L118" s="409"/>
      <c r="M118" s="409"/>
      <c r="N118" s="409"/>
      <c r="O118" s="409"/>
      <c r="P118" s="417">
        <f t="shared" si="4"/>
        <v>0</v>
      </c>
      <c r="Q118" s="409">
        <v>1399660112</v>
      </c>
      <c r="R118" s="759"/>
      <c r="S118" s="759"/>
      <c r="T118" s="447"/>
      <c r="U118" s="449"/>
      <c r="V118" s="409"/>
      <c r="W118" s="760"/>
      <c r="X118" s="412"/>
      <c r="Y118" s="454" t="s">
        <v>374</v>
      </c>
      <c r="Z118" s="347" t="s">
        <v>704</v>
      </c>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7"/>
      <c r="AV118" s="347"/>
      <c r="AW118" s="347"/>
      <c r="AX118" s="347"/>
      <c r="AY118" s="347"/>
      <c r="AZ118" s="347"/>
      <c r="BA118" s="347"/>
      <c r="BB118" s="347"/>
      <c r="BC118" s="347"/>
      <c r="BD118" s="347"/>
      <c r="BE118" s="347"/>
      <c r="BF118" s="347"/>
      <c r="BG118" s="347"/>
      <c r="BH118" s="347"/>
      <c r="BI118" s="347"/>
      <c r="BJ118" s="347"/>
      <c r="BK118" s="347"/>
      <c r="BL118" s="347"/>
      <c r="BM118" s="347"/>
      <c r="BN118" s="347"/>
      <c r="BO118" s="347"/>
      <c r="BP118" s="347"/>
      <c r="BQ118" s="347"/>
      <c r="BR118" s="347"/>
      <c r="BS118" s="347"/>
      <c r="BT118" s="347"/>
      <c r="BU118" s="347"/>
      <c r="BV118" s="347"/>
      <c r="BW118" s="347"/>
      <c r="BX118" s="347"/>
      <c r="BY118" s="347"/>
      <c r="BZ118" s="347"/>
      <c r="CA118" s="347"/>
      <c r="CB118" s="347"/>
      <c r="CC118" s="347"/>
      <c r="CD118" s="347"/>
      <c r="CE118" s="347"/>
      <c r="CF118" s="347"/>
      <c r="CG118" s="347"/>
      <c r="CH118" s="347"/>
      <c r="CI118" s="347"/>
      <c r="CJ118" s="347"/>
      <c r="CK118" s="347"/>
      <c r="CL118" s="347"/>
      <c r="CM118" s="347"/>
      <c r="CN118" s="347"/>
      <c r="CO118" s="347"/>
      <c r="CP118" s="347"/>
      <c r="CQ118" s="347"/>
      <c r="CR118" s="347"/>
      <c r="CS118" s="347"/>
      <c r="CT118" s="347"/>
      <c r="CU118" s="347"/>
      <c r="CV118" s="347"/>
      <c r="CW118" s="347"/>
      <c r="CX118" s="347"/>
      <c r="CY118" s="347"/>
      <c r="CZ118" s="347"/>
      <c r="DA118" s="347"/>
      <c r="DB118" s="347"/>
      <c r="DC118" s="347"/>
      <c r="DD118" s="347"/>
      <c r="DE118" s="347"/>
      <c r="DF118" s="347"/>
      <c r="DG118" s="347"/>
      <c r="DH118" s="347"/>
      <c r="DI118" s="347"/>
      <c r="DJ118" s="347"/>
      <c r="DK118" s="347"/>
      <c r="DL118" s="347"/>
      <c r="DM118" s="347"/>
      <c r="DN118" s="347"/>
      <c r="DO118" s="347"/>
      <c r="DP118" s="347"/>
      <c r="DQ118" s="347"/>
      <c r="DR118" s="347"/>
      <c r="DS118" s="347"/>
      <c r="DT118" s="347"/>
      <c r="DU118" s="347"/>
      <c r="DV118" s="347"/>
      <c r="DW118" s="347"/>
      <c r="DX118" s="347"/>
      <c r="DY118" s="347"/>
      <c r="DZ118" s="347"/>
      <c r="EA118" s="347"/>
      <c r="EB118" s="347"/>
      <c r="EC118" s="347"/>
      <c r="ED118" s="347"/>
      <c r="EE118" s="347"/>
      <c r="EF118" s="347"/>
      <c r="EG118" s="347"/>
      <c r="EH118" s="347"/>
      <c r="EI118" s="347"/>
      <c r="EJ118" s="347"/>
      <c r="EK118" s="347"/>
      <c r="EL118" s="347"/>
      <c r="EM118" s="347"/>
      <c r="EN118" s="347"/>
      <c r="EO118" s="347"/>
      <c r="EP118" s="347"/>
      <c r="EQ118" s="347"/>
      <c r="ER118" s="347"/>
      <c r="ES118" s="347"/>
      <c r="ET118" s="347"/>
      <c r="EU118" s="347"/>
      <c r="EV118" s="347"/>
      <c r="EW118" s="347"/>
      <c r="EX118" s="347"/>
      <c r="EY118" s="347"/>
      <c r="EZ118" s="347"/>
      <c r="FA118" s="347"/>
      <c r="FB118" s="347"/>
      <c r="FC118" s="347"/>
      <c r="FD118" s="347"/>
      <c r="FE118" s="347"/>
      <c r="FF118" s="347"/>
      <c r="FG118" s="347"/>
      <c r="FH118" s="347"/>
      <c r="FI118" s="347"/>
      <c r="FJ118" s="347"/>
      <c r="FK118" s="347"/>
      <c r="FL118" s="347"/>
      <c r="FM118" s="347"/>
      <c r="FN118" s="347"/>
      <c r="FO118" s="347"/>
      <c r="FP118" s="347"/>
      <c r="FQ118" s="347"/>
      <c r="FR118" s="347"/>
      <c r="FS118" s="347"/>
      <c r="FT118" s="347"/>
      <c r="FU118" s="347"/>
      <c r="FV118" s="347"/>
      <c r="FW118" s="347"/>
      <c r="FX118" s="347"/>
      <c r="FY118" s="347"/>
      <c r="FZ118" s="347"/>
      <c r="GA118" s="347"/>
      <c r="GB118" s="347"/>
      <c r="GC118" s="347"/>
      <c r="GD118" s="347"/>
      <c r="GE118" s="347"/>
      <c r="GF118" s="347"/>
      <c r="GG118" s="347"/>
      <c r="GH118" s="347"/>
      <c r="GI118" s="347"/>
      <c r="GJ118" s="347"/>
      <c r="GK118" s="347"/>
      <c r="GL118" s="347"/>
      <c r="GM118" s="347"/>
      <c r="GN118" s="347"/>
      <c r="GO118" s="347"/>
      <c r="GP118" s="347"/>
      <c r="GQ118" s="347"/>
      <c r="GR118" s="347"/>
      <c r="GS118" s="347"/>
      <c r="GT118" s="347"/>
      <c r="GU118" s="347"/>
      <c r="GV118" s="347"/>
      <c r="GW118" s="347"/>
      <c r="GX118" s="347"/>
      <c r="GY118" s="347"/>
      <c r="GZ118" s="347"/>
      <c r="HA118" s="347"/>
      <c r="HB118" s="347"/>
      <c r="HC118" s="347"/>
      <c r="HD118" s="347"/>
      <c r="HE118" s="347"/>
      <c r="HF118" s="347"/>
      <c r="HG118" s="347"/>
      <c r="HH118" s="347"/>
      <c r="HI118" s="347"/>
      <c r="HJ118" s="347"/>
      <c r="HK118" s="347"/>
      <c r="HL118" s="347"/>
      <c r="HM118" s="347"/>
      <c r="HN118" s="347"/>
      <c r="HO118" s="347"/>
      <c r="HP118" s="347"/>
      <c r="HQ118" s="347"/>
      <c r="HR118" s="347"/>
      <c r="HS118" s="347"/>
      <c r="HT118" s="347"/>
      <c r="HU118" s="347"/>
      <c r="HV118" s="347"/>
      <c r="HW118" s="347"/>
      <c r="HX118" s="347"/>
      <c r="HY118" s="347"/>
      <c r="HZ118" s="347"/>
      <c r="IA118" s="347"/>
      <c r="IB118" s="347"/>
      <c r="IC118" s="347"/>
      <c r="ID118" s="347"/>
      <c r="IE118" s="347"/>
      <c r="IF118" s="347"/>
    </row>
    <row r="119" spans="1:240" s="334" customFormat="1" ht="45" x14ac:dyDescent="0.2">
      <c r="A119" s="455" t="s">
        <v>375</v>
      </c>
      <c r="B119" s="411" t="s">
        <v>376</v>
      </c>
      <c r="C119" s="411" t="s">
        <v>377</v>
      </c>
      <c r="D119" s="411" t="s">
        <v>79</v>
      </c>
      <c r="E119" s="412" t="s">
        <v>28</v>
      </c>
      <c r="F119" s="449">
        <v>2019000040046</v>
      </c>
      <c r="G119" s="450" t="s">
        <v>559</v>
      </c>
      <c r="H119" s="432">
        <v>43791</v>
      </c>
      <c r="I119" s="409">
        <f t="shared" si="11"/>
        <v>3279986369</v>
      </c>
      <c r="J119" s="409"/>
      <c r="K119" s="448">
        <v>3259986369</v>
      </c>
      <c r="L119" s="409"/>
      <c r="M119" s="409"/>
      <c r="N119" s="409"/>
      <c r="O119" s="409"/>
      <c r="P119" s="417">
        <f t="shared" si="4"/>
        <v>3259986369</v>
      </c>
      <c r="Q119" s="409">
        <v>20000000</v>
      </c>
      <c r="R119" s="411" t="s">
        <v>28</v>
      </c>
      <c r="S119" s="412" t="s">
        <v>636</v>
      </c>
      <c r="T119" s="447">
        <v>43816</v>
      </c>
      <c r="U119" s="453">
        <v>660</v>
      </c>
      <c r="V119" s="409">
        <v>3259986369</v>
      </c>
      <c r="W119" s="412" t="s">
        <v>646</v>
      </c>
      <c r="X119" s="412"/>
      <c r="Y119" s="411"/>
      <c r="Z119" s="347" t="s">
        <v>703</v>
      </c>
      <c r="AA119" s="347"/>
      <c r="AB119" s="347"/>
      <c r="AC119" s="347"/>
      <c r="AD119" s="34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7"/>
      <c r="AY119" s="347"/>
      <c r="AZ119" s="347"/>
      <c r="BA119" s="347"/>
      <c r="BB119" s="347"/>
      <c r="BC119" s="347"/>
      <c r="BD119" s="347"/>
      <c r="BE119" s="347"/>
      <c r="BF119" s="347"/>
      <c r="BG119" s="347"/>
      <c r="BH119" s="347"/>
      <c r="BI119" s="347"/>
      <c r="BJ119" s="347"/>
      <c r="BK119" s="347"/>
      <c r="BL119" s="347"/>
      <c r="BM119" s="347"/>
      <c r="BN119" s="347"/>
      <c r="BO119" s="347"/>
      <c r="BP119" s="347"/>
      <c r="BQ119" s="347"/>
      <c r="BR119" s="347"/>
      <c r="BS119" s="347"/>
      <c r="BT119" s="347"/>
      <c r="BU119" s="347"/>
      <c r="BV119" s="347"/>
      <c r="BW119" s="347"/>
      <c r="BX119" s="347"/>
      <c r="BY119" s="347"/>
      <c r="BZ119" s="347"/>
      <c r="CA119" s="347"/>
      <c r="CB119" s="347"/>
      <c r="CC119" s="347"/>
      <c r="CD119" s="347"/>
      <c r="CE119" s="347"/>
      <c r="CF119" s="347"/>
      <c r="CG119" s="347"/>
      <c r="CH119" s="347"/>
      <c r="CI119" s="347"/>
      <c r="CJ119" s="347"/>
      <c r="CK119" s="347"/>
      <c r="CL119" s="347"/>
      <c r="CM119" s="347"/>
      <c r="CN119" s="347"/>
      <c r="CO119" s="347"/>
      <c r="CP119" s="347"/>
      <c r="CQ119" s="347"/>
      <c r="CR119" s="347"/>
      <c r="CS119" s="347"/>
      <c r="CT119" s="347"/>
      <c r="CU119" s="347"/>
      <c r="CV119" s="347"/>
      <c r="CW119" s="347"/>
      <c r="CX119" s="347"/>
      <c r="CY119" s="347"/>
      <c r="CZ119" s="347"/>
      <c r="DA119" s="347"/>
      <c r="DB119" s="347"/>
      <c r="DC119" s="347"/>
      <c r="DD119" s="347"/>
      <c r="DE119" s="347"/>
      <c r="DF119" s="347"/>
      <c r="DG119" s="347"/>
      <c r="DH119" s="347"/>
      <c r="DI119" s="347"/>
      <c r="DJ119" s="347"/>
      <c r="DK119" s="347"/>
      <c r="DL119" s="347"/>
      <c r="DM119" s="347"/>
      <c r="DN119" s="347"/>
      <c r="DO119" s="347"/>
      <c r="DP119" s="347"/>
      <c r="DQ119" s="347"/>
      <c r="DR119" s="347"/>
      <c r="DS119" s="347"/>
      <c r="DT119" s="347"/>
      <c r="DU119" s="347"/>
      <c r="DV119" s="347"/>
      <c r="DW119" s="347"/>
      <c r="DX119" s="347"/>
      <c r="DY119" s="347"/>
      <c r="DZ119" s="347"/>
      <c r="EA119" s="347"/>
      <c r="EB119" s="347"/>
      <c r="EC119" s="347"/>
      <c r="ED119" s="347"/>
      <c r="EE119" s="347"/>
      <c r="EF119" s="347"/>
      <c r="EG119" s="347"/>
      <c r="EH119" s="347"/>
      <c r="EI119" s="347"/>
      <c r="EJ119" s="347"/>
      <c r="EK119" s="347"/>
      <c r="EL119" s="347"/>
      <c r="EM119" s="347"/>
      <c r="EN119" s="347"/>
      <c r="EO119" s="347"/>
      <c r="EP119" s="347"/>
      <c r="EQ119" s="347"/>
      <c r="ER119" s="347"/>
      <c r="ES119" s="347"/>
      <c r="ET119" s="347"/>
      <c r="EU119" s="347"/>
      <c r="EV119" s="347"/>
      <c r="EW119" s="347"/>
      <c r="EX119" s="347"/>
      <c r="EY119" s="347"/>
      <c r="EZ119" s="347"/>
      <c r="FA119" s="347"/>
      <c r="FB119" s="347"/>
      <c r="FC119" s="347"/>
      <c r="FD119" s="347"/>
      <c r="FE119" s="347"/>
      <c r="FF119" s="347"/>
      <c r="FG119" s="347"/>
      <c r="FH119" s="347"/>
      <c r="FI119" s="347"/>
      <c r="FJ119" s="347"/>
      <c r="FK119" s="347"/>
      <c r="FL119" s="347"/>
      <c r="FM119" s="347"/>
      <c r="FN119" s="347"/>
      <c r="FO119" s="347"/>
      <c r="FP119" s="347"/>
      <c r="FQ119" s="347"/>
      <c r="FR119" s="347"/>
      <c r="FS119" s="347"/>
      <c r="FT119" s="347"/>
      <c r="FU119" s="347"/>
      <c r="FV119" s="347"/>
      <c r="FW119" s="347"/>
      <c r="FX119" s="347"/>
      <c r="FY119" s="347"/>
      <c r="FZ119" s="347"/>
      <c r="GA119" s="347"/>
      <c r="GB119" s="347"/>
      <c r="GC119" s="347"/>
      <c r="GD119" s="347"/>
      <c r="GE119" s="347"/>
      <c r="GF119" s="347"/>
      <c r="GG119" s="347"/>
      <c r="GH119" s="347"/>
      <c r="GI119" s="347"/>
      <c r="GJ119" s="347"/>
      <c r="GK119" s="347"/>
      <c r="GL119" s="347"/>
      <c r="GM119" s="347"/>
      <c r="GN119" s="347"/>
      <c r="GO119" s="347"/>
      <c r="GP119" s="347"/>
      <c r="GQ119" s="347"/>
      <c r="GR119" s="347"/>
      <c r="GS119" s="347"/>
      <c r="GT119" s="347"/>
      <c r="GU119" s="347"/>
      <c r="GV119" s="347"/>
      <c r="GW119" s="347"/>
      <c r="GX119" s="347"/>
      <c r="GY119" s="347"/>
      <c r="GZ119" s="347"/>
      <c r="HA119" s="347"/>
      <c r="HB119" s="347"/>
      <c r="HC119" s="347"/>
      <c r="HD119" s="347"/>
      <c r="HE119" s="347"/>
      <c r="HF119" s="347"/>
      <c r="HG119" s="347"/>
      <c r="HH119" s="347"/>
      <c r="HI119" s="347"/>
      <c r="HJ119" s="347"/>
      <c r="HK119" s="347"/>
      <c r="HL119" s="347"/>
      <c r="HM119" s="347"/>
      <c r="HN119" s="347"/>
      <c r="HO119" s="347"/>
      <c r="HP119" s="347"/>
      <c r="HQ119" s="347"/>
      <c r="HR119" s="347"/>
      <c r="HS119" s="347"/>
      <c r="HT119" s="347"/>
      <c r="HU119" s="347"/>
      <c r="HV119" s="347"/>
      <c r="HW119" s="347"/>
      <c r="HX119" s="347"/>
      <c r="HY119" s="347"/>
      <c r="HZ119" s="347"/>
      <c r="IA119" s="347"/>
      <c r="IB119" s="347"/>
      <c r="IC119" s="347"/>
      <c r="ID119" s="347"/>
      <c r="IE119" s="347"/>
      <c r="IF119" s="347"/>
    </row>
    <row r="120" spans="1:240" s="334" customFormat="1" ht="33.75" x14ac:dyDescent="0.2">
      <c r="A120" s="762" t="s">
        <v>378</v>
      </c>
      <c r="B120" s="762" t="s">
        <v>379</v>
      </c>
      <c r="C120" s="759" t="s">
        <v>380</v>
      </c>
      <c r="D120" s="759" t="s">
        <v>381</v>
      </c>
      <c r="E120" s="760" t="s">
        <v>28</v>
      </c>
      <c r="F120" s="761">
        <v>2019000040051</v>
      </c>
      <c r="G120" s="450" t="s">
        <v>563</v>
      </c>
      <c r="H120" s="432">
        <v>43825</v>
      </c>
      <c r="I120" s="409">
        <f t="shared" si="11"/>
        <v>2838162773</v>
      </c>
      <c r="J120" s="409"/>
      <c r="K120" s="409"/>
      <c r="L120" s="448">
        <v>2808162773</v>
      </c>
      <c r="M120" s="409"/>
      <c r="N120" s="409"/>
      <c r="O120" s="409"/>
      <c r="P120" s="417">
        <f t="shared" si="4"/>
        <v>2808162773</v>
      </c>
      <c r="Q120" s="409">
        <v>30000000</v>
      </c>
      <c r="R120" s="759" t="s">
        <v>382</v>
      </c>
      <c r="S120" s="759" t="s">
        <v>122</v>
      </c>
      <c r="T120" s="447">
        <v>43859</v>
      </c>
      <c r="U120" s="449">
        <v>108</v>
      </c>
      <c r="V120" s="409">
        <v>2808162773</v>
      </c>
      <c r="W120" s="760" t="s">
        <v>645</v>
      </c>
      <c r="X120" s="412"/>
      <c r="Y120" s="759" t="s">
        <v>369</v>
      </c>
      <c r="Z120" s="347" t="s">
        <v>703</v>
      </c>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7"/>
      <c r="AV120" s="347"/>
      <c r="AW120" s="347"/>
      <c r="AX120" s="347"/>
      <c r="AY120" s="347"/>
      <c r="AZ120" s="347"/>
      <c r="BA120" s="347"/>
      <c r="BB120" s="347"/>
      <c r="BC120" s="347"/>
      <c r="BD120" s="347"/>
      <c r="BE120" s="347"/>
      <c r="BF120" s="347"/>
      <c r="BG120" s="347"/>
      <c r="BH120" s="347"/>
      <c r="BI120" s="347"/>
      <c r="BJ120" s="347"/>
      <c r="BK120" s="347"/>
      <c r="BL120" s="347"/>
      <c r="BM120" s="347"/>
      <c r="BN120" s="347"/>
      <c r="BO120" s="347"/>
      <c r="BP120" s="347"/>
      <c r="BQ120" s="347"/>
      <c r="BR120" s="347"/>
      <c r="BS120" s="347"/>
      <c r="BT120" s="347"/>
      <c r="BU120" s="347"/>
      <c r="BV120" s="347"/>
      <c r="BW120" s="347"/>
      <c r="BX120" s="347"/>
      <c r="BY120" s="347"/>
      <c r="BZ120" s="347"/>
      <c r="CA120" s="347"/>
      <c r="CB120" s="347"/>
      <c r="CC120" s="347"/>
      <c r="CD120" s="347"/>
      <c r="CE120" s="347"/>
      <c r="CF120" s="347"/>
      <c r="CG120" s="347"/>
      <c r="CH120" s="347"/>
      <c r="CI120" s="347"/>
      <c r="CJ120" s="347"/>
      <c r="CK120" s="347"/>
      <c r="CL120" s="347"/>
      <c r="CM120" s="347"/>
      <c r="CN120" s="347"/>
      <c r="CO120" s="347"/>
      <c r="CP120" s="347"/>
      <c r="CQ120" s="347"/>
      <c r="CR120" s="347"/>
      <c r="CS120" s="347"/>
      <c r="CT120" s="347"/>
      <c r="CU120" s="347"/>
      <c r="CV120" s="347"/>
      <c r="CW120" s="347"/>
      <c r="CX120" s="347"/>
      <c r="CY120" s="347"/>
      <c r="CZ120" s="347"/>
      <c r="DA120" s="347"/>
      <c r="DB120" s="347"/>
      <c r="DC120" s="347"/>
      <c r="DD120" s="347"/>
      <c r="DE120" s="347"/>
      <c r="DF120" s="347"/>
      <c r="DG120" s="347"/>
      <c r="DH120" s="347"/>
      <c r="DI120" s="347"/>
      <c r="DJ120" s="347"/>
      <c r="DK120" s="347"/>
      <c r="DL120" s="347"/>
      <c r="DM120" s="347"/>
      <c r="DN120" s="347"/>
      <c r="DO120" s="347"/>
      <c r="DP120" s="347"/>
      <c r="DQ120" s="347"/>
      <c r="DR120" s="347"/>
      <c r="DS120" s="347"/>
      <c r="DT120" s="347"/>
      <c r="DU120" s="347"/>
      <c r="DV120" s="347"/>
      <c r="DW120" s="347"/>
      <c r="DX120" s="347"/>
      <c r="DY120" s="347"/>
      <c r="DZ120" s="347"/>
      <c r="EA120" s="347"/>
      <c r="EB120" s="347"/>
      <c r="EC120" s="347"/>
      <c r="ED120" s="347"/>
      <c r="EE120" s="347"/>
      <c r="EF120" s="347"/>
      <c r="EG120" s="347"/>
      <c r="EH120" s="347"/>
      <c r="EI120" s="347"/>
      <c r="EJ120" s="347"/>
      <c r="EK120" s="347"/>
      <c r="EL120" s="347"/>
      <c r="EM120" s="347"/>
      <c r="EN120" s="347"/>
      <c r="EO120" s="347"/>
      <c r="EP120" s="347"/>
      <c r="EQ120" s="347"/>
      <c r="ER120" s="347"/>
      <c r="ES120" s="347"/>
      <c r="ET120" s="347"/>
      <c r="EU120" s="347"/>
      <c r="EV120" s="347"/>
      <c r="EW120" s="347"/>
      <c r="EX120" s="347"/>
      <c r="EY120" s="347"/>
      <c r="EZ120" s="347"/>
      <c r="FA120" s="347"/>
      <c r="FB120" s="347"/>
      <c r="FC120" s="347"/>
      <c r="FD120" s="347"/>
      <c r="FE120" s="347"/>
      <c r="FF120" s="347"/>
      <c r="FG120" s="347"/>
      <c r="FH120" s="347"/>
      <c r="FI120" s="347"/>
      <c r="FJ120" s="347"/>
      <c r="FK120" s="347"/>
      <c r="FL120" s="347"/>
      <c r="FM120" s="347"/>
      <c r="FN120" s="347"/>
      <c r="FO120" s="347"/>
      <c r="FP120" s="347"/>
      <c r="FQ120" s="347"/>
      <c r="FR120" s="347"/>
      <c r="FS120" s="347"/>
      <c r="FT120" s="347"/>
      <c r="FU120" s="347"/>
      <c r="FV120" s="347"/>
      <c r="FW120" s="347"/>
      <c r="FX120" s="347"/>
      <c r="FY120" s="347"/>
      <c r="FZ120" s="347"/>
      <c r="GA120" s="347"/>
      <c r="GB120" s="347"/>
      <c r="GC120" s="347"/>
      <c r="GD120" s="347"/>
      <c r="GE120" s="347"/>
      <c r="GF120" s="347"/>
      <c r="GG120" s="347"/>
      <c r="GH120" s="347"/>
      <c r="GI120" s="347"/>
      <c r="GJ120" s="347"/>
      <c r="GK120" s="347"/>
      <c r="GL120" s="347"/>
      <c r="GM120" s="347"/>
      <c r="GN120" s="347"/>
      <c r="GO120" s="347"/>
      <c r="GP120" s="347"/>
      <c r="GQ120" s="347"/>
      <c r="GR120" s="347"/>
      <c r="GS120" s="347"/>
      <c r="GT120" s="347"/>
      <c r="GU120" s="347"/>
      <c r="GV120" s="347"/>
      <c r="GW120" s="347"/>
      <c r="GX120" s="347"/>
      <c r="GY120" s="347"/>
      <c r="GZ120" s="347"/>
      <c r="HA120" s="347"/>
      <c r="HB120" s="347"/>
      <c r="HC120" s="347"/>
      <c r="HD120" s="347"/>
      <c r="HE120" s="347"/>
      <c r="HF120" s="347"/>
      <c r="HG120" s="347"/>
      <c r="HH120" s="347"/>
      <c r="HI120" s="347"/>
      <c r="HJ120" s="347"/>
      <c r="HK120" s="347"/>
      <c r="HL120" s="347"/>
      <c r="HM120" s="347"/>
      <c r="HN120" s="347"/>
      <c r="HO120" s="347"/>
      <c r="HP120" s="347"/>
      <c r="HQ120" s="347"/>
      <c r="HR120" s="347"/>
      <c r="HS120" s="347"/>
      <c r="HT120" s="347"/>
      <c r="HU120" s="347"/>
      <c r="HV120" s="347"/>
      <c r="HW120" s="347"/>
      <c r="HX120" s="347"/>
      <c r="HY120" s="347"/>
      <c r="HZ120" s="347"/>
      <c r="IA120" s="347"/>
      <c r="IB120" s="347"/>
      <c r="IC120" s="347"/>
      <c r="ID120" s="347"/>
      <c r="IE120" s="347"/>
      <c r="IF120" s="347"/>
    </row>
    <row r="121" spans="1:240" s="334" customFormat="1" ht="22.5" x14ac:dyDescent="0.2">
      <c r="A121" s="762"/>
      <c r="B121" s="762"/>
      <c r="C121" s="759"/>
      <c r="D121" s="759"/>
      <c r="E121" s="760"/>
      <c r="F121" s="761"/>
      <c r="G121" s="450" t="s">
        <v>564</v>
      </c>
      <c r="H121" s="432">
        <v>44160</v>
      </c>
      <c r="I121" s="409">
        <f t="shared" si="11"/>
        <v>416252339.54000002</v>
      </c>
      <c r="J121" s="409"/>
      <c r="K121" s="409"/>
      <c r="L121" s="448">
        <v>416252339.54000002</v>
      </c>
      <c r="M121" s="409"/>
      <c r="N121" s="409"/>
      <c r="O121" s="409"/>
      <c r="P121" s="417">
        <f t="shared" si="4"/>
        <v>416252339.54000002</v>
      </c>
      <c r="Q121" s="409"/>
      <c r="R121" s="759"/>
      <c r="S121" s="759"/>
      <c r="T121" s="447">
        <v>44179</v>
      </c>
      <c r="U121" s="449">
        <v>634</v>
      </c>
      <c r="V121" s="409">
        <v>416252339.54000002</v>
      </c>
      <c r="W121" s="760"/>
      <c r="X121" s="412"/>
      <c r="Y121" s="759"/>
      <c r="Z121" s="347" t="s">
        <v>704</v>
      </c>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7"/>
      <c r="BH121" s="347"/>
      <c r="BI121" s="347"/>
      <c r="BJ121" s="347"/>
      <c r="BK121" s="347"/>
      <c r="BL121" s="347"/>
      <c r="BM121" s="347"/>
      <c r="BN121" s="347"/>
      <c r="BO121" s="347"/>
      <c r="BP121" s="347"/>
      <c r="BQ121" s="347"/>
      <c r="BR121" s="347"/>
      <c r="BS121" s="347"/>
      <c r="BT121" s="347"/>
      <c r="BU121" s="347"/>
      <c r="BV121" s="347"/>
      <c r="BW121" s="347"/>
      <c r="BX121" s="347"/>
      <c r="BY121" s="347"/>
      <c r="BZ121" s="347"/>
      <c r="CA121" s="347"/>
      <c r="CB121" s="347"/>
      <c r="CC121" s="347"/>
      <c r="CD121" s="347"/>
      <c r="CE121" s="347"/>
      <c r="CF121" s="347"/>
      <c r="CG121" s="347"/>
      <c r="CH121" s="347"/>
      <c r="CI121" s="347"/>
      <c r="CJ121" s="347"/>
      <c r="CK121" s="347"/>
      <c r="CL121" s="347"/>
      <c r="CM121" s="347"/>
      <c r="CN121" s="347"/>
      <c r="CO121" s="347"/>
      <c r="CP121" s="347"/>
      <c r="CQ121" s="347"/>
      <c r="CR121" s="347"/>
      <c r="CS121" s="347"/>
      <c r="CT121" s="347"/>
      <c r="CU121" s="347"/>
      <c r="CV121" s="347"/>
      <c r="CW121" s="347"/>
      <c r="CX121" s="347"/>
      <c r="CY121" s="347"/>
      <c r="CZ121" s="347"/>
      <c r="DA121" s="347"/>
      <c r="DB121" s="347"/>
      <c r="DC121" s="347"/>
      <c r="DD121" s="347"/>
      <c r="DE121" s="347"/>
      <c r="DF121" s="347"/>
      <c r="DG121" s="347"/>
      <c r="DH121" s="347"/>
      <c r="DI121" s="347"/>
      <c r="DJ121" s="347"/>
      <c r="DK121" s="347"/>
      <c r="DL121" s="347"/>
      <c r="DM121" s="347"/>
      <c r="DN121" s="347"/>
      <c r="DO121" s="347"/>
      <c r="DP121" s="347"/>
      <c r="DQ121" s="347"/>
      <c r="DR121" s="347"/>
      <c r="DS121" s="347"/>
      <c r="DT121" s="347"/>
      <c r="DU121" s="347"/>
      <c r="DV121" s="347"/>
      <c r="DW121" s="347"/>
      <c r="DX121" s="347"/>
      <c r="DY121" s="347"/>
      <c r="DZ121" s="347"/>
      <c r="EA121" s="347"/>
      <c r="EB121" s="347"/>
      <c r="EC121" s="347"/>
      <c r="ED121" s="347"/>
      <c r="EE121" s="347"/>
      <c r="EF121" s="347"/>
      <c r="EG121" s="347"/>
      <c r="EH121" s="347"/>
      <c r="EI121" s="347"/>
      <c r="EJ121" s="347"/>
      <c r="EK121" s="347"/>
      <c r="EL121" s="347"/>
      <c r="EM121" s="347"/>
      <c r="EN121" s="347"/>
      <c r="EO121" s="347"/>
      <c r="EP121" s="347"/>
      <c r="EQ121" s="347"/>
      <c r="ER121" s="347"/>
      <c r="ES121" s="347"/>
      <c r="ET121" s="347"/>
      <c r="EU121" s="347"/>
      <c r="EV121" s="347"/>
      <c r="EW121" s="347"/>
      <c r="EX121" s="347"/>
      <c r="EY121" s="347"/>
      <c r="EZ121" s="347"/>
      <c r="FA121" s="347"/>
      <c r="FB121" s="347"/>
      <c r="FC121" s="347"/>
      <c r="FD121" s="347"/>
      <c r="FE121" s="347"/>
      <c r="FF121" s="347"/>
      <c r="FG121" s="347"/>
      <c r="FH121" s="347"/>
      <c r="FI121" s="347"/>
      <c r="FJ121" s="347"/>
      <c r="FK121" s="347"/>
      <c r="FL121" s="347"/>
      <c r="FM121" s="347"/>
      <c r="FN121" s="347"/>
      <c r="FO121" s="347"/>
      <c r="FP121" s="347"/>
      <c r="FQ121" s="347"/>
      <c r="FR121" s="347"/>
      <c r="FS121" s="347"/>
      <c r="FT121" s="347"/>
      <c r="FU121" s="347"/>
      <c r="FV121" s="347"/>
      <c r="FW121" s="347"/>
      <c r="FX121" s="347"/>
      <c r="FY121" s="347"/>
      <c r="FZ121" s="347"/>
      <c r="GA121" s="347"/>
      <c r="GB121" s="347"/>
      <c r="GC121" s="347"/>
      <c r="GD121" s="347"/>
      <c r="GE121" s="347"/>
      <c r="GF121" s="347"/>
      <c r="GG121" s="347"/>
      <c r="GH121" s="347"/>
      <c r="GI121" s="347"/>
      <c r="GJ121" s="347"/>
      <c r="GK121" s="347"/>
      <c r="GL121" s="347"/>
      <c r="GM121" s="347"/>
      <c r="GN121" s="347"/>
      <c r="GO121" s="347"/>
      <c r="GP121" s="347"/>
      <c r="GQ121" s="347"/>
      <c r="GR121" s="347"/>
      <c r="GS121" s="347"/>
      <c r="GT121" s="347"/>
      <c r="GU121" s="347"/>
      <c r="GV121" s="347"/>
      <c r="GW121" s="347"/>
      <c r="GX121" s="347"/>
      <c r="GY121" s="347"/>
      <c r="GZ121" s="347"/>
      <c r="HA121" s="347"/>
      <c r="HB121" s="347"/>
      <c r="HC121" s="347"/>
      <c r="HD121" s="347"/>
      <c r="HE121" s="347"/>
      <c r="HF121" s="347"/>
      <c r="HG121" s="347"/>
      <c r="HH121" s="347"/>
      <c r="HI121" s="347"/>
      <c r="HJ121" s="347"/>
      <c r="HK121" s="347"/>
      <c r="HL121" s="347"/>
      <c r="HM121" s="347"/>
      <c r="HN121" s="347"/>
      <c r="HO121" s="347"/>
      <c r="HP121" s="347"/>
      <c r="HQ121" s="347"/>
      <c r="HR121" s="347"/>
      <c r="HS121" s="347"/>
      <c r="HT121" s="347"/>
      <c r="HU121" s="347"/>
      <c r="HV121" s="347"/>
      <c r="HW121" s="347"/>
      <c r="HX121" s="347"/>
      <c r="HY121" s="347"/>
      <c r="HZ121" s="347"/>
      <c r="IA121" s="347"/>
      <c r="IB121" s="347"/>
      <c r="IC121" s="347"/>
      <c r="ID121" s="347"/>
      <c r="IE121" s="347"/>
      <c r="IF121" s="347"/>
    </row>
    <row r="122" spans="1:240" s="334" customFormat="1" ht="22.5" x14ac:dyDescent="0.2">
      <c r="A122" s="762"/>
      <c r="B122" s="762"/>
      <c r="C122" s="759"/>
      <c r="D122" s="759"/>
      <c r="E122" s="760"/>
      <c r="F122" s="761"/>
      <c r="G122" s="450" t="s">
        <v>561</v>
      </c>
      <c r="H122" s="432">
        <v>44596</v>
      </c>
      <c r="I122" s="409">
        <f t="shared" si="11"/>
        <v>-3224415112.54</v>
      </c>
      <c r="J122" s="409"/>
      <c r="K122" s="409"/>
      <c r="L122" s="448">
        <v>-3224415112.54</v>
      </c>
      <c r="M122" s="409"/>
      <c r="N122" s="409"/>
      <c r="O122" s="409"/>
      <c r="P122" s="417">
        <f t="shared" si="4"/>
        <v>-3224415112.54</v>
      </c>
      <c r="Q122" s="409"/>
      <c r="R122" s="759"/>
      <c r="S122" s="759"/>
      <c r="T122" s="447">
        <v>44596</v>
      </c>
      <c r="U122" s="449">
        <v>109</v>
      </c>
      <c r="V122" s="409">
        <v>-3224415112.54</v>
      </c>
      <c r="W122" s="760"/>
      <c r="X122" s="412"/>
      <c r="Y122" s="759"/>
      <c r="Z122" s="347" t="s">
        <v>704</v>
      </c>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347"/>
      <c r="BI122" s="347"/>
      <c r="BJ122" s="347"/>
      <c r="BK122" s="347"/>
      <c r="BL122" s="347"/>
      <c r="BM122" s="347"/>
      <c r="BN122" s="347"/>
      <c r="BO122" s="347"/>
      <c r="BP122" s="347"/>
      <c r="BQ122" s="347"/>
      <c r="BR122" s="347"/>
      <c r="BS122" s="347"/>
      <c r="BT122" s="347"/>
      <c r="BU122" s="347"/>
      <c r="BV122" s="347"/>
      <c r="BW122" s="347"/>
      <c r="BX122" s="347"/>
      <c r="BY122" s="347"/>
      <c r="BZ122" s="347"/>
      <c r="CA122" s="347"/>
      <c r="CB122" s="347"/>
      <c r="CC122" s="347"/>
      <c r="CD122" s="347"/>
      <c r="CE122" s="347"/>
      <c r="CF122" s="347"/>
      <c r="CG122" s="347"/>
      <c r="CH122" s="347"/>
      <c r="CI122" s="347"/>
      <c r="CJ122" s="347"/>
      <c r="CK122" s="347"/>
      <c r="CL122" s="347"/>
      <c r="CM122" s="347"/>
      <c r="CN122" s="347"/>
      <c r="CO122" s="347"/>
      <c r="CP122" s="347"/>
      <c r="CQ122" s="347"/>
      <c r="CR122" s="347"/>
      <c r="CS122" s="347"/>
      <c r="CT122" s="347"/>
      <c r="CU122" s="347"/>
      <c r="CV122" s="347"/>
      <c r="CW122" s="347"/>
      <c r="CX122" s="347"/>
      <c r="CY122" s="347"/>
      <c r="CZ122" s="347"/>
      <c r="DA122" s="347"/>
      <c r="DB122" s="347"/>
      <c r="DC122" s="347"/>
      <c r="DD122" s="347"/>
      <c r="DE122" s="347"/>
      <c r="DF122" s="347"/>
      <c r="DG122" s="347"/>
      <c r="DH122" s="347"/>
      <c r="DI122" s="347"/>
      <c r="DJ122" s="347"/>
      <c r="DK122" s="347"/>
      <c r="DL122" s="347"/>
      <c r="DM122" s="347"/>
      <c r="DN122" s="347"/>
      <c r="DO122" s="347"/>
      <c r="DP122" s="347"/>
      <c r="DQ122" s="347"/>
      <c r="DR122" s="347"/>
      <c r="DS122" s="347"/>
      <c r="DT122" s="347"/>
      <c r="DU122" s="347"/>
      <c r="DV122" s="347"/>
      <c r="DW122" s="347"/>
      <c r="DX122" s="347"/>
      <c r="DY122" s="347"/>
      <c r="DZ122" s="347"/>
      <c r="EA122" s="347"/>
      <c r="EB122" s="347"/>
      <c r="EC122" s="347"/>
      <c r="ED122" s="347"/>
      <c r="EE122" s="347"/>
      <c r="EF122" s="347"/>
      <c r="EG122" s="347"/>
      <c r="EH122" s="347"/>
      <c r="EI122" s="347"/>
      <c r="EJ122" s="347"/>
      <c r="EK122" s="347"/>
      <c r="EL122" s="347"/>
      <c r="EM122" s="347"/>
      <c r="EN122" s="347"/>
      <c r="EO122" s="347"/>
      <c r="EP122" s="347"/>
      <c r="EQ122" s="347"/>
      <c r="ER122" s="347"/>
      <c r="ES122" s="347"/>
      <c r="ET122" s="347"/>
      <c r="EU122" s="347"/>
      <c r="EV122" s="347"/>
      <c r="EW122" s="347"/>
      <c r="EX122" s="347"/>
      <c r="EY122" s="347"/>
      <c r="EZ122" s="347"/>
      <c r="FA122" s="347"/>
      <c r="FB122" s="347"/>
      <c r="FC122" s="347"/>
      <c r="FD122" s="347"/>
      <c r="FE122" s="347"/>
      <c r="FF122" s="347"/>
      <c r="FG122" s="347"/>
      <c r="FH122" s="347"/>
      <c r="FI122" s="347"/>
      <c r="FJ122" s="347"/>
      <c r="FK122" s="347"/>
      <c r="FL122" s="347"/>
      <c r="FM122" s="347"/>
      <c r="FN122" s="347"/>
      <c r="FO122" s="347"/>
      <c r="FP122" s="347"/>
      <c r="FQ122" s="347"/>
      <c r="FR122" s="347"/>
      <c r="FS122" s="347"/>
      <c r="FT122" s="347"/>
      <c r="FU122" s="347"/>
      <c r="FV122" s="347"/>
      <c r="FW122" s="347"/>
      <c r="FX122" s="347"/>
      <c r="FY122" s="347"/>
      <c r="FZ122" s="347"/>
      <c r="GA122" s="347"/>
      <c r="GB122" s="347"/>
      <c r="GC122" s="347"/>
      <c r="GD122" s="347"/>
      <c r="GE122" s="347"/>
      <c r="GF122" s="347"/>
      <c r="GG122" s="347"/>
      <c r="GH122" s="347"/>
      <c r="GI122" s="347"/>
      <c r="GJ122" s="347"/>
      <c r="GK122" s="347"/>
      <c r="GL122" s="347"/>
      <c r="GM122" s="347"/>
      <c r="GN122" s="347"/>
      <c r="GO122" s="347"/>
      <c r="GP122" s="347"/>
      <c r="GQ122" s="347"/>
      <c r="GR122" s="347"/>
      <c r="GS122" s="347"/>
      <c r="GT122" s="347"/>
      <c r="GU122" s="347"/>
      <c r="GV122" s="347"/>
      <c r="GW122" s="347"/>
      <c r="GX122" s="347"/>
      <c r="GY122" s="347"/>
      <c r="GZ122" s="347"/>
      <c r="HA122" s="347"/>
      <c r="HB122" s="347"/>
      <c r="HC122" s="347"/>
      <c r="HD122" s="347"/>
      <c r="HE122" s="347"/>
      <c r="HF122" s="347"/>
      <c r="HG122" s="347"/>
      <c r="HH122" s="347"/>
      <c r="HI122" s="347"/>
      <c r="HJ122" s="347"/>
      <c r="HK122" s="347"/>
      <c r="HL122" s="347"/>
      <c r="HM122" s="347"/>
      <c r="HN122" s="347"/>
      <c r="HO122" s="347"/>
      <c r="HP122" s="347"/>
      <c r="HQ122" s="347"/>
      <c r="HR122" s="347"/>
      <c r="HS122" s="347"/>
      <c r="HT122" s="347"/>
      <c r="HU122" s="347"/>
      <c r="HV122" s="347"/>
      <c r="HW122" s="347"/>
      <c r="HX122" s="347"/>
      <c r="HY122" s="347"/>
      <c r="HZ122" s="347"/>
      <c r="IA122" s="347"/>
      <c r="IB122" s="347"/>
      <c r="IC122" s="347"/>
      <c r="ID122" s="347"/>
      <c r="IE122" s="347"/>
      <c r="IF122" s="347"/>
    </row>
    <row r="123" spans="1:240" s="334" customFormat="1" ht="33.75" x14ac:dyDescent="0.2">
      <c r="A123" s="762" t="s">
        <v>383</v>
      </c>
      <c r="B123" s="759" t="s">
        <v>384</v>
      </c>
      <c r="C123" s="759" t="s">
        <v>385</v>
      </c>
      <c r="D123" s="759" t="s">
        <v>620</v>
      </c>
      <c r="E123" s="760" t="s">
        <v>28</v>
      </c>
      <c r="F123" s="761">
        <v>2019000040022</v>
      </c>
      <c r="G123" s="450" t="s">
        <v>563</v>
      </c>
      <c r="H123" s="432">
        <v>43825</v>
      </c>
      <c r="I123" s="409">
        <f t="shared" si="11"/>
        <v>906590321</v>
      </c>
      <c r="J123" s="409"/>
      <c r="K123" s="448">
        <v>906590321</v>
      </c>
      <c r="L123" s="448"/>
      <c r="M123" s="409"/>
      <c r="N123" s="409"/>
      <c r="O123" s="409"/>
      <c r="P123" s="417">
        <f t="shared" si="4"/>
        <v>906590321</v>
      </c>
      <c r="Q123" s="409"/>
      <c r="R123" s="759" t="s">
        <v>386</v>
      </c>
      <c r="S123" s="760" t="s">
        <v>386</v>
      </c>
      <c r="T123" s="447">
        <v>43872</v>
      </c>
      <c r="U123" s="449">
        <v>79</v>
      </c>
      <c r="V123" s="409">
        <v>906590321</v>
      </c>
      <c r="W123" s="760" t="s">
        <v>644</v>
      </c>
      <c r="X123" s="412"/>
      <c r="Y123" s="411"/>
      <c r="Z123" s="347" t="s">
        <v>703</v>
      </c>
      <c r="AA123" s="347"/>
      <c r="AB123" s="347"/>
      <c r="AC123" s="347"/>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7"/>
      <c r="BA123" s="347"/>
      <c r="BB123" s="347"/>
      <c r="BC123" s="347"/>
      <c r="BD123" s="347"/>
      <c r="BE123" s="347"/>
      <c r="BF123" s="347"/>
      <c r="BG123" s="347"/>
      <c r="BH123" s="347"/>
      <c r="BI123" s="347"/>
      <c r="BJ123" s="347"/>
      <c r="BK123" s="347"/>
      <c r="BL123" s="347"/>
      <c r="BM123" s="347"/>
      <c r="BN123" s="347"/>
      <c r="BO123" s="347"/>
      <c r="BP123" s="347"/>
      <c r="BQ123" s="347"/>
      <c r="BR123" s="347"/>
      <c r="BS123" s="347"/>
      <c r="BT123" s="347"/>
      <c r="BU123" s="347"/>
      <c r="BV123" s="347"/>
      <c r="BW123" s="347"/>
      <c r="BX123" s="347"/>
      <c r="BY123" s="347"/>
      <c r="BZ123" s="347"/>
      <c r="CA123" s="347"/>
      <c r="CB123" s="347"/>
      <c r="CC123" s="347"/>
      <c r="CD123" s="347"/>
      <c r="CE123" s="347"/>
      <c r="CF123" s="347"/>
      <c r="CG123" s="347"/>
      <c r="CH123" s="347"/>
      <c r="CI123" s="347"/>
      <c r="CJ123" s="347"/>
      <c r="CK123" s="347"/>
      <c r="CL123" s="347"/>
      <c r="CM123" s="347"/>
      <c r="CN123" s="347"/>
      <c r="CO123" s="347"/>
      <c r="CP123" s="347"/>
      <c r="CQ123" s="347"/>
      <c r="CR123" s="347"/>
      <c r="CS123" s="347"/>
      <c r="CT123" s="347"/>
      <c r="CU123" s="347"/>
      <c r="CV123" s="347"/>
      <c r="CW123" s="347"/>
      <c r="CX123" s="347"/>
      <c r="CY123" s="347"/>
      <c r="CZ123" s="347"/>
      <c r="DA123" s="347"/>
      <c r="DB123" s="347"/>
      <c r="DC123" s="347"/>
      <c r="DD123" s="347"/>
      <c r="DE123" s="347"/>
      <c r="DF123" s="347"/>
      <c r="DG123" s="347"/>
      <c r="DH123" s="347"/>
      <c r="DI123" s="347"/>
      <c r="DJ123" s="347"/>
      <c r="DK123" s="347"/>
      <c r="DL123" s="347"/>
      <c r="DM123" s="347"/>
      <c r="DN123" s="347"/>
      <c r="DO123" s="347"/>
      <c r="DP123" s="347"/>
      <c r="DQ123" s="347"/>
      <c r="DR123" s="347"/>
      <c r="DS123" s="347"/>
      <c r="DT123" s="347"/>
      <c r="DU123" s="347"/>
      <c r="DV123" s="347"/>
      <c r="DW123" s="347"/>
      <c r="DX123" s="347"/>
      <c r="DY123" s="347"/>
      <c r="DZ123" s="347"/>
      <c r="EA123" s="347"/>
      <c r="EB123" s="347"/>
      <c r="EC123" s="347"/>
      <c r="ED123" s="347"/>
      <c r="EE123" s="347"/>
      <c r="EF123" s="347"/>
      <c r="EG123" s="347"/>
      <c r="EH123" s="347"/>
      <c r="EI123" s="347"/>
      <c r="EJ123" s="347"/>
      <c r="EK123" s="347"/>
      <c r="EL123" s="347"/>
      <c r="EM123" s="347"/>
      <c r="EN123" s="347"/>
      <c r="EO123" s="347"/>
      <c r="EP123" s="347"/>
      <c r="EQ123" s="347"/>
      <c r="ER123" s="347"/>
      <c r="ES123" s="347"/>
      <c r="ET123" s="347"/>
      <c r="EU123" s="347"/>
      <c r="EV123" s="347"/>
      <c r="EW123" s="347"/>
      <c r="EX123" s="347"/>
      <c r="EY123" s="347"/>
      <c r="EZ123" s="347"/>
      <c r="FA123" s="347"/>
      <c r="FB123" s="347"/>
      <c r="FC123" s="347"/>
      <c r="FD123" s="347"/>
      <c r="FE123" s="347"/>
      <c r="FF123" s="347"/>
      <c r="FG123" s="347"/>
      <c r="FH123" s="347"/>
      <c r="FI123" s="347"/>
      <c r="FJ123" s="347"/>
      <c r="FK123" s="347"/>
      <c r="FL123" s="347"/>
      <c r="FM123" s="347"/>
      <c r="FN123" s="347"/>
      <c r="FO123" s="347"/>
      <c r="FP123" s="347"/>
      <c r="FQ123" s="347"/>
      <c r="FR123" s="347"/>
      <c r="FS123" s="347"/>
      <c r="FT123" s="347"/>
      <c r="FU123" s="347"/>
      <c r="FV123" s="347"/>
      <c r="FW123" s="347"/>
      <c r="FX123" s="347"/>
      <c r="FY123" s="347"/>
      <c r="FZ123" s="347"/>
      <c r="GA123" s="347"/>
      <c r="GB123" s="347"/>
      <c r="GC123" s="347"/>
      <c r="GD123" s="347"/>
      <c r="GE123" s="347"/>
      <c r="GF123" s="347"/>
      <c r="GG123" s="347"/>
      <c r="GH123" s="347"/>
      <c r="GI123" s="347"/>
      <c r="GJ123" s="347"/>
      <c r="GK123" s="347"/>
      <c r="GL123" s="347"/>
      <c r="GM123" s="347"/>
      <c r="GN123" s="347"/>
      <c r="GO123" s="347"/>
      <c r="GP123" s="347"/>
      <c r="GQ123" s="347"/>
      <c r="GR123" s="347"/>
      <c r="GS123" s="347"/>
      <c r="GT123" s="347"/>
      <c r="GU123" s="347"/>
      <c r="GV123" s="347"/>
      <c r="GW123" s="347"/>
      <c r="GX123" s="347"/>
      <c r="GY123" s="347"/>
      <c r="GZ123" s="347"/>
      <c r="HA123" s="347"/>
      <c r="HB123" s="347"/>
      <c r="HC123" s="347"/>
      <c r="HD123" s="347"/>
      <c r="HE123" s="347"/>
      <c r="HF123" s="347"/>
      <c r="HG123" s="347"/>
      <c r="HH123" s="347"/>
      <c r="HI123" s="347"/>
      <c r="HJ123" s="347"/>
      <c r="HK123" s="347"/>
      <c r="HL123" s="347"/>
      <c r="HM123" s="347"/>
      <c r="HN123" s="347"/>
      <c r="HO123" s="347"/>
      <c r="HP123" s="347"/>
      <c r="HQ123" s="347"/>
      <c r="HR123" s="347"/>
      <c r="HS123" s="347"/>
      <c r="HT123" s="347"/>
      <c r="HU123" s="347"/>
      <c r="HV123" s="347"/>
      <c r="HW123" s="347"/>
      <c r="HX123" s="347"/>
      <c r="HY123" s="347"/>
      <c r="HZ123" s="347"/>
      <c r="IA123" s="347"/>
      <c r="IB123" s="347"/>
      <c r="IC123" s="347"/>
      <c r="ID123" s="347"/>
      <c r="IE123" s="347"/>
      <c r="IF123" s="347"/>
    </row>
    <row r="124" spans="1:240" s="334" customFormat="1" ht="78.75" x14ac:dyDescent="0.2">
      <c r="A124" s="762"/>
      <c r="B124" s="759"/>
      <c r="C124" s="759"/>
      <c r="D124" s="759"/>
      <c r="E124" s="760"/>
      <c r="F124" s="761"/>
      <c r="G124" s="450" t="s">
        <v>565</v>
      </c>
      <c r="H124" s="432">
        <v>44728</v>
      </c>
      <c r="I124" s="409">
        <f>+J124+K124+L124+M124+O124+Q124+N124</f>
        <v>150788203.75999999</v>
      </c>
      <c r="J124" s="409"/>
      <c r="K124" s="448"/>
      <c r="L124" s="448"/>
      <c r="M124" s="409"/>
      <c r="N124" s="409"/>
      <c r="O124" s="409"/>
      <c r="P124" s="417">
        <f t="shared" si="4"/>
        <v>0</v>
      </c>
      <c r="Q124" s="409">
        <f>49773340.76+101014863</f>
        <v>150788203.75999999</v>
      </c>
      <c r="R124" s="759"/>
      <c r="S124" s="760"/>
      <c r="T124" s="447"/>
      <c r="U124" s="449"/>
      <c r="V124" s="409"/>
      <c r="W124" s="760"/>
      <c r="X124" s="412"/>
      <c r="Y124" s="411" t="s">
        <v>387</v>
      </c>
      <c r="Z124" s="347" t="s">
        <v>704</v>
      </c>
      <c r="AA124" s="347"/>
      <c r="AB124" s="347"/>
      <c r="AC124" s="347"/>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7"/>
      <c r="BA124" s="347"/>
      <c r="BB124" s="347"/>
      <c r="BC124" s="347"/>
      <c r="BD124" s="347"/>
      <c r="BE124" s="347"/>
      <c r="BF124" s="347"/>
      <c r="BG124" s="347"/>
      <c r="BH124" s="347"/>
      <c r="BI124" s="347"/>
      <c r="BJ124" s="347"/>
      <c r="BK124" s="347"/>
      <c r="BL124" s="347"/>
      <c r="BM124" s="347"/>
      <c r="BN124" s="347"/>
      <c r="BO124" s="347"/>
      <c r="BP124" s="347"/>
      <c r="BQ124" s="347"/>
      <c r="BR124" s="347"/>
      <c r="BS124" s="347"/>
      <c r="BT124" s="347"/>
      <c r="BU124" s="347"/>
      <c r="BV124" s="347"/>
      <c r="BW124" s="347"/>
      <c r="BX124" s="347"/>
      <c r="BY124" s="347"/>
      <c r="BZ124" s="347"/>
      <c r="CA124" s="347"/>
      <c r="CB124" s="347"/>
      <c r="CC124" s="347"/>
      <c r="CD124" s="347"/>
      <c r="CE124" s="347"/>
      <c r="CF124" s="347"/>
      <c r="CG124" s="347"/>
      <c r="CH124" s="347"/>
      <c r="CI124" s="347"/>
      <c r="CJ124" s="347"/>
      <c r="CK124" s="347"/>
      <c r="CL124" s="347"/>
      <c r="CM124" s="347"/>
      <c r="CN124" s="347"/>
      <c r="CO124" s="347"/>
      <c r="CP124" s="347"/>
      <c r="CQ124" s="347"/>
      <c r="CR124" s="347"/>
      <c r="CS124" s="347"/>
      <c r="CT124" s="347"/>
      <c r="CU124" s="347"/>
      <c r="CV124" s="347"/>
      <c r="CW124" s="347"/>
      <c r="CX124" s="347"/>
      <c r="CY124" s="347"/>
      <c r="CZ124" s="347"/>
      <c r="DA124" s="347"/>
      <c r="DB124" s="347"/>
      <c r="DC124" s="347"/>
      <c r="DD124" s="347"/>
      <c r="DE124" s="347"/>
      <c r="DF124" s="347"/>
      <c r="DG124" s="347"/>
      <c r="DH124" s="347"/>
      <c r="DI124" s="347"/>
      <c r="DJ124" s="347"/>
      <c r="DK124" s="347"/>
      <c r="DL124" s="347"/>
      <c r="DM124" s="347"/>
      <c r="DN124" s="347"/>
      <c r="DO124" s="347"/>
      <c r="DP124" s="347"/>
      <c r="DQ124" s="347"/>
      <c r="DR124" s="347"/>
      <c r="DS124" s="347"/>
      <c r="DT124" s="347"/>
      <c r="DU124" s="347"/>
      <c r="DV124" s="347"/>
      <c r="DW124" s="347"/>
      <c r="DX124" s="347"/>
      <c r="DY124" s="347"/>
      <c r="DZ124" s="347"/>
      <c r="EA124" s="347"/>
      <c r="EB124" s="347"/>
      <c r="EC124" s="347"/>
      <c r="ED124" s="347"/>
      <c r="EE124" s="347"/>
      <c r="EF124" s="347"/>
      <c r="EG124" s="347"/>
      <c r="EH124" s="347"/>
      <c r="EI124" s="347"/>
      <c r="EJ124" s="347"/>
      <c r="EK124" s="347"/>
      <c r="EL124" s="347"/>
      <c r="EM124" s="347"/>
      <c r="EN124" s="347"/>
      <c r="EO124" s="347"/>
      <c r="EP124" s="347"/>
      <c r="EQ124" s="347"/>
      <c r="ER124" s="347"/>
      <c r="ES124" s="347"/>
      <c r="ET124" s="347"/>
      <c r="EU124" s="347"/>
      <c r="EV124" s="347"/>
      <c r="EW124" s="347"/>
      <c r="EX124" s="347"/>
      <c r="EY124" s="347"/>
      <c r="EZ124" s="347"/>
      <c r="FA124" s="347"/>
      <c r="FB124" s="347"/>
      <c r="FC124" s="347"/>
      <c r="FD124" s="347"/>
      <c r="FE124" s="347"/>
      <c r="FF124" s="347"/>
      <c r="FG124" s="347"/>
      <c r="FH124" s="347"/>
      <c r="FI124" s="347"/>
      <c r="FJ124" s="347"/>
      <c r="FK124" s="347"/>
      <c r="FL124" s="347"/>
      <c r="FM124" s="347"/>
      <c r="FN124" s="347"/>
      <c r="FO124" s="347"/>
      <c r="FP124" s="347"/>
      <c r="FQ124" s="347"/>
      <c r="FR124" s="347"/>
      <c r="FS124" s="347"/>
      <c r="FT124" s="347"/>
      <c r="FU124" s="347"/>
      <c r="FV124" s="347"/>
      <c r="FW124" s="347"/>
      <c r="FX124" s="347"/>
      <c r="FY124" s="347"/>
      <c r="FZ124" s="347"/>
      <c r="GA124" s="347"/>
      <c r="GB124" s="347"/>
      <c r="GC124" s="347"/>
      <c r="GD124" s="347"/>
      <c r="GE124" s="347"/>
      <c r="GF124" s="347"/>
      <c r="GG124" s="347"/>
      <c r="GH124" s="347"/>
      <c r="GI124" s="347"/>
      <c r="GJ124" s="347"/>
      <c r="GK124" s="347"/>
      <c r="GL124" s="347"/>
      <c r="GM124" s="347"/>
      <c r="GN124" s="347"/>
      <c r="GO124" s="347"/>
      <c r="GP124" s="347"/>
      <c r="GQ124" s="347"/>
      <c r="GR124" s="347"/>
      <c r="GS124" s="347"/>
      <c r="GT124" s="347"/>
      <c r="GU124" s="347"/>
      <c r="GV124" s="347"/>
      <c r="GW124" s="347"/>
      <c r="GX124" s="347"/>
      <c r="GY124" s="347"/>
      <c r="GZ124" s="347"/>
      <c r="HA124" s="347"/>
      <c r="HB124" s="347"/>
      <c r="HC124" s="347"/>
      <c r="HD124" s="347"/>
      <c r="HE124" s="347"/>
      <c r="HF124" s="347"/>
      <c r="HG124" s="347"/>
      <c r="HH124" s="347"/>
      <c r="HI124" s="347"/>
      <c r="HJ124" s="347"/>
      <c r="HK124" s="347"/>
      <c r="HL124" s="347"/>
      <c r="HM124" s="347"/>
      <c r="HN124" s="347"/>
      <c r="HO124" s="347"/>
      <c r="HP124" s="347"/>
      <c r="HQ124" s="347"/>
      <c r="HR124" s="347"/>
      <c r="HS124" s="347"/>
      <c r="HT124" s="347"/>
      <c r="HU124" s="347"/>
      <c r="HV124" s="347"/>
      <c r="HW124" s="347"/>
      <c r="HX124" s="347"/>
      <c r="HY124" s="347"/>
      <c r="HZ124" s="347"/>
      <c r="IA124" s="347"/>
      <c r="IB124" s="347"/>
      <c r="IC124" s="347"/>
      <c r="ID124" s="347"/>
      <c r="IE124" s="347"/>
      <c r="IF124" s="347"/>
    </row>
    <row r="125" spans="1:240" s="334" customFormat="1" ht="135" x14ac:dyDescent="0.2">
      <c r="A125" s="455" t="s">
        <v>388</v>
      </c>
      <c r="B125" s="411" t="s">
        <v>389</v>
      </c>
      <c r="C125" s="411" t="s">
        <v>390</v>
      </c>
      <c r="D125" s="411" t="s">
        <v>391</v>
      </c>
      <c r="E125" s="412" t="s">
        <v>28</v>
      </c>
      <c r="F125" s="449">
        <v>2017000100099</v>
      </c>
      <c r="G125" s="450" t="s">
        <v>566</v>
      </c>
      <c r="H125" s="432">
        <v>43830</v>
      </c>
      <c r="I125" s="409">
        <f>+J125+K125+L125+M125+O125+Q125+N125</f>
        <v>10808199673</v>
      </c>
      <c r="J125" s="409"/>
      <c r="K125" s="448"/>
      <c r="L125" s="409"/>
      <c r="M125" s="409">
        <v>8147282102</v>
      </c>
      <c r="N125" s="409"/>
      <c r="O125" s="409"/>
      <c r="P125" s="417">
        <f t="shared" si="4"/>
        <v>8147282102</v>
      </c>
      <c r="Q125" s="409">
        <v>2660917571</v>
      </c>
      <c r="R125" s="411" t="s">
        <v>392</v>
      </c>
      <c r="S125" s="412" t="s">
        <v>637</v>
      </c>
      <c r="T125" s="447">
        <v>43859</v>
      </c>
      <c r="U125" s="449">
        <v>108</v>
      </c>
      <c r="V125" s="409">
        <v>8147282102</v>
      </c>
      <c r="W125" s="412" t="s">
        <v>646</v>
      </c>
      <c r="X125" s="412"/>
      <c r="Y125" s="411"/>
      <c r="Z125" s="347" t="s">
        <v>703</v>
      </c>
      <c r="AA125" s="347"/>
      <c r="AB125" s="347"/>
      <c r="AC125" s="347"/>
      <c r="AD125" s="34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7"/>
      <c r="AY125" s="347"/>
      <c r="AZ125" s="347"/>
      <c r="BA125" s="347"/>
      <c r="BB125" s="347"/>
      <c r="BC125" s="347"/>
      <c r="BD125" s="347"/>
      <c r="BE125" s="347"/>
      <c r="BF125" s="347"/>
      <c r="BG125" s="347"/>
      <c r="BH125" s="347"/>
      <c r="BI125" s="347"/>
      <c r="BJ125" s="347"/>
      <c r="BK125" s="347"/>
      <c r="BL125" s="347"/>
      <c r="BM125" s="347"/>
      <c r="BN125" s="347"/>
      <c r="BO125" s="347"/>
      <c r="BP125" s="347"/>
      <c r="BQ125" s="347"/>
      <c r="BR125" s="347"/>
      <c r="BS125" s="347"/>
      <c r="BT125" s="347"/>
      <c r="BU125" s="347"/>
      <c r="BV125" s="347"/>
      <c r="BW125" s="347"/>
      <c r="BX125" s="347"/>
      <c r="BY125" s="347"/>
      <c r="BZ125" s="347"/>
      <c r="CA125" s="347"/>
      <c r="CB125" s="347"/>
      <c r="CC125" s="347"/>
      <c r="CD125" s="347"/>
      <c r="CE125" s="347"/>
      <c r="CF125" s="347"/>
      <c r="CG125" s="347"/>
      <c r="CH125" s="347"/>
      <c r="CI125" s="347"/>
      <c r="CJ125" s="347"/>
      <c r="CK125" s="347"/>
      <c r="CL125" s="347"/>
      <c r="CM125" s="347"/>
      <c r="CN125" s="347"/>
      <c r="CO125" s="347"/>
      <c r="CP125" s="347"/>
      <c r="CQ125" s="347"/>
      <c r="CR125" s="347"/>
      <c r="CS125" s="347"/>
      <c r="CT125" s="347"/>
      <c r="CU125" s="347"/>
      <c r="CV125" s="347"/>
      <c r="CW125" s="347"/>
      <c r="CX125" s="347"/>
      <c r="CY125" s="347"/>
      <c r="CZ125" s="347"/>
      <c r="DA125" s="347"/>
      <c r="DB125" s="347"/>
      <c r="DC125" s="347"/>
      <c r="DD125" s="347"/>
      <c r="DE125" s="347"/>
      <c r="DF125" s="347"/>
      <c r="DG125" s="347"/>
      <c r="DH125" s="347"/>
      <c r="DI125" s="347"/>
      <c r="DJ125" s="347"/>
      <c r="DK125" s="347"/>
      <c r="DL125" s="347"/>
      <c r="DM125" s="347"/>
      <c r="DN125" s="347"/>
      <c r="DO125" s="347"/>
      <c r="DP125" s="347"/>
      <c r="DQ125" s="347"/>
      <c r="DR125" s="347"/>
      <c r="DS125" s="347"/>
      <c r="DT125" s="347"/>
      <c r="DU125" s="347"/>
      <c r="DV125" s="347"/>
      <c r="DW125" s="347"/>
      <c r="DX125" s="347"/>
      <c r="DY125" s="347"/>
      <c r="DZ125" s="347"/>
      <c r="EA125" s="347"/>
      <c r="EB125" s="347"/>
      <c r="EC125" s="347"/>
      <c r="ED125" s="347"/>
      <c r="EE125" s="347"/>
      <c r="EF125" s="347"/>
      <c r="EG125" s="347"/>
      <c r="EH125" s="347"/>
      <c r="EI125" s="347"/>
      <c r="EJ125" s="347"/>
      <c r="EK125" s="347"/>
      <c r="EL125" s="347"/>
      <c r="EM125" s="347"/>
      <c r="EN125" s="347"/>
      <c r="EO125" s="347"/>
      <c r="EP125" s="347"/>
      <c r="EQ125" s="347"/>
      <c r="ER125" s="347"/>
      <c r="ES125" s="347"/>
      <c r="ET125" s="347"/>
      <c r="EU125" s="347"/>
      <c r="EV125" s="347"/>
      <c r="EW125" s="347"/>
      <c r="EX125" s="347"/>
      <c r="EY125" s="347"/>
      <c r="EZ125" s="347"/>
      <c r="FA125" s="347"/>
      <c r="FB125" s="347"/>
      <c r="FC125" s="347"/>
      <c r="FD125" s="347"/>
      <c r="FE125" s="347"/>
      <c r="FF125" s="347"/>
      <c r="FG125" s="347"/>
      <c r="FH125" s="347"/>
      <c r="FI125" s="347"/>
      <c r="FJ125" s="347"/>
      <c r="FK125" s="347"/>
      <c r="FL125" s="347"/>
      <c r="FM125" s="347"/>
      <c r="FN125" s="347"/>
      <c r="FO125" s="347"/>
      <c r="FP125" s="347"/>
      <c r="FQ125" s="347"/>
      <c r="FR125" s="347"/>
      <c r="FS125" s="347"/>
      <c r="FT125" s="347"/>
      <c r="FU125" s="347"/>
      <c r="FV125" s="347"/>
      <c r="FW125" s="347"/>
      <c r="FX125" s="347"/>
      <c r="FY125" s="347"/>
      <c r="FZ125" s="347"/>
      <c r="GA125" s="347"/>
      <c r="GB125" s="347"/>
      <c r="GC125" s="347"/>
      <c r="GD125" s="347"/>
      <c r="GE125" s="347"/>
      <c r="GF125" s="347"/>
      <c r="GG125" s="347"/>
      <c r="GH125" s="347"/>
      <c r="GI125" s="347"/>
      <c r="GJ125" s="347"/>
      <c r="GK125" s="347"/>
      <c r="GL125" s="347"/>
      <c r="GM125" s="347"/>
      <c r="GN125" s="347"/>
      <c r="GO125" s="347"/>
      <c r="GP125" s="347"/>
      <c r="GQ125" s="347"/>
      <c r="GR125" s="347"/>
      <c r="GS125" s="347"/>
      <c r="GT125" s="347"/>
      <c r="GU125" s="347"/>
      <c r="GV125" s="347"/>
      <c r="GW125" s="347"/>
      <c r="GX125" s="347"/>
      <c r="GY125" s="347"/>
      <c r="GZ125" s="347"/>
      <c r="HA125" s="347"/>
      <c r="HB125" s="347"/>
      <c r="HC125" s="347"/>
      <c r="HD125" s="347"/>
      <c r="HE125" s="347"/>
      <c r="HF125" s="347"/>
      <c r="HG125" s="347"/>
      <c r="HH125" s="347"/>
      <c r="HI125" s="347"/>
      <c r="HJ125" s="347"/>
      <c r="HK125" s="347"/>
      <c r="HL125" s="347"/>
      <c r="HM125" s="347"/>
      <c r="HN125" s="347"/>
      <c r="HO125" s="347"/>
      <c r="HP125" s="347"/>
      <c r="HQ125" s="347"/>
      <c r="HR125" s="347"/>
      <c r="HS125" s="347"/>
      <c r="HT125" s="347"/>
      <c r="HU125" s="347"/>
      <c r="HV125" s="347"/>
      <c r="HW125" s="347"/>
      <c r="HX125" s="347"/>
      <c r="HY125" s="347"/>
      <c r="HZ125" s="347"/>
      <c r="IA125" s="347"/>
      <c r="IB125" s="347"/>
      <c r="IC125" s="347"/>
      <c r="ID125" s="347"/>
      <c r="IE125" s="347"/>
    </row>
    <row r="126" spans="1:240" x14ac:dyDescent="0.25">
      <c r="I126" s="410">
        <f>SUM(I3:I125)</f>
        <v>377906121861.65497</v>
      </c>
    </row>
  </sheetData>
  <mergeCells count="331">
    <mergeCell ref="C5:C6"/>
    <mergeCell ref="D5:D6"/>
    <mergeCell ref="E5:E6"/>
    <mergeCell ref="F5:F6"/>
    <mergeCell ref="Y5:Y6"/>
    <mergeCell ref="A12:A14"/>
    <mergeCell ref="B12:B14"/>
    <mergeCell ref="C12:C14"/>
    <mergeCell ref="D12:D14"/>
    <mergeCell ref="E12:E14"/>
    <mergeCell ref="F12:F14"/>
    <mergeCell ref="G12:G14"/>
    <mergeCell ref="H12:H14"/>
    <mergeCell ref="I12:I14"/>
    <mergeCell ref="M5:M6"/>
    <mergeCell ref="Q5:Q6"/>
    <mergeCell ref="R5:R6"/>
    <mergeCell ref="S5:S6"/>
    <mergeCell ref="W5:W6"/>
    <mergeCell ref="X5:X6"/>
    <mergeCell ref="G5:G6"/>
    <mergeCell ref="H5:H6"/>
    <mergeCell ref="I5:I6"/>
    <mergeCell ref="J5:J6"/>
    <mergeCell ref="K5:K6"/>
    <mergeCell ref="L5:L6"/>
    <mergeCell ref="A5:A6"/>
    <mergeCell ref="B5:B6"/>
    <mergeCell ref="S12:S14"/>
    <mergeCell ref="W12:W14"/>
    <mergeCell ref="Y12:Y14"/>
    <mergeCell ref="A15:A16"/>
    <mergeCell ref="B15:B16"/>
    <mergeCell ref="C15:C16"/>
    <mergeCell ref="D15:D16"/>
    <mergeCell ref="E15:E16"/>
    <mergeCell ref="F15:F16"/>
    <mergeCell ref="G15:G16"/>
    <mergeCell ref="J12:J14"/>
    <mergeCell ref="K12:K14"/>
    <mergeCell ref="L12:L14"/>
    <mergeCell ref="M12:M14"/>
    <mergeCell ref="Q12:Q14"/>
    <mergeCell ref="R12:R14"/>
    <mergeCell ref="Q15:Q16"/>
    <mergeCell ref="R15:R16"/>
    <mergeCell ref="S15:S16"/>
    <mergeCell ref="W15:W16"/>
    <mergeCell ref="Y15:Y16"/>
    <mergeCell ref="A17:A19"/>
    <mergeCell ref="B17:B19"/>
    <mergeCell ref="C17:C19"/>
    <mergeCell ref="D17:D19"/>
    <mergeCell ref="E17:E19"/>
    <mergeCell ref="H15:H16"/>
    <mergeCell ref="I15:I16"/>
    <mergeCell ref="J15:J16"/>
    <mergeCell ref="K15:K16"/>
    <mergeCell ref="L15:L16"/>
    <mergeCell ref="M15:M16"/>
    <mergeCell ref="X17:X19"/>
    <mergeCell ref="Y17:Y19"/>
    <mergeCell ref="M17:M19"/>
    <mergeCell ref="Q17:Q19"/>
    <mergeCell ref="R17:R19"/>
    <mergeCell ref="S17:S19"/>
    <mergeCell ref="W17:W19"/>
    <mergeCell ref="B22:B23"/>
    <mergeCell ref="C22:C23"/>
    <mergeCell ref="D22:D23"/>
    <mergeCell ref="E22:E23"/>
    <mergeCell ref="F22:F23"/>
    <mergeCell ref="G22:G23"/>
    <mergeCell ref="H22:H23"/>
    <mergeCell ref="L17:L19"/>
    <mergeCell ref="F17:F19"/>
    <mergeCell ref="G17:G19"/>
    <mergeCell ref="H17:H19"/>
    <mergeCell ref="I17:I19"/>
    <mergeCell ref="J17:J19"/>
    <mergeCell ref="K17:K19"/>
    <mergeCell ref="R22:R23"/>
    <mergeCell ref="S22:S23"/>
    <mergeCell ref="W22:W23"/>
    <mergeCell ref="X22:X23"/>
    <mergeCell ref="Y22:Y23"/>
    <mergeCell ref="A24:A28"/>
    <mergeCell ref="B24:B28"/>
    <mergeCell ref="C24:C28"/>
    <mergeCell ref="D24:D28"/>
    <mergeCell ref="E24:E28"/>
    <mergeCell ref="I22:I23"/>
    <mergeCell ref="J22:J23"/>
    <mergeCell ref="K22:K23"/>
    <mergeCell ref="L22:L23"/>
    <mergeCell ref="M22:M23"/>
    <mergeCell ref="Q22:Q23"/>
    <mergeCell ref="X24:X28"/>
    <mergeCell ref="Y24:Y28"/>
    <mergeCell ref="S27:S28"/>
    <mergeCell ref="Q24:Q28"/>
    <mergeCell ref="R24:R28"/>
    <mergeCell ref="S24:S26"/>
    <mergeCell ref="W24:W28"/>
    <mergeCell ref="A22:A23"/>
    <mergeCell ref="A32:A33"/>
    <mergeCell ref="B32:B33"/>
    <mergeCell ref="C32:C33"/>
    <mergeCell ref="D32:D33"/>
    <mergeCell ref="E32:E33"/>
    <mergeCell ref="F32:F33"/>
    <mergeCell ref="G32:G33"/>
    <mergeCell ref="L24:L28"/>
    <mergeCell ref="M24:M28"/>
    <mergeCell ref="F24:F28"/>
    <mergeCell ref="G24:G28"/>
    <mergeCell ref="H24:H28"/>
    <mergeCell ref="I24:I28"/>
    <mergeCell ref="J24:J28"/>
    <mergeCell ref="K24:K28"/>
    <mergeCell ref="Q32:Q33"/>
    <mergeCell ref="R32:R33"/>
    <mergeCell ref="S32:S33"/>
    <mergeCell ref="W32:W33"/>
    <mergeCell ref="X32:X33"/>
    <mergeCell ref="Y32:Y33"/>
    <mergeCell ref="H32:H33"/>
    <mergeCell ref="I32:I33"/>
    <mergeCell ref="J32:J33"/>
    <mergeCell ref="K32:K33"/>
    <mergeCell ref="L32:L33"/>
    <mergeCell ref="M32:M33"/>
    <mergeCell ref="S34:S35"/>
    <mergeCell ref="W34:W35"/>
    <mergeCell ref="Y34:Y35"/>
    <mergeCell ref="A71:A72"/>
    <mergeCell ref="B71:B72"/>
    <mergeCell ref="C71:C72"/>
    <mergeCell ref="D71:D72"/>
    <mergeCell ref="E71:E72"/>
    <mergeCell ref="F71:F72"/>
    <mergeCell ref="G71:G72"/>
    <mergeCell ref="J34:J35"/>
    <mergeCell ref="K34:K35"/>
    <mergeCell ref="L34:L35"/>
    <mergeCell ref="M34:M35"/>
    <mergeCell ref="Q34:Q35"/>
    <mergeCell ref="R34:R35"/>
    <mergeCell ref="A34:A35"/>
    <mergeCell ref="B34:B35"/>
    <mergeCell ref="C34:C35"/>
    <mergeCell ref="E34:E35"/>
    <mergeCell ref="F34:F35"/>
    <mergeCell ref="I34:I35"/>
    <mergeCell ref="Q71:Q72"/>
    <mergeCell ref="R71:R72"/>
    <mergeCell ref="S71:S72"/>
    <mergeCell ref="W71:W72"/>
    <mergeCell ref="X71:X72"/>
    <mergeCell ref="Y71:Y72"/>
    <mergeCell ref="H71:H72"/>
    <mergeCell ref="I71:I72"/>
    <mergeCell ref="J71:J72"/>
    <mergeCell ref="K71:K72"/>
    <mergeCell ref="L71:L72"/>
    <mergeCell ref="M71:M72"/>
    <mergeCell ref="R74:R75"/>
    <mergeCell ref="S74:S75"/>
    <mergeCell ref="V74:V75"/>
    <mergeCell ref="W74:W75"/>
    <mergeCell ref="Y74:Y75"/>
    <mergeCell ref="A78:A79"/>
    <mergeCell ref="B78:B79"/>
    <mergeCell ref="C78:C79"/>
    <mergeCell ref="D78:D79"/>
    <mergeCell ref="E78:E79"/>
    <mergeCell ref="I74:I75"/>
    <mergeCell ref="J74:J75"/>
    <mergeCell ref="K74:K75"/>
    <mergeCell ref="L74:L75"/>
    <mergeCell ref="M74:M75"/>
    <mergeCell ref="Q74:Q75"/>
    <mergeCell ref="A74:A75"/>
    <mergeCell ref="B74:B75"/>
    <mergeCell ref="C74:C75"/>
    <mergeCell ref="D74:D75"/>
    <mergeCell ref="E74:E75"/>
    <mergeCell ref="F74:F75"/>
    <mergeCell ref="Q78:Q79"/>
    <mergeCell ref="R78:R79"/>
    <mergeCell ref="A93:A98"/>
    <mergeCell ref="S78:S79"/>
    <mergeCell ref="W78:W79"/>
    <mergeCell ref="Y78:Y79"/>
    <mergeCell ref="A80:A84"/>
    <mergeCell ref="B80:B84"/>
    <mergeCell ref="C80:C84"/>
    <mergeCell ref="D80:D84"/>
    <mergeCell ref="E80:E84"/>
    <mergeCell ref="F78:F79"/>
    <mergeCell ref="I78:I79"/>
    <mergeCell ref="J78:J79"/>
    <mergeCell ref="K78:K79"/>
    <mergeCell ref="L78:L79"/>
    <mergeCell ref="M78:M79"/>
    <mergeCell ref="F80:F84"/>
    <mergeCell ref="R80:R84"/>
    <mergeCell ref="S80:S84"/>
    <mergeCell ref="W80:W84"/>
    <mergeCell ref="A85:A92"/>
    <mergeCell ref="B85:B92"/>
    <mergeCell ref="C85:C92"/>
    <mergeCell ref="D85:D92"/>
    <mergeCell ref="E85:E88"/>
    <mergeCell ref="F85:F92"/>
    <mergeCell ref="R85:R92"/>
    <mergeCell ref="S85:S88"/>
    <mergeCell ref="W85:W92"/>
    <mergeCell ref="E89:E92"/>
    <mergeCell ref="S89:S92"/>
    <mergeCell ref="C99:C100"/>
    <mergeCell ref="D99:D100"/>
    <mergeCell ref="E99:E100"/>
    <mergeCell ref="F99:F100"/>
    <mergeCell ref="R102:R104"/>
    <mergeCell ref="S102:S104"/>
    <mergeCell ref="W102:W104"/>
    <mergeCell ref="D93:D98"/>
    <mergeCell ref="E93:E95"/>
    <mergeCell ref="F93:F98"/>
    <mergeCell ref="R93:R98"/>
    <mergeCell ref="S93:S95"/>
    <mergeCell ref="W93:W98"/>
    <mergeCell ref="E96:E98"/>
    <mergeCell ref="S96:S98"/>
    <mergeCell ref="B93:B98"/>
    <mergeCell ref="C93:C98"/>
    <mergeCell ref="Y114:Y116"/>
    <mergeCell ref="A114:A116"/>
    <mergeCell ref="B114:B116"/>
    <mergeCell ref="C114:C116"/>
    <mergeCell ref="D114:D116"/>
    <mergeCell ref="E114:E116"/>
    <mergeCell ref="F114:F116"/>
    <mergeCell ref="R114:R116"/>
    <mergeCell ref="S114:S116"/>
    <mergeCell ref="W114:W116"/>
    <mergeCell ref="R99:R100"/>
    <mergeCell ref="S99:S100"/>
    <mergeCell ref="W99:W100"/>
    <mergeCell ref="Y99:Y100"/>
    <mergeCell ref="A102:A104"/>
    <mergeCell ref="B102:B104"/>
    <mergeCell ref="C102:C104"/>
    <mergeCell ref="D102:D104"/>
    <mergeCell ref="E102:E104"/>
    <mergeCell ref="F102:F104"/>
    <mergeCell ref="A99:A100"/>
    <mergeCell ref="B99:B100"/>
    <mergeCell ref="R117:R118"/>
    <mergeCell ref="S117:S118"/>
    <mergeCell ref="W117:W118"/>
    <mergeCell ref="X106:X108"/>
    <mergeCell ref="A109:A110"/>
    <mergeCell ref="B109:B110"/>
    <mergeCell ref="C109:C110"/>
    <mergeCell ref="D109:D110"/>
    <mergeCell ref="E109:E110"/>
    <mergeCell ref="F109:F110"/>
    <mergeCell ref="R109:R110"/>
    <mergeCell ref="W111:W112"/>
    <mergeCell ref="W109:W110"/>
    <mergeCell ref="A106:A108"/>
    <mergeCell ref="B106:B108"/>
    <mergeCell ref="C106:C108"/>
    <mergeCell ref="D106:D108"/>
    <mergeCell ref="E106:E108"/>
    <mergeCell ref="F106:F108"/>
    <mergeCell ref="R106:R108"/>
    <mergeCell ref="S106:S108"/>
    <mergeCell ref="W106:W108"/>
    <mergeCell ref="Y120:Y122"/>
    <mergeCell ref="A123:A124"/>
    <mergeCell ref="B123:B124"/>
    <mergeCell ref="C123:C124"/>
    <mergeCell ref="D123:D124"/>
    <mergeCell ref="E123:E124"/>
    <mergeCell ref="F123:F124"/>
    <mergeCell ref="A120:A122"/>
    <mergeCell ref="B120:B122"/>
    <mergeCell ref="C120:C122"/>
    <mergeCell ref="D120:D122"/>
    <mergeCell ref="E120:E122"/>
    <mergeCell ref="F120:F122"/>
    <mergeCell ref="R123:R124"/>
    <mergeCell ref="S123:S124"/>
    <mergeCell ref="W123:W124"/>
    <mergeCell ref="W120:W122"/>
    <mergeCell ref="A1:A2"/>
    <mergeCell ref="B1:B2"/>
    <mergeCell ref="C1:C2"/>
    <mergeCell ref="D1:D2"/>
    <mergeCell ref="E1:E2"/>
    <mergeCell ref="F1:F2"/>
    <mergeCell ref="G1:G2"/>
    <mergeCell ref="R120:R122"/>
    <mergeCell ref="S120:S122"/>
    <mergeCell ref="S109:S110"/>
    <mergeCell ref="A111:A112"/>
    <mergeCell ref="B111:B112"/>
    <mergeCell ref="C111:C112"/>
    <mergeCell ref="D111:D112"/>
    <mergeCell ref="E111:E112"/>
    <mergeCell ref="F111:F112"/>
    <mergeCell ref="R111:R112"/>
    <mergeCell ref="S111:S112"/>
    <mergeCell ref="A117:A118"/>
    <mergeCell ref="B117:B118"/>
    <mergeCell ref="C117:C118"/>
    <mergeCell ref="D117:D118"/>
    <mergeCell ref="E117:E118"/>
    <mergeCell ref="F117:F118"/>
    <mergeCell ref="W1:W2"/>
    <mergeCell ref="X1:X2"/>
    <mergeCell ref="Y1:Y2"/>
    <mergeCell ref="H1:H2"/>
    <mergeCell ref="I1:I2"/>
    <mergeCell ref="J1:Q1"/>
    <mergeCell ref="R1:R2"/>
    <mergeCell ref="S1:S2"/>
    <mergeCell ref="T1:V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37"/>
  <sheetViews>
    <sheetView topLeftCell="A34" workbookViewId="0">
      <selection activeCell="W36" sqref="W3:W36"/>
    </sheetView>
  </sheetViews>
  <sheetFormatPr baseColWidth="10" defaultRowHeight="15" x14ac:dyDescent="0.25"/>
  <cols>
    <col min="1" max="1" width="22" bestFit="1" customWidth="1"/>
    <col min="2" max="2" width="52.5703125" customWidth="1"/>
    <col min="3" max="3" width="64" customWidth="1"/>
    <col min="4" max="4" width="11.5703125" bestFit="1" customWidth="1"/>
    <col min="8" max="8" width="16.140625" bestFit="1" customWidth="1"/>
    <col min="9" max="9" width="26.28515625" bestFit="1" customWidth="1"/>
    <col min="10" max="10" width="23.28515625" bestFit="1" customWidth="1"/>
    <col min="11" max="12" width="24.85546875" bestFit="1" customWidth="1"/>
    <col min="13" max="13" width="23.28515625" bestFit="1" customWidth="1"/>
    <col min="14" max="15" width="11.5703125" bestFit="1" customWidth="1"/>
    <col min="16" max="16" width="13.85546875" bestFit="1" customWidth="1"/>
    <col min="17" max="17" width="24.85546875" bestFit="1" customWidth="1"/>
    <col min="20" max="20" width="16.140625" bestFit="1" customWidth="1"/>
    <col min="21" max="21" width="11.5703125" bestFit="1" customWidth="1"/>
    <col min="22" max="22" width="24.85546875" bestFit="1" customWidth="1"/>
    <col min="24" max="24" width="23.7109375" customWidth="1"/>
    <col min="25" max="25" width="69.140625" customWidth="1"/>
  </cols>
  <sheetData>
    <row r="1" spans="1:240" s="395" customFormat="1" ht="12" x14ac:dyDescent="0.2">
      <c r="A1" s="786" t="s">
        <v>5</v>
      </c>
      <c r="B1" s="790" t="s">
        <v>0</v>
      </c>
      <c r="C1" s="792" t="s">
        <v>1</v>
      </c>
      <c r="D1" s="792" t="s">
        <v>2</v>
      </c>
      <c r="E1" s="792" t="s">
        <v>3</v>
      </c>
      <c r="F1" s="792" t="s">
        <v>4</v>
      </c>
      <c r="G1" s="786" t="s">
        <v>6</v>
      </c>
      <c r="H1" s="786" t="s">
        <v>7</v>
      </c>
      <c r="I1" s="787" t="s">
        <v>8</v>
      </c>
      <c r="J1" s="787" t="s">
        <v>9</v>
      </c>
      <c r="K1" s="787"/>
      <c r="L1" s="787"/>
      <c r="M1" s="787"/>
      <c r="N1" s="787"/>
      <c r="O1" s="787"/>
      <c r="P1" s="787"/>
      <c r="Q1" s="787"/>
      <c r="R1" s="788" t="s">
        <v>10</v>
      </c>
      <c r="S1" s="786" t="s">
        <v>11</v>
      </c>
      <c r="T1" s="786" t="s">
        <v>12</v>
      </c>
      <c r="U1" s="786"/>
      <c r="V1" s="786"/>
      <c r="W1" s="786" t="s">
        <v>692</v>
      </c>
      <c r="X1" s="788" t="s">
        <v>680</v>
      </c>
      <c r="Y1" s="786" t="s">
        <v>13</v>
      </c>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row>
    <row r="2" spans="1:240" s="399" customFormat="1" ht="36" x14ac:dyDescent="0.25">
      <c r="A2" s="786"/>
      <c r="B2" s="791"/>
      <c r="C2" s="793"/>
      <c r="D2" s="793"/>
      <c r="E2" s="793"/>
      <c r="F2" s="793"/>
      <c r="G2" s="786"/>
      <c r="H2" s="786"/>
      <c r="I2" s="787"/>
      <c r="J2" s="396" t="s">
        <v>14</v>
      </c>
      <c r="K2" s="396" t="s">
        <v>15</v>
      </c>
      <c r="L2" s="396" t="s">
        <v>16</v>
      </c>
      <c r="M2" s="396" t="s">
        <v>17</v>
      </c>
      <c r="N2" s="396" t="s">
        <v>18</v>
      </c>
      <c r="O2" s="396" t="s">
        <v>19</v>
      </c>
      <c r="P2" s="396"/>
      <c r="Q2" s="396" t="s">
        <v>20</v>
      </c>
      <c r="R2" s="789"/>
      <c r="S2" s="786"/>
      <c r="T2" s="397" t="s">
        <v>21</v>
      </c>
      <c r="U2" s="397" t="s">
        <v>22</v>
      </c>
      <c r="V2" s="398" t="s">
        <v>23</v>
      </c>
      <c r="W2" s="786"/>
      <c r="X2" s="789"/>
      <c r="Y2" s="786"/>
    </row>
    <row r="3" spans="1:240" s="334" customFormat="1" ht="101.25" x14ac:dyDescent="0.25">
      <c r="A3" s="324">
        <v>2020000100132</v>
      </c>
      <c r="B3" s="322" t="s">
        <v>393</v>
      </c>
      <c r="C3" s="323" t="s">
        <v>394</v>
      </c>
      <c r="D3" s="323" t="s">
        <v>395</v>
      </c>
      <c r="E3" s="323" t="s">
        <v>391</v>
      </c>
      <c r="F3" s="323" t="s">
        <v>28</v>
      </c>
      <c r="G3" s="325" t="s">
        <v>567</v>
      </c>
      <c r="H3" s="326">
        <v>43966</v>
      </c>
      <c r="I3" s="327">
        <f>SUM(J3:Q3)-P3</f>
        <v>1999837777</v>
      </c>
      <c r="J3" s="328"/>
      <c r="K3" s="328"/>
      <c r="L3" s="328"/>
      <c r="M3" s="329">
        <v>1999837777</v>
      </c>
      <c r="N3" s="328"/>
      <c r="O3" s="328"/>
      <c r="P3" s="328">
        <f>+J3+K3+L3+M3+N3+O3</f>
        <v>1999837777</v>
      </c>
      <c r="Q3" s="328"/>
      <c r="R3" s="330" t="s">
        <v>396</v>
      </c>
      <c r="S3" s="330" t="s">
        <v>638</v>
      </c>
      <c r="T3" s="331">
        <v>43994</v>
      </c>
      <c r="U3" s="332">
        <v>369</v>
      </c>
      <c r="V3" s="329">
        <f>M3</f>
        <v>1999837777</v>
      </c>
      <c r="W3" s="323" t="s">
        <v>643</v>
      </c>
      <c r="X3" s="323" t="s">
        <v>673</v>
      </c>
      <c r="Y3" s="323" t="s">
        <v>397</v>
      </c>
      <c r="Z3" s="333" t="s">
        <v>702</v>
      </c>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33"/>
      <c r="FT3" s="333"/>
      <c r="FU3" s="333"/>
      <c r="FV3" s="333"/>
      <c r="FW3" s="333"/>
      <c r="FX3" s="333"/>
      <c r="FY3" s="333"/>
      <c r="FZ3" s="333"/>
      <c r="GA3" s="333"/>
      <c r="GB3" s="333"/>
      <c r="GC3" s="333"/>
      <c r="GD3" s="333"/>
      <c r="GE3" s="333"/>
      <c r="GF3" s="333"/>
      <c r="GG3" s="333"/>
      <c r="GH3" s="333"/>
      <c r="GI3" s="333"/>
      <c r="GJ3" s="333"/>
      <c r="GK3" s="333"/>
      <c r="GL3" s="333"/>
      <c r="GM3" s="333"/>
      <c r="GN3" s="333"/>
      <c r="GO3" s="333"/>
      <c r="GP3" s="333"/>
      <c r="GQ3" s="333"/>
      <c r="GR3" s="333"/>
      <c r="GS3" s="333"/>
      <c r="GT3" s="333"/>
      <c r="GU3" s="333"/>
      <c r="GV3" s="333"/>
      <c r="GW3" s="333"/>
      <c r="GX3" s="333"/>
      <c r="GY3" s="333"/>
      <c r="GZ3" s="333"/>
      <c r="HA3" s="333"/>
      <c r="HB3" s="333"/>
      <c r="HC3" s="333"/>
      <c r="HD3" s="333"/>
      <c r="HE3" s="333"/>
      <c r="HF3" s="333"/>
      <c r="HG3" s="333"/>
      <c r="HH3" s="333"/>
      <c r="HI3" s="333"/>
      <c r="HJ3" s="333"/>
      <c r="HK3" s="333"/>
      <c r="HL3" s="333"/>
      <c r="HM3" s="333"/>
      <c r="HN3" s="333"/>
      <c r="HO3" s="333"/>
      <c r="HP3" s="333"/>
      <c r="HQ3" s="333"/>
      <c r="HR3" s="333"/>
      <c r="HS3" s="333"/>
      <c r="HT3" s="333"/>
      <c r="HU3" s="333"/>
      <c r="HV3" s="333"/>
      <c r="HW3" s="333"/>
      <c r="HX3" s="333"/>
      <c r="HY3" s="333"/>
      <c r="HZ3" s="333"/>
      <c r="IA3" s="333"/>
      <c r="IB3" s="333"/>
      <c r="IC3" s="333"/>
      <c r="ID3" s="333"/>
      <c r="IE3" s="333"/>
      <c r="IF3" s="333"/>
    </row>
    <row r="4" spans="1:240" s="334" customFormat="1" ht="45" x14ac:dyDescent="0.25">
      <c r="A4" s="324">
        <v>2020000100172</v>
      </c>
      <c r="B4" s="335" t="s">
        <v>398</v>
      </c>
      <c r="C4" s="336" t="s">
        <v>399</v>
      </c>
      <c r="D4" s="336" t="s">
        <v>395</v>
      </c>
      <c r="E4" s="336" t="s">
        <v>391</v>
      </c>
      <c r="F4" s="336" t="s">
        <v>28</v>
      </c>
      <c r="G4" s="337" t="s">
        <v>567</v>
      </c>
      <c r="H4" s="338">
        <v>43966</v>
      </c>
      <c r="I4" s="327">
        <f>+Q4+O4+N4+M4+L4+K4+J4</f>
        <v>2520647419.8400002</v>
      </c>
      <c r="J4" s="339"/>
      <c r="K4" s="339"/>
      <c r="L4" s="339"/>
      <c r="M4" s="340">
        <v>1999679540</v>
      </c>
      <c r="N4" s="339"/>
      <c r="O4" s="339"/>
      <c r="P4" s="328">
        <f t="shared" ref="P4:P36" si="0">+J4+K4+L4+M4+N4+O4</f>
        <v>1999679540</v>
      </c>
      <c r="Q4" s="340">
        <v>520967879.83999997</v>
      </c>
      <c r="R4" s="341" t="s">
        <v>396</v>
      </c>
      <c r="S4" s="341" t="s">
        <v>400</v>
      </c>
      <c r="T4" s="342">
        <v>43978</v>
      </c>
      <c r="U4" s="343">
        <v>7191</v>
      </c>
      <c r="V4" s="340">
        <v>1999679540</v>
      </c>
      <c r="W4" s="336" t="s">
        <v>643</v>
      </c>
      <c r="X4" s="336" t="s">
        <v>674</v>
      </c>
      <c r="Y4" s="336" t="s">
        <v>397</v>
      </c>
      <c r="Z4" s="334" t="s">
        <v>702</v>
      </c>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c r="FS4" s="333"/>
      <c r="FT4" s="333"/>
      <c r="FU4" s="333"/>
      <c r="FV4" s="333"/>
      <c r="FW4" s="333"/>
      <c r="FX4" s="333"/>
      <c r="FY4" s="333"/>
      <c r="FZ4" s="333"/>
      <c r="GA4" s="333"/>
      <c r="GB4" s="333"/>
      <c r="GC4" s="333"/>
      <c r="GD4" s="333"/>
      <c r="GE4" s="333"/>
      <c r="GF4" s="333"/>
      <c r="GG4" s="333"/>
      <c r="GH4" s="333"/>
      <c r="GI4" s="333"/>
      <c r="GJ4" s="333"/>
      <c r="GK4" s="333"/>
      <c r="GL4" s="333"/>
      <c r="GM4" s="333"/>
      <c r="GN4" s="333"/>
      <c r="GO4" s="333"/>
      <c r="GP4" s="333"/>
      <c r="GQ4" s="333"/>
      <c r="GR4" s="333"/>
      <c r="GS4" s="333"/>
      <c r="GT4" s="333"/>
      <c r="GU4" s="333"/>
      <c r="GV4" s="333"/>
      <c r="GW4" s="333"/>
      <c r="GX4" s="333"/>
      <c r="GY4" s="333"/>
      <c r="GZ4" s="333"/>
      <c r="HA4" s="333"/>
      <c r="HB4" s="333"/>
      <c r="HC4" s="333"/>
      <c r="HD4" s="333"/>
      <c r="HE4" s="333"/>
      <c r="HF4" s="333"/>
      <c r="HG4" s="333"/>
      <c r="HH4" s="333"/>
      <c r="HI4" s="333"/>
      <c r="HJ4" s="333"/>
      <c r="HK4" s="333"/>
      <c r="HL4" s="333"/>
      <c r="HM4" s="333"/>
      <c r="HN4" s="333"/>
      <c r="HO4" s="333"/>
      <c r="HP4" s="333"/>
      <c r="HQ4" s="333"/>
      <c r="HR4" s="333"/>
      <c r="HS4" s="333"/>
      <c r="HT4" s="333"/>
      <c r="HU4" s="333"/>
      <c r="HV4" s="333"/>
      <c r="HW4" s="333"/>
      <c r="HX4" s="333"/>
      <c r="HY4" s="333"/>
      <c r="HZ4" s="333"/>
      <c r="IA4" s="333"/>
      <c r="IB4" s="333"/>
      <c r="IC4" s="333"/>
      <c r="ID4" s="333"/>
      <c r="IE4" s="333"/>
      <c r="IF4" s="333"/>
    </row>
    <row r="5" spans="1:240" s="334" customFormat="1" ht="56.25" x14ac:dyDescent="0.25">
      <c r="A5" s="324">
        <v>2020000040006</v>
      </c>
      <c r="B5" s="335" t="s">
        <v>401</v>
      </c>
      <c r="C5" s="336" t="s">
        <v>402</v>
      </c>
      <c r="D5" s="336" t="s">
        <v>395</v>
      </c>
      <c r="E5" s="336" t="s">
        <v>620</v>
      </c>
      <c r="F5" s="336" t="s">
        <v>28</v>
      </c>
      <c r="G5" s="337" t="s">
        <v>568</v>
      </c>
      <c r="H5" s="338">
        <v>43994</v>
      </c>
      <c r="I5" s="327">
        <f t="shared" ref="I5:I31" si="1">+Q5+O5+N5+M5+L5+K5+J5</f>
        <v>5050130620</v>
      </c>
      <c r="J5" s="339"/>
      <c r="K5" s="339"/>
      <c r="L5" s="340">
        <v>5050130620</v>
      </c>
      <c r="M5" s="340"/>
      <c r="N5" s="339"/>
      <c r="O5" s="339"/>
      <c r="P5" s="328">
        <f t="shared" si="0"/>
        <v>5050130620</v>
      </c>
      <c r="Q5" s="340"/>
      <c r="R5" s="341" t="s">
        <v>396</v>
      </c>
      <c r="S5" s="341" t="s">
        <v>386</v>
      </c>
      <c r="T5" s="342">
        <v>44021</v>
      </c>
      <c r="U5" s="343">
        <v>10</v>
      </c>
      <c r="V5" s="340">
        <f>L5</f>
        <v>5050130620</v>
      </c>
      <c r="W5" s="336" t="s">
        <v>643</v>
      </c>
      <c r="X5" s="336" t="s">
        <v>675</v>
      </c>
      <c r="Y5" s="336" t="s">
        <v>403</v>
      </c>
      <c r="Z5" s="334" t="s">
        <v>702</v>
      </c>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333"/>
      <c r="FD5" s="333"/>
      <c r="FE5" s="333"/>
      <c r="FF5" s="333"/>
      <c r="FG5" s="333"/>
      <c r="FH5" s="333"/>
      <c r="FI5" s="333"/>
      <c r="FJ5" s="333"/>
      <c r="FK5" s="333"/>
      <c r="FL5" s="333"/>
      <c r="FM5" s="333"/>
      <c r="FN5" s="333"/>
      <c r="FO5" s="333"/>
      <c r="FP5" s="333"/>
      <c r="FQ5" s="333"/>
      <c r="FR5" s="333"/>
      <c r="FS5" s="333"/>
      <c r="FT5" s="333"/>
      <c r="FU5" s="333"/>
      <c r="FV5" s="333"/>
      <c r="FW5" s="333"/>
      <c r="FX5" s="333"/>
      <c r="FY5" s="333"/>
      <c r="FZ5" s="333"/>
      <c r="GA5" s="333"/>
      <c r="GB5" s="333"/>
      <c r="GC5" s="333"/>
      <c r="GD5" s="333"/>
      <c r="GE5" s="333"/>
      <c r="GF5" s="333"/>
      <c r="GG5" s="333"/>
      <c r="GH5" s="333"/>
      <c r="GI5" s="333"/>
      <c r="GJ5" s="333"/>
      <c r="GK5" s="333"/>
      <c r="GL5" s="333"/>
      <c r="GM5" s="333"/>
      <c r="GN5" s="333"/>
      <c r="GO5" s="333"/>
      <c r="GP5" s="333"/>
      <c r="GQ5" s="333"/>
      <c r="GR5" s="333"/>
      <c r="GS5" s="333"/>
      <c r="GT5" s="333"/>
      <c r="GU5" s="333"/>
      <c r="GV5" s="333"/>
      <c r="GW5" s="333"/>
      <c r="GX5" s="333"/>
      <c r="GY5" s="333"/>
      <c r="GZ5" s="333"/>
      <c r="HA5" s="333"/>
      <c r="HB5" s="333"/>
      <c r="HC5" s="333"/>
      <c r="HD5" s="333"/>
      <c r="HE5" s="333"/>
      <c r="HF5" s="333"/>
      <c r="HG5" s="333"/>
      <c r="HH5" s="333"/>
      <c r="HI5" s="333"/>
      <c r="HJ5" s="333"/>
      <c r="HK5" s="333"/>
      <c r="HL5" s="333"/>
      <c r="HM5" s="333"/>
      <c r="HN5" s="333"/>
      <c r="HO5" s="333"/>
      <c r="HP5" s="333"/>
      <c r="HQ5" s="333"/>
      <c r="HR5" s="333"/>
      <c r="HS5" s="333"/>
      <c r="HT5" s="333"/>
      <c r="HU5" s="333"/>
      <c r="HV5" s="333"/>
      <c r="HW5" s="333"/>
      <c r="HX5" s="333"/>
      <c r="HY5" s="333"/>
      <c r="HZ5" s="333"/>
      <c r="IA5" s="333"/>
      <c r="IB5" s="333"/>
      <c r="IC5" s="333"/>
      <c r="ID5" s="333"/>
      <c r="IE5" s="333"/>
      <c r="IF5" s="333"/>
    </row>
    <row r="6" spans="1:240" s="334" customFormat="1" ht="45" x14ac:dyDescent="0.25">
      <c r="A6" s="324">
        <v>2020003630003</v>
      </c>
      <c r="B6" s="322" t="s">
        <v>404</v>
      </c>
      <c r="C6" s="323" t="s">
        <v>405</v>
      </c>
      <c r="D6" s="323" t="s">
        <v>406</v>
      </c>
      <c r="E6" s="323" t="s">
        <v>620</v>
      </c>
      <c r="F6" s="323" t="s">
        <v>248</v>
      </c>
      <c r="G6" s="325" t="s">
        <v>569</v>
      </c>
      <c r="H6" s="326">
        <v>44027</v>
      </c>
      <c r="I6" s="327">
        <f t="shared" si="1"/>
        <v>1079124480</v>
      </c>
      <c r="J6" s="329">
        <v>1079124480</v>
      </c>
      <c r="K6" s="328"/>
      <c r="L6" s="329"/>
      <c r="M6" s="329"/>
      <c r="N6" s="328"/>
      <c r="O6" s="328"/>
      <c r="P6" s="328">
        <f t="shared" si="0"/>
        <v>1079124480</v>
      </c>
      <c r="Q6" s="329"/>
      <c r="R6" s="330" t="s">
        <v>248</v>
      </c>
      <c r="S6" s="330" t="s">
        <v>639</v>
      </c>
      <c r="T6" s="331">
        <v>44047</v>
      </c>
      <c r="U6" s="332">
        <v>451</v>
      </c>
      <c r="V6" s="329">
        <v>1079124480</v>
      </c>
      <c r="W6" s="323" t="s">
        <v>643</v>
      </c>
      <c r="X6" s="323" t="s">
        <v>676</v>
      </c>
      <c r="Y6" s="323" t="s">
        <v>407</v>
      </c>
      <c r="Z6" s="334" t="s">
        <v>702</v>
      </c>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c r="IE6" s="333"/>
      <c r="IF6" s="333"/>
    </row>
    <row r="7" spans="1:240" s="334" customFormat="1" ht="45" x14ac:dyDescent="0.25">
      <c r="A7" s="324">
        <v>2020003630001</v>
      </c>
      <c r="B7" s="322" t="s">
        <v>408</v>
      </c>
      <c r="C7" s="323" t="s">
        <v>409</v>
      </c>
      <c r="D7" s="344" t="s">
        <v>410</v>
      </c>
      <c r="E7" s="323" t="s">
        <v>620</v>
      </c>
      <c r="F7" s="323" t="s">
        <v>200</v>
      </c>
      <c r="G7" s="325" t="s">
        <v>569</v>
      </c>
      <c r="H7" s="326">
        <v>44027</v>
      </c>
      <c r="I7" s="327">
        <f t="shared" si="1"/>
        <v>183602200</v>
      </c>
      <c r="J7" s="329">
        <v>183602200</v>
      </c>
      <c r="K7" s="328"/>
      <c r="L7" s="329"/>
      <c r="M7" s="329"/>
      <c r="N7" s="328"/>
      <c r="O7" s="328"/>
      <c r="P7" s="328">
        <f t="shared" si="0"/>
        <v>183602200</v>
      </c>
      <c r="Q7" s="329"/>
      <c r="R7" s="330" t="s">
        <v>200</v>
      </c>
      <c r="S7" s="330" t="s">
        <v>639</v>
      </c>
      <c r="T7" s="331">
        <v>44047</v>
      </c>
      <c r="U7" s="332">
        <v>451</v>
      </c>
      <c r="V7" s="329">
        <v>183602200</v>
      </c>
      <c r="W7" s="323" t="s">
        <v>643</v>
      </c>
      <c r="X7" s="323" t="s">
        <v>677</v>
      </c>
      <c r="Y7" s="323" t="s">
        <v>407</v>
      </c>
      <c r="Z7" s="334" t="s">
        <v>702</v>
      </c>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333"/>
      <c r="FD7" s="333"/>
      <c r="FE7" s="333"/>
      <c r="FF7" s="333"/>
      <c r="FG7" s="333"/>
      <c r="FH7" s="333"/>
      <c r="FI7" s="333"/>
      <c r="FJ7" s="333"/>
      <c r="FK7" s="333"/>
      <c r="FL7" s="333"/>
      <c r="FM7" s="333"/>
      <c r="FN7" s="333"/>
      <c r="FO7" s="333"/>
      <c r="FP7" s="333"/>
      <c r="FQ7" s="333"/>
      <c r="FR7" s="333"/>
      <c r="FS7" s="333"/>
      <c r="FT7" s="333"/>
      <c r="FU7" s="333"/>
      <c r="FV7" s="333"/>
      <c r="FW7" s="333"/>
      <c r="FX7" s="333"/>
      <c r="FY7" s="333"/>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c r="GX7" s="333"/>
      <c r="GY7" s="333"/>
      <c r="GZ7" s="333"/>
      <c r="HA7" s="333"/>
      <c r="HB7" s="333"/>
      <c r="HC7" s="333"/>
      <c r="HD7" s="333"/>
      <c r="HE7" s="333"/>
      <c r="HF7" s="333"/>
      <c r="HG7" s="333"/>
      <c r="HH7" s="333"/>
      <c r="HI7" s="333"/>
      <c r="HJ7" s="333"/>
      <c r="HK7" s="333"/>
      <c r="HL7" s="333"/>
      <c r="HM7" s="333"/>
      <c r="HN7" s="333"/>
      <c r="HO7" s="333"/>
      <c r="HP7" s="333"/>
      <c r="HQ7" s="333"/>
      <c r="HR7" s="333"/>
      <c r="HS7" s="333"/>
      <c r="HT7" s="333"/>
      <c r="HU7" s="333"/>
      <c r="HV7" s="333"/>
      <c r="HW7" s="333"/>
      <c r="HX7" s="333"/>
      <c r="HY7" s="333"/>
      <c r="HZ7" s="333"/>
      <c r="IA7" s="333"/>
      <c r="IB7" s="333"/>
      <c r="IC7" s="333"/>
      <c r="ID7" s="333"/>
      <c r="IE7" s="333"/>
      <c r="IF7" s="333"/>
    </row>
    <row r="8" spans="1:240" s="334" customFormat="1" ht="45" x14ac:dyDescent="0.2">
      <c r="A8" s="324">
        <v>2019000040001</v>
      </c>
      <c r="B8" s="335" t="s">
        <v>411</v>
      </c>
      <c r="C8" s="336" t="s">
        <v>412</v>
      </c>
      <c r="D8" s="345" t="s">
        <v>413</v>
      </c>
      <c r="E8" s="336" t="s">
        <v>620</v>
      </c>
      <c r="F8" s="336" t="s">
        <v>28</v>
      </c>
      <c r="G8" s="337" t="s">
        <v>554</v>
      </c>
      <c r="H8" s="338">
        <v>44126</v>
      </c>
      <c r="I8" s="327">
        <f t="shared" si="1"/>
        <v>870653452</v>
      </c>
      <c r="J8" s="340"/>
      <c r="K8" s="340">
        <v>870653452</v>
      </c>
      <c r="L8" s="340"/>
      <c r="M8" s="340"/>
      <c r="N8" s="339"/>
      <c r="O8" s="339"/>
      <c r="P8" s="328">
        <f t="shared" si="0"/>
        <v>870653452</v>
      </c>
      <c r="Q8" s="340"/>
      <c r="R8" s="341" t="s">
        <v>414</v>
      </c>
      <c r="S8" s="341" t="s">
        <v>46</v>
      </c>
      <c r="T8" s="342">
        <v>44217</v>
      </c>
      <c r="U8" s="346" t="s">
        <v>256</v>
      </c>
      <c r="V8" s="340">
        <v>870653452</v>
      </c>
      <c r="W8" s="336" t="s">
        <v>646</v>
      </c>
      <c r="X8" s="336"/>
      <c r="Y8" s="336"/>
      <c r="Z8" s="347" t="s">
        <v>704</v>
      </c>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3"/>
      <c r="FN8" s="333"/>
      <c r="FO8" s="333"/>
      <c r="FP8" s="333"/>
      <c r="FQ8" s="333"/>
      <c r="FR8" s="333"/>
      <c r="FS8" s="333"/>
      <c r="FT8" s="333"/>
      <c r="FU8" s="333"/>
      <c r="FV8" s="333"/>
      <c r="FW8" s="333"/>
      <c r="FX8" s="333"/>
      <c r="FY8" s="333"/>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3"/>
      <c r="HE8" s="333"/>
      <c r="HF8" s="333"/>
      <c r="HG8" s="333"/>
      <c r="HH8" s="333"/>
      <c r="HI8" s="333"/>
      <c r="HJ8" s="333"/>
      <c r="HK8" s="333"/>
      <c r="HL8" s="333"/>
      <c r="HM8" s="333"/>
      <c r="HN8" s="333"/>
      <c r="HO8" s="333"/>
      <c r="HP8" s="333"/>
      <c r="HQ8" s="333"/>
      <c r="HR8" s="333"/>
      <c r="HS8" s="333"/>
      <c r="HT8" s="333"/>
      <c r="HU8" s="333"/>
      <c r="HV8" s="333"/>
      <c r="HW8" s="333"/>
      <c r="HX8" s="333"/>
      <c r="HY8" s="333"/>
      <c r="HZ8" s="333"/>
      <c r="IA8" s="333"/>
      <c r="IB8" s="333"/>
      <c r="IC8" s="333"/>
      <c r="ID8" s="333"/>
      <c r="IE8" s="333"/>
      <c r="IF8" s="333"/>
    </row>
    <row r="9" spans="1:240" s="334" customFormat="1" ht="56.25" x14ac:dyDescent="0.2">
      <c r="A9" s="324">
        <v>2020003630002</v>
      </c>
      <c r="B9" s="348" t="s">
        <v>415</v>
      </c>
      <c r="C9" s="349" t="s">
        <v>416</v>
      </c>
      <c r="D9" s="350" t="s">
        <v>417</v>
      </c>
      <c r="E9" s="349" t="s">
        <v>620</v>
      </c>
      <c r="F9" s="349" t="s">
        <v>28</v>
      </c>
      <c r="G9" s="351" t="s">
        <v>570</v>
      </c>
      <c r="H9" s="352">
        <v>44176</v>
      </c>
      <c r="I9" s="327">
        <f t="shared" si="1"/>
        <v>1428177961</v>
      </c>
      <c r="J9" s="353">
        <v>1428177961</v>
      </c>
      <c r="K9" s="353"/>
      <c r="L9" s="353"/>
      <c r="M9" s="353"/>
      <c r="N9" s="354"/>
      <c r="O9" s="354"/>
      <c r="P9" s="328">
        <f t="shared" si="0"/>
        <v>1428177961</v>
      </c>
      <c r="Q9" s="353"/>
      <c r="R9" s="355" t="s">
        <v>373</v>
      </c>
      <c r="S9" s="355" t="s">
        <v>640</v>
      </c>
      <c r="T9" s="356">
        <v>44322</v>
      </c>
      <c r="U9" s="357">
        <v>240</v>
      </c>
      <c r="V9" s="353">
        <v>1428177961</v>
      </c>
      <c r="W9" s="349" t="s">
        <v>646</v>
      </c>
      <c r="X9" s="349"/>
      <c r="Y9" s="349" t="s">
        <v>419</v>
      </c>
      <c r="Z9" s="347" t="s">
        <v>704</v>
      </c>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33"/>
      <c r="DB9" s="333"/>
      <c r="DC9" s="333"/>
      <c r="DD9" s="333"/>
      <c r="DE9" s="333"/>
      <c r="DF9" s="333"/>
      <c r="DG9" s="333"/>
      <c r="DH9" s="333"/>
      <c r="DI9" s="333"/>
      <c r="DJ9" s="333"/>
      <c r="DK9" s="333"/>
      <c r="DL9" s="333"/>
      <c r="DM9" s="333"/>
      <c r="DN9" s="333"/>
      <c r="DO9" s="333"/>
      <c r="DP9" s="333"/>
      <c r="DQ9" s="333"/>
      <c r="DR9" s="333"/>
      <c r="DS9" s="333"/>
      <c r="DT9" s="333"/>
      <c r="DU9" s="333"/>
      <c r="DV9" s="333"/>
      <c r="DW9" s="333"/>
      <c r="DX9" s="333"/>
      <c r="DY9" s="333"/>
      <c r="DZ9" s="333"/>
      <c r="EA9" s="333"/>
      <c r="EB9" s="333"/>
      <c r="EC9" s="333"/>
      <c r="ED9" s="333"/>
      <c r="EE9" s="333"/>
      <c r="EF9" s="333"/>
      <c r="EG9" s="333"/>
      <c r="EH9" s="333"/>
      <c r="EI9" s="333"/>
      <c r="EJ9" s="333"/>
      <c r="EK9" s="333"/>
      <c r="EL9" s="333"/>
      <c r="EM9" s="333"/>
      <c r="EN9" s="333"/>
      <c r="EO9" s="333"/>
      <c r="EP9" s="333"/>
      <c r="EQ9" s="333"/>
      <c r="ER9" s="333"/>
      <c r="ES9" s="333"/>
      <c r="ET9" s="333"/>
      <c r="EU9" s="333"/>
      <c r="EV9" s="333"/>
      <c r="EW9" s="333"/>
      <c r="EX9" s="333"/>
      <c r="EY9" s="333"/>
      <c r="EZ9" s="333"/>
      <c r="FA9" s="333"/>
      <c r="FB9" s="333"/>
      <c r="FC9" s="333"/>
      <c r="FD9" s="333"/>
      <c r="FE9" s="333"/>
      <c r="FF9" s="333"/>
      <c r="FG9" s="333"/>
      <c r="FH9" s="333"/>
      <c r="FI9" s="333"/>
      <c r="FJ9" s="333"/>
      <c r="FK9" s="333"/>
      <c r="FL9" s="333"/>
      <c r="FM9" s="333"/>
      <c r="FN9" s="333"/>
      <c r="FO9" s="333"/>
      <c r="FP9" s="333"/>
      <c r="FQ9" s="333"/>
      <c r="FR9" s="333"/>
      <c r="FS9" s="333"/>
      <c r="FT9" s="333"/>
      <c r="FU9" s="333"/>
      <c r="FV9" s="333"/>
      <c r="FW9" s="333"/>
      <c r="FX9" s="333"/>
      <c r="FY9" s="333"/>
      <c r="FZ9" s="333"/>
      <c r="GA9" s="333"/>
      <c r="GB9" s="333"/>
      <c r="GC9" s="333"/>
      <c r="GD9" s="333"/>
      <c r="GE9" s="333"/>
      <c r="GF9" s="333"/>
      <c r="GG9" s="333"/>
      <c r="GH9" s="333"/>
      <c r="GI9" s="333"/>
      <c r="GJ9" s="333"/>
      <c r="GK9" s="333"/>
      <c r="GL9" s="333"/>
      <c r="GM9" s="333"/>
      <c r="GN9" s="333"/>
      <c r="GO9" s="333"/>
      <c r="GP9" s="333"/>
      <c r="GQ9" s="333"/>
      <c r="GR9" s="333"/>
      <c r="GS9" s="333"/>
      <c r="GT9" s="333"/>
      <c r="GU9" s="333"/>
      <c r="GV9" s="333"/>
      <c r="GW9" s="333"/>
      <c r="GX9" s="333"/>
      <c r="GY9" s="333"/>
      <c r="GZ9" s="333"/>
      <c r="HA9" s="333"/>
      <c r="HB9" s="333"/>
      <c r="HC9" s="333"/>
      <c r="HD9" s="333"/>
      <c r="HE9" s="333"/>
      <c r="HF9" s="333"/>
      <c r="HG9" s="333"/>
      <c r="HH9" s="333"/>
      <c r="HI9" s="333"/>
      <c r="HJ9" s="333"/>
      <c r="HK9" s="333"/>
      <c r="HL9" s="333"/>
      <c r="HM9" s="333"/>
      <c r="HN9" s="333"/>
      <c r="HO9" s="333"/>
      <c r="HP9" s="333"/>
      <c r="HQ9" s="333"/>
      <c r="HR9" s="333"/>
      <c r="HS9" s="333"/>
      <c r="HT9" s="333"/>
      <c r="HU9" s="333"/>
      <c r="HV9" s="333"/>
      <c r="HW9" s="333"/>
      <c r="HX9" s="333"/>
      <c r="HY9" s="333"/>
      <c r="HZ9" s="333"/>
      <c r="IA9" s="333"/>
      <c r="IB9" s="333"/>
      <c r="IC9" s="333"/>
      <c r="ID9" s="333"/>
      <c r="IE9" s="333"/>
      <c r="IF9" s="333"/>
    </row>
    <row r="10" spans="1:240" s="334" customFormat="1" ht="33.75" x14ac:dyDescent="0.25">
      <c r="A10" s="324">
        <v>2020003630148</v>
      </c>
      <c r="B10" s="335" t="s">
        <v>420</v>
      </c>
      <c r="C10" s="336" t="s">
        <v>421</v>
      </c>
      <c r="D10" s="345" t="s">
        <v>422</v>
      </c>
      <c r="E10" s="336" t="s">
        <v>93</v>
      </c>
      <c r="F10" s="336" t="s">
        <v>28</v>
      </c>
      <c r="G10" s="337" t="s">
        <v>560</v>
      </c>
      <c r="H10" s="338">
        <v>44196</v>
      </c>
      <c r="I10" s="327">
        <f t="shared" si="1"/>
        <v>1705592095.3099999</v>
      </c>
      <c r="J10" s="340"/>
      <c r="K10" s="340"/>
      <c r="L10" s="340">
        <v>1527368095.3099999</v>
      </c>
      <c r="M10" s="340"/>
      <c r="N10" s="339"/>
      <c r="O10" s="339"/>
      <c r="P10" s="328">
        <f t="shared" si="0"/>
        <v>1527368095.3099999</v>
      </c>
      <c r="Q10" s="340">
        <v>178224000</v>
      </c>
      <c r="R10" s="341" t="s">
        <v>373</v>
      </c>
      <c r="S10" s="341" t="s">
        <v>423</v>
      </c>
      <c r="T10" s="342">
        <v>44274</v>
      </c>
      <c r="U10" s="343">
        <v>7891</v>
      </c>
      <c r="V10" s="340">
        <v>1527368095.3099999</v>
      </c>
      <c r="W10" s="336" t="s">
        <v>643</v>
      </c>
      <c r="X10" s="336" t="s">
        <v>678</v>
      </c>
      <c r="Y10" s="336" t="s">
        <v>424</v>
      </c>
      <c r="Z10" s="334" t="s">
        <v>702</v>
      </c>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c r="FJ10" s="333"/>
      <c r="FK10" s="333"/>
      <c r="FL10" s="333"/>
      <c r="FM10" s="333"/>
      <c r="FN10" s="333"/>
      <c r="FO10" s="333"/>
      <c r="FP10" s="333"/>
      <c r="FQ10" s="333"/>
      <c r="FR10" s="333"/>
      <c r="FS10" s="333"/>
      <c r="FT10" s="333"/>
      <c r="FU10" s="333"/>
      <c r="FV10" s="333"/>
      <c r="FW10" s="333"/>
      <c r="FX10" s="333"/>
      <c r="FY10" s="333"/>
      <c r="FZ10" s="333"/>
      <c r="GA10" s="333"/>
      <c r="GB10" s="333"/>
      <c r="GC10" s="333"/>
      <c r="GD10" s="333"/>
      <c r="GE10" s="333"/>
      <c r="GF10" s="333"/>
      <c r="GG10" s="333"/>
      <c r="GH10" s="333"/>
      <c r="GI10" s="333"/>
      <c r="GJ10" s="333"/>
      <c r="GK10" s="333"/>
      <c r="GL10" s="333"/>
      <c r="GM10" s="333"/>
      <c r="GN10" s="333"/>
      <c r="GO10" s="333"/>
      <c r="GP10" s="333"/>
      <c r="GQ10" s="333"/>
      <c r="GR10" s="333"/>
      <c r="GS10" s="333"/>
      <c r="GT10" s="333"/>
      <c r="GU10" s="333"/>
      <c r="GV10" s="333"/>
      <c r="GW10" s="333"/>
      <c r="GX10" s="333"/>
      <c r="GY10" s="333"/>
      <c r="GZ10" s="333"/>
      <c r="HA10" s="333"/>
      <c r="HB10" s="333"/>
      <c r="HC10" s="333"/>
      <c r="HD10" s="333"/>
      <c r="HE10" s="333"/>
      <c r="HF10" s="333"/>
      <c r="HG10" s="333"/>
      <c r="HH10" s="333"/>
      <c r="HI10" s="333"/>
      <c r="HJ10" s="333"/>
      <c r="HK10" s="333"/>
      <c r="HL10" s="333"/>
      <c r="HM10" s="333"/>
      <c r="HN10" s="333"/>
      <c r="HO10" s="333"/>
      <c r="HP10" s="333"/>
      <c r="HQ10" s="333"/>
      <c r="HR10" s="333"/>
      <c r="HS10" s="333"/>
      <c r="HT10" s="333"/>
      <c r="HU10" s="333"/>
      <c r="HV10" s="333"/>
      <c r="HW10" s="333"/>
      <c r="HX10" s="333"/>
      <c r="HY10" s="333"/>
      <c r="HZ10" s="333"/>
      <c r="IA10" s="333"/>
      <c r="IB10" s="333"/>
      <c r="IC10" s="333"/>
      <c r="ID10" s="333"/>
      <c r="IE10" s="333"/>
      <c r="IF10" s="333"/>
    </row>
    <row r="11" spans="1:240" s="334" customFormat="1" ht="112.5" x14ac:dyDescent="0.2">
      <c r="A11" s="324">
        <v>2019000040008</v>
      </c>
      <c r="B11" s="348" t="s">
        <v>425</v>
      </c>
      <c r="C11" s="349" t="s">
        <v>426</v>
      </c>
      <c r="D11" s="350" t="s">
        <v>427</v>
      </c>
      <c r="E11" s="349" t="s">
        <v>50</v>
      </c>
      <c r="F11" s="349" t="s">
        <v>28</v>
      </c>
      <c r="G11" s="351" t="s">
        <v>560</v>
      </c>
      <c r="H11" s="352">
        <v>44196</v>
      </c>
      <c r="I11" s="327">
        <f t="shared" si="1"/>
        <v>7204513365.8900003</v>
      </c>
      <c r="J11" s="353"/>
      <c r="K11" s="353"/>
      <c r="L11" s="353">
        <v>7199513365.8900003</v>
      </c>
      <c r="M11" s="353"/>
      <c r="N11" s="354"/>
      <c r="O11" s="354"/>
      <c r="P11" s="328">
        <f t="shared" si="0"/>
        <v>7199513365.8900003</v>
      </c>
      <c r="Q11" s="353">
        <v>5000000</v>
      </c>
      <c r="R11" s="355" t="s">
        <v>428</v>
      </c>
      <c r="S11" s="355" t="s">
        <v>641</v>
      </c>
      <c r="T11" s="356">
        <v>44322</v>
      </c>
      <c r="U11" s="357">
        <v>240</v>
      </c>
      <c r="V11" s="353">
        <v>7199513365.8900003</v>
      </c>
      <c r="W11" s="349" t="s">
        <v>646</v>
      </c>
      <c r="X11" s="349"/>
      <c r="Y11" s="349"/>
      <c r="Z11" s="347" t="s">
        <v>704</v>
      </c>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333"/>
      <c r="FD11" s="333"/>
      <c r="FE11" s="333"/>
      <c r="FF11" s="333"/>
      <c r="FG11" s="333"/>
      <c r="FH11" s="333"/>
      <c r="FI11" s="333"/>
      <c r="FJ11" s="333"/>
      <c r="FK11" s="333"/>
      <c r="FL11" s="333"/>
      <c r="FM11" s="333"/>
      <c r="FN11" s="333"/>
      <c r="FO11" s="333"/>
      <c r="FP11" s="333"/>
      <c r="FQ11" s="333"/>
      <c r="FR11" s="333"/>
      <c r="FS11" s="333"/>
      <c r="FT11" s="333"/>
      <c r="FU11" s="333"/>
      <c r="FV11" s="333"/>
      <c r="FW11" s="333"/>
      <c r="FX11" s="333"/>
      <c r="FY11" s="333"/>
      <c r="FZ11" s="333"/>
      <c r="GA11" s="333"/>
      <c r="GB11" s="333"/>
      <c r="GC11" s="333"/>
      <c r="GD11" s="333"/>
      <c r="GE11" s="333"/>
      <c r="GF11" s="333"/>
      <c r="GG11" s="333"/>
      <c r="GH11" s="333"/>
      <c r="GI11" s="333"/>
      <c r="GJ11" s="333"/>
      <c r="GK11" s="333"/>
      <c r="GL11" s="333"/>
      <c r="GM11" s="333"/>
      <c r="GN11" s="333"/>
      <c r="GO11" s="333"/>
      <c r="GP11" s="333"/>
      <c r="GQ11" s="333"/>
      <c r="GR11" s="333"/>
      <c r="GS11" s="333"/>
      <c r="GT11" s="333"/>
      <c r="GU11" s="333"/>
      <c r="GV11" s="333"/>
      <c r="GW11" s="333"/>
      <c r="GX11" s="333"/>
      <c r="GY11" s="333"/>
      <c r="GZ11" s="333"/>
      <c r="HA11" s="333"/>
      <c r="HB11" s="333"/>
      <c r="HC11" s="333"/>
      <c r="HD11" s="333"/>
      <c r="HE11" s="333"/>
      <c r="HF11" s="333"/>
      <c r="HG11" s="333"/>
      <c r="HH11" s="333"/>
      <c r="HI11" s="333"/>
      <c r="HJ11" s="333"/>
      <c r="HK11" s="333"/>
      <c r="HL11" s="333"/>
      <c r="HM11" s="333"/>
      <c r="HN11" s="333"/>
      <c r="HO11" s="333"/>
      <c r="HP11" s="333"/>
      <c r="HQ11" s="333"/>
      <c r="HR11" s="333"/>
      <c r="HS11" s="333"/>
      <c r="HT11" s="333"/>
      <c r="HU11" s="333"/>
      <c r="HV11" s="333"/>
      <c r="HW11" s="333"/>
      <c r="HX11" s="333"/>
      <c r="HY11" s="333"/>
      <c r="HZ11" s="333"/>
      <c r="IA11" s="333"/>
      <c r="IB11" s="333"/>
      <c r="IC11" s="333"/>
      <c r="ID11" s="333"/>
      <c r="IE11" s="333"/>
      <c r="IF11" s="333"/>
    </row>
    <row r="12" spans="1:240" s="334" customFormat="1" ht="67.5" x14ac:dyDescent="0.25">
      <c r="A12" s="324">
        <v>2020000040034</v>
      </c>
      <c r="B12" s="335" t="s">
        <v>429</v>
      </c>
      <c r="C12" s="336" t="s">
        <v>430</v>
      </c>
      <c r="D12" s="345" t="s">
        <v>431</v>
      </c>
      <c r="E12" s="336" t="s">
        <v>313</v>
      </c>
      <c r="F12" s="336" t="s">
        <v>28</v>
      </c>
      <c r="G12" s="337" t="s">
        <v>560</v>
      </c>
      <c r="H12" s="338">
        <v>44196</v>
      </c>
      <c r="I12" s="327">
        <f t="shared" si="1"/>
        <v>7035028147</v>
      </c>
      <c r="J12" s="340"/>
      <c r="K12" s="340"/>
      <c r="L12" s="340">
        <v>7035028147</v>
      </c>
      <c r="M12" s="340"/>
      <c r="N12" s="339"/>
      <c r="O12" s="339"/>
      <c r="P12" s="328">
        <f t="shared" si="0"/>
        <v>7035028147</v>
      </c>
      <c r="Q12" s="340"/>
      <c r="R12" s="341" t="s">
        <v>432</v>
      </c>
      <c r="S12" s="341" t="s">
        <v>433</v>
      </c>
      <c r="T12" s="342">
        <v>44215</v>
      </c>
      <c r="U12" s="358" t="s">
        <v>256</v>
      </c>
      <c r="V12" s="340">
        <v>7035028147</v>
      </c>
      <c r="W12" s="336" t="s">
        <v>643</v>
      </c>
      <c r="X12" s="336" t="s">
        <v>679</v>
      </c>
      <c r="Y12" s="336"/>
      <c r="Z12" s="334" t="s">
        <v>702</v>
      </c>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3"/>
      <c r="EV12" s="333"/>
      <c r="EW12" s="333"/>
      <c r="EX12" s="333"/>
      <c r="EY12" s="333"/>
      <c r="EZ12" s="333"/>
      <c r="FA12" s="333"/>
      <c r="FB12" s="333"/>
      <c r="FC12" s="333"/>
      <c r="FD12" s="333"/>
      <c r="FE12" s="333"/>
      <c r="FF12" s="333"/>
      <c r="FG12" s="333"/>
      <c r="FH12" s="333"/>
      <c r="FI12" s="333"/>
      <c r="FJ12" s="333"/>
      <c r="FK12" s="333"/>
      <c r="FL12" s="333"/>
      <c r="FM12" s="333"/>
      <c r="FN12" s="333"/>
      <c r="FO12" s="333"/>
      <c r="FP12" s="333"/>
      <c r="FQ12" s="333"/>
      <c r="FR12" s="333"/>
      <c r="FS12" s="333"/>
      <c r="FT12" s="333"/>
      <c r="FU12" s="333"/>
      <c r="FV12" s="333"/>
      <c r="FW12" s="333"/>
      <c r="FX12" s="333"/>
      <c r="FY12" s="333"/>
      <c r="FZ12" s="333"/>
      <c r="GA12" s="333"/>
      <c r="GB12" s="333"/>
      <c r="GC12" s="333"/>
      <c r="GD12" s="333"/>
      <c r="GE12" s="333"/>
      <c r="GF12" s="333"/>
      <c r="GG12" s="333"/>
      <c r="GH12" s="333"/>
      <c r="GI12" s="333"/>
      <c r="GJ12" s="333"/>
      <c r="GK12" s="333"/>
      <c r="GL12" s="333"/>
      <c r="GM12" s="333"/>
      <c r="GN12" s="333"/>
      <c r="GO12" s="333"/>
      <c r="GP12" s="333"/>
      <c r="GQ12" s="333"/>
      <c r="GR12" s="333"/>
      <c r="GS12" s="333"/>
      <c r="GT12" s="333"/>
      <c r="GU12" s="333"/>
      <c r="GV12" s="333"/>
      <c r="GW12" s="333"/>
      <c r="GX12" s="333"/>
      <c r="GY12" s="333"/>
      <c r="GZ12" s="333"/>
      <c r="HA12" s="333"/>
      <c r="HB12" s="333"/>
      <c r="HC12" s="333"/>
      <c r="HD12" s="333"/>
      <c r="HE12" s="333"/>
      <c r="HF12" s="333"/>
      <c r="HG12" s="333"/>
      <c r="HH12" s="333"/>
      <c r="HI12" s="333"/>
      <c r="HJ12" s="333"/>
      <c r="HK12" s="333"/>
      <c r="HL12" s="333"/>
      <c r="HM12" s="333"/>
      <c r="HN12" s="333"/>
      <c r="HO12" s="333"/>
      <c r="HP12" s="333"/>
      <c r="HQ12" s="333"/>
      <c r="HR12" s="333"/>
      <c r="HS12" s="333"/>
      <c r="HT12" s="333"/>
      <c r="HU12" s="333"/>
      <c r="HV12" s="333"/>
      <c r="HW12" s="333"/>
      <c r="HX12" s="333"/>
      <c r="HY12" s="333"/>
      <c r="HZ12" s="333"/>
      <c r="IA12" s="333"/>
      <c r="IB12" s="333"/>
      <c r="IC12" s="333"/>
      <c r="ID12" s="333"/>
      <c r="IE12" s="333"/>
      <c r="IF12" s="333"/>
    </row>
    <row r="13" spans="1:240" s="334" customFormat="1" ht="45" x14ac:dyDescent="0.2">
      <c r="A13" s="324">
        <v>2020000040039</v>
      </c>
      <c r="B13" s="335" t="s">
        <v>434</v>
      </c>
      <c r="C13" s="336" t="s">
        <v>435</v>
      </c>
      <c r="D13" s="345" t="s">
        <v>395</v>
      </c>
      <c r="E13" s="336" t="s">
        <v>117</v>
      </c>
      <c r="F13" s="336" t="s">
        <v>28</v>
      </c>
      <c r="G13" s="337" t="s">
        <v>571</v>
      </c>
      <c r="H13" s="338">
        <v>44270</v>
      </c>
      <c r="I13" s="327">
        <f t="shared" si="1"/>
        <v>1326791414</v>
      </c>
      <c r="J13" s="340">
        <v>1326791414</v>
      </c>
      <c r="K13" s="340"/>
      <c r="L13" s="340"/>
      <c r="M13" s="340"/>
      <c r="N13" s="339"/>
      <c r="O13" s="339"/>
      <c r="P13" s="328">
        <f t="shared" si="0"/>
        <v>1326791414</v>
      </c>
      <c r="Q13" s="340"/>
      <c r="R13" s="341" t="s">
        <v>418</v>
      </c>
      <c r="S13" s="341" t="s">
        <v>46</v>
      </c>
      <c r="T13" s="342">
        <v>44368</v>
      </c>
      <c r="U13" s="343">
        <v>50</v>
      </c>
      <c r="V13" s="340">
        <v>1326791414</v>
      </c>
      <c r="W13" s="336" t="s">
        <v>646</v>
      </c>
      <c r="X13" s="336"/>
      <c r="Y13" s="336"/>
      <c r="Z13" s="347" t="s">
        <v>704</v>
      </c>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3"/>
      <c r="EM13" s="333"/>
      <c r="EN13" s="333"/>
      <c r="EO13" s="333"/>
      <c r="EP13" s="333"/>
      <c r="EQ13" s="333"/>
      <c r="ER13" s="333"/>
      <c r="ES13" s="333"/>
      <c r="ET13" s="333"/>
      <c r="EU13" s="333"/>
      <c r="EV13" s="333"/>
      <c r="EW13" s="333"/>
      <c r="EX13" s="333"/>
      <c r="EY13" s="333"/>
      <c r="EZ13" s="333"/>
      <c r="FA13" s="333"/>
      <c r="FB13" s="333"/>
      <c r="FC13" s="333"/>
      <c r="FD13" s="333"/>
      <c r="FE13" s="333"/>
      <c r="FF13" s="333"/>
      <c r="FG13" s="333"/>
      <c r="FH13" s="333"/>
      <c r="FI13" s="333"/>
      <c r="FJ13" s="333"/>
      <c r="FK13" s="333"/>
      <c r="FL13" s="333"/>
      <c r="FM13" s="333"/>
      <c r="FN13" s="333"/>
      <c r="FO13" s="333"/>
      <c r="FP13" s="333"/>
      <c r="FQ13" s="333"/>
      <c r="FR13" s="333"/>
      <c r="FS13" s="333"/>
      <c r="FT13" s="333"/>
      <c r="FU13" s="333"/>
      <c r="FV13" s="333"/>
      <c r="FW13" s="333"/>
      <c r="FX13" s="333"/>
      <c r="FY13" s="333"/>
      <c r="FZ13" s="333"/>
      <c r="GA13" s="333"/>
      <c r="GB13" s="333"/>
      <c r="GC13" s="333"/>
      <c r="GD13" s="333"/>
      <c r="GE13" s="333"/>
      <c r="GF13" s="333"/>
      <c r="GG13" s="333"/>
      <c r="GH13" s="333"/>
      <c r="GI13" s="333"/>
      <c r="GJ13" s="333"/>
      <c r="GK13" s="333"/>
      <c r="GL13" s="333"/>
      <c r="GM13" s="333"/>
      <c r="GN13" s="333"/>
      <c r="GO13" s="333"/>
      <c r="GP13" s="333"/>
      <c r="GQ13" s="333"/>
      <c r="GR13" s="333"/>
      <c r="GS13" s="333"/>
      <c r="GT13" s="333"/>
      <c r="GU13" s="333"/>
      <c r="GV13" s="333"/>
      <c r="GW13" s="333"/>
      <c r="GX13" s="333"/>
      <c r="GY13" s="333"/>
      <c r="GZ13" s="333"/>
      <c r="HA13" s="333"/>
      <c r="HB13" s="333"/>
      <c r="HC13" s="333"/>
      <c r="HD13" s="333"/>
      <c r="HE13" s="333"/>
      <c r="HF13" s="333"/>
      <c r="HG13" s="333"/>
      <c r="HH13" s="333"/>
      <c r="HI13" s="333"/>
      <c r="HJ13" s="333"/>
      <c r="HK13" s="333"/>
      <c r="HL13" s="333"/>
      <c r="HM13" s="333"/>
      <c r="HN13" s="333"/>
      <c r="HO13" s="333"/>
      <c r="HP13" s="333"/>
      <c r="HQ13" s="333"/>
      <c r="HR13" s="333"/>
      <c r="HS13" s="333"/>
      <c r="HT13" s="333"/>
      <c r="HU13" s="333"/>
      <c r="HV13" s="333"/>
      <c r="HW13" s="333"/>
      <c r="HX13" s="333"/>
      <c r="HY13" s="333"/>
      <c r="HZ13" s="333"/>
      <c r="IA13" s="333"/>
      <c r="IB13" s="333"/>
      <c r="IC13" s="333"/>
      <c r="ID13" s="333"/>
      <c r="IE13" s="333"/>
      <c r="IF13" s="333"/>
    </row>
    <row r="14" spans="1:240" s="334" customFormat="1" ht="90" x14ac:dyDescent="0.2">
      <c r="A14" s="324">
        <v>2020000100379</v>
      </c>
      <c r="B14" s="335" t="s">
        <v>436</v>
      </c>
      <c r="C14" s="336" t="s">
        <v>437</v>
      </c>
      <c r="D14" s="345" t="s">
        <v>438</v>
      </c>
      <c r="E14" s="336" t="s">
        <v>391</v>
      </c>
      <c r="F14" s="336" t="s">
        <v>28</v>
      </c>
      <c r="G14" s="337" t="s">
        <v>572</v>
      </c>
      <c r="H14" s="338">
        <v>44330</v>
      </c>
      <c r="I14" s="327">
        <f t="shared" si="1"/>
        <v>1116253796.95</v>
      </c>
      <c r="J14" s="340"/>
      <c r="K14" s="340"/>
      <c r="L14" s="340"/>
      <c r="M14" s="340">
        <v>1116253796.95</v>
      </c>
      <c r="N14" s="339"/>
      <c r="O14" s="339"/>
      <c r="P14" s="328">
        <f t="shared" si="0"/>
        <v>1116253796.95</v>
      </c>
      <c r="Q14" s="340"/>
      <c r="R14" s="341" t="s">
        <v>439</v>
      </c>
      <c r="S14" s="341" t="s">
        <v>400</v>
      </c>
      <c r="T14" s="342">
        <v>44337</v>
      </c>
      <c r="U14" s="343">
        <v>8040</v>
      </c>
      <c r="V14" s="340">
        <v>1116253796.95</v>
      </c>
      <c r="W14" s="336" t="s">
        <v>646</v>
      </c>
      <c r="X14" s="336"/>
      <c r="Y14" s="336"/>
      <c r="Z14" s="347" t="s">
        <v>704</v>
      </c>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c r="DG14" s="333"/>
      <c r="DH14" s="333"/>
      <c r="DI14" s="333"/>
      <c r="DJ14" s="333"/>
      <c r="DK14" s="333"/>
      <c r="DL14" s="333"/>
      <c r="DM14" s="333"/>
      <c r="DN14" s="333"/>
      <c r="DO14" s="333"/>
      <c r="DP14" s="333"/>
      <c r="DQ14" s="333"/>
      <c r="DR14" s="333"/>
      <c r="DS14" s="333"/>
      <c r="DT14" s="333"/>
      <c r="DU14" s="333"/>
      <c r="DV14" s="333"/>
      <c r="DW14" s="333"/>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3"/>
      <c r="EV14" s="333"/>
      <c r="EW14" s="333"/>
      <c r="EX14" s="333"/>
      <c r="EY14" s="333"/>
      <c r="EZ14" s="333"/>
      <c r="FA14" s="333"/>
      <c r="FB14" s="333"/>
      <c r="FC14" s="333"/>
      <c r="FD14" s="333"/>
      <c r="FE14" s="333"/>
      <c r="FF14" s="333"/>
      <c r="FG14" s="333"/>
      <c r="FH14" s="333"/>
      <c r="FI14" s="333"/>
      <c r="FJ14" s="333"/>
      <c r="FK14" s="333"/>
      <c r="FL14" s="333"/>
      <c r="FM14" s="333"/>
      <c r="FN14" s="333"/>
      <c r="FO14" s="333"/>
      <c r="FP14" s="333"/>
      <c r="FQ14" s="333"/>
      <c r="FR14" s="333"/>
      <c r="FS14" s="333"/>
      <c r="FT14" s="333"/>
      <c r="FU14" s="333"/>
      <c r="FV14" s="333"/>
      <c r="FW14" s="333"/>
      <c r="FX14" s="333"/>
      <c r="FY14" s="333"/>
      <c r="FZ14" s="333"/>
      <c r="GA14" s="333"/>
      <c r="GB14" s="333"/>
      <c r="GC14" s="333"/>
      <c r="GD14" s="333"/>
      <c r="GE14" s="333"/>
      <c r="GF14" s="333"/>
      <c r="GG14" s="333"/>
      <c r="GH14" s="333"/>
      <c r="GI14" s="333"/>
      <c r="GJ14" s="333"/>
      <c r="GK14" s="333"/>
      <c r="GL14" s="333"/>
      <c r="GM14" s="333"/>
      <c r="GN14" s="333"/>
      <c r="GO14" s="333"/>
      <c r="GP14" s="333"/>
      <c r="GQ14" s="333"/>
      <c r="GR14" s="333"/>
      <c r="GS14" s="333"/>
      <c r="GT14" s="333"/>
      <c r="GU14" s="333"/>
      <c r="GV14" s="333"/>
      <c r="GW14" s="333"/>
      <c r="GX14" s="333"/>
      <c r="GY14" s="333"/>
      <c r="GZ14" s="333"/>
      <c r="HA14" s="333"/>
      <c r="HB14" s="333"/>
      <c r="HC14" s="333"/>
      <c r="HD14" s="333"/>
      <c r="HE14" s="333"/>
      <c r="HF14" s="333"/>
      <c r="HG14" s="333"/>
      <c r="HH14" s="333"/>
      <c r="HI14" s="333"/>
      <c r="HJ14" s="333"/>
      <c r="HK14" s="333"/>
      <c r="HL14" s="333"/>
      <c r="HM14" s="333"/>
      <c r="HN14" s="333"/>
      <c r="HO14" s="333"/>
      <c r="HP14" s="333"/>
      <c r="HQ14" s="333"/>
      <c r="HR14" s="333"/>
      <c r="HS14" s="333"/>
      <c r="HT14" s="333"/>
      <c r="HU14" s="333"/>
      <c r="HV14" s="333"/>
      <c r="HW14" s="333"/>
      <c r="HX14" s="333"/>
      <c r="HY14" s="333"/>
      <c r="HZ14" s="333"/>
      <c r="IA14" s="333"/>
      <c r="IB14" s="333"/>
      <c r="IC14" s="333"/>
      <c r="ID14" s="333"/>
      <c r="IE14" s="333"/>
      <c r="IF14" s="333"/>
    </row>
    <row r="15" spans="1:240" s="334" customFormat="1" ht="45" x14ac:dyDescent="0.2">
      <c r="A15" s="324">
        <v>2019000040053</v>
      </c>
      <c r="B15" s="345" t="s">
        <v>440</v>
      </c>
      <c r="C15" s="345" t="s">
        <v>441</v>
      </c>
      <c r="D15" s="345" t="s">
        <v>442</v>
      </c>
      <c r="E15" s="345" t="s">
        <v>69</v>
      </c>
      <c r="F15" s="336" t="s">
        <v>28</v>
      </c>
      <c r="G15" s="337" t="s">
        <v>573</v>
      </c>
      <c r="H15" s="338">
        <v>44371</v>
      </c>
      <c r="I15" s="327">
        <f t="shared" si="1"/>
        <v>2094097032</v>
      </c>
      <c r="J15" s="359"/>
      <c r="K15" s="340">
        <v>2094097032</v>
      </c>
      <c r="L15" s="359"/>
      <c r="M15" s="359"/>
      <c r="N15" s="359"/>
      <c r="O15" s="359"/>
      <c r="P15" s="328">
        <f t="shared" si="0"/>
        <v>2094097032</v>
      </c>
      <c r="Q15" s="359"/>
      <c r="R15" s="345" t="s">
        <v>443</v>
      </c>
      <c r="S15" s="345" t="s">
        <v>444</v>
      </c>
      <c r="T15" s="342">
        <v>44438</v>
      </c>
      <c r="U15" s="360" t="s">
        <v>445</v>
      </c>
      <c r="V15" s="340">
        <v>2094097032</v>
      </c>
      <c r="W15" s="336" t="s">
        <v>643</v>
      </c>
      <c r="X15" s="336" t="s">
        <v>697</v>
      </c>
      <c r="Y15" s="345"/>
      <c r="Z15" s="334" t="s">
        <v>702</v>
      </c>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row>
    <row r="16" spans="1:240" s="334" customFormat="1" ht="33.75" x14ac:dyDescent="0.2">
      <c r="A16" s="324">
        <v>2020003630152</v>
      </c>
      <c r="B16" s="335" t="s">
        <v>446</v>
      </c>
      <c r="C16" s="336" t="s">
        <v>447</v>
      </c>
      <c r="D16" s="345" t="s">
        <v>448</v>
      </c>
      <c r="E16" s="336" t="s">
        <v>50</v>
      </c>
      <c r="F16" s="336" t="s">
        <v>28</v>
      </c>
      <c r="G16" s="337" t="s">
        <v>574</v>
      </c>
      <c r="H16" s="338">
        <v>44392</v>
      </c>
      <c r="I16" s="327">
        <f t="shared" si="1"/>
        <v>2545013710</v>
      </c>
      <c r="J16" s="340"/>
      <c r="K16" s="340"/>
      <c r="L16" s="340">
        <v>2545013710</v>
      </c>
      <c r="M16" s="340"/>
      <c r="N16" s="339"/>
      <c r="O16" s="339"/>
      <c r="P16" s="328">
        <f t="shared" si="0"/>
        <v>2545013710</v>
      </c>
      <c r="Q16" s="340"/>
      <c r="R16" s="341" t="s">
        <v>418</v>
      </c>
      <c r="S16" s="341" t="s">
        <v>449</v>
      </c>
      <c r="T16" s="342">
        <v>44442</v>
      </c>
      <c r="U16" s="343" t="s">
        <v>450</v>
      </c>
      <c r="V16" s="340">
        <v>2545013710</v>
      </c>
      <c r="W16" s="336" t="s">
        <v>646</v>
      </c>
      <c r="X16" s="336"/>
      <c r="Y16" s="336"/>
      <c r="Z16" s="347" t="s">
        <v>704</v>
      </c>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c r="EJ16" s="333"/>
      <c r="EK16" s="333"/>
      <c r="EL16" s="333"/>
      <c r="EM16" s="333"/>
      <c r="EN16" s="333"/>
      <c r="EO16" s="333"/>
      <c r="EP16" s="333"/>
      <c r="EQ16" s="333"/>
      <c r="ER16" s="333"/>
      <c r="ES16" s="333"/>
      <c r="ET16" s="333"/>
      <c r="EU16" s="333"/>
      <c r="EV16" s="333"/>
      <c r="EW16" s="333"/>
      <c r="EX16" s="333"/>
      <c r="EY16" s="333"/>
      <c r="EZ16" s="333"/>
      <c r="FA16" s="333"/>
      <c r="FB16" s="333"/>
      <c r="FC16" s="333"/>
      <c r="FD16" s="333"/>
      <c r="FE16" s="333"/>
      <c r="FF16" s="333"/>
      <c r="FG16" s="333"/>
      <c r="FH16" s="333"/>
      <c r="FI16" s="333"/>
      <c r="FJ16" s="333"/>
      <c r="FK16" s="333"/>
      <c r="FL16" s="333"/>
      <c r="FM16" s="333"/>
      <c r="FN16" s="333"/>
      <c r="FO16" s="333"/>
      <c r="FP16" s="333"/>
      <c r="FQ16" s="333"/>
      <c r="FR16" s="333"/>
      <c r="FS16" s="333"/>
      <c r="FT16" s="333"/>
      <c r="FU16" s="333"/>
      <c r="FV16" s="333"/>
      <c r="FW16" s="333"/>
      <c r="FX16" s="333"/>
      <c r="FY16" s="333"/>
      <c r="FZ16" s="333"/>
      <c r="GA16" s="333"/>
      <c r="GB16" s="333"/>
      <c r="GC16" s="333"/>
      <c r="GD16" s="333"/>
      <c r="GE16" s="333"/>
      <c r="GF16" s="333"/>
      <c r="GG16" s="333"/>
      <c r="GH16" s="333"/>
      <c r="GI16" s="333"/>
      <c r="GJ16" s="333"/>
      <c r="GK16" s="333"/>
      <c r="GL16" s="333"/>
      <c r="GM16" s="333"/>
      <c r="GN16" s="333"/>
      <c r="GO16" s="333"/>
      <c r="GP16" s="333"/>
      <c r="GQ16" s="333"/>
      <c r="GR16" s="333"/>
      <c r="GS16" s="333"/>
      <c r="GT16" s="333"/>
      <c r="GU16" s="333"/>
      <c r="GV16" s="333"/>
      <c r="GW16" s="333"/>
      <c r="GX16" s="333"/>
      <c r="GY16" s="333"/>
      <c r="GZ16" s="333"/>
      <c r="HA16" s="333"/>
      <c r="HB16" s="333"/>
      <c r="HC16" s="333"/>
      <c r="HD16" s="333"/>
      <c r="HE16" s="333"/>
      <c r="HF16" s="333"/>
      <c r="HG16" s="333"/>
      <c r="HH16" s="333"/>
      <c r="HI16" s="333"/>
      <c r="HJ16" s="333"/>
      <c r="HK16" s="333"/>
      <c r="HL16" s="333"/>
      <c r="HM16" s="333"/>
      <c r="HN16" s="333"/>
      <c r="HO16" s="333"/>
      <c r="HP16" s="333"/>
      <c r="HQ16" s="333"/>
      <c r="HR16" s="333"/>
      <c r="HS16" s="333"/>
      <c r="HT16" s="333"/>
      <c r="HU16" s="333"/>
      <c r="HV16" s="333"/>
      <c r="HW16" s="333"/>
      <c r="HX16" s="333"/>
      <c r="HY16" s="333"/>
      <c r="HZ16" s="333"/>
      <c r="IA16" s="333"/>
      <c r="IB16" s="333"/>
      <c r="IC16" s="333"/>
      <c r="ID16" s="333"/>
      <c r="IE16" s="333"/>
      <c r="IF16" s="333"/>
    </row>
    <row r="17" spans="1:240" s="334" customFormat="1" ht="22.5" x14ac:dyDescent="0.2">
      <c r="A17" s="810">
        <v>2021003630014</v>
      </c>
      <c r="B17" s="824" t="s">
        <v>451</v>
      </c>
      <c r="C17" s="822" t="s">
        <v>452</v>
      </c>
      <c r="D17" s="826" t="s">
        <v>453</v>
      </c>
      <c r="E17" s="822" t="s">
        <v>454</v>
      </c>
      <c r="F17" s="822" t="s">
        <v>28</v>
      </c>
      <c r="G17" s="351" t="s">
        <v>575</v>
      </c>
      <c r="H17" s="352">
        <v>44459</v>
      </c>
      <c r="I17" s="327">
        <f>+Q17+O17+N17+M17+L17+K17+J17</f>
        <v>1794041394</v>
      </c>
      <c r="J17" s="353"/>
      <c r="K17" s="353">
        <v>1794041394</v>
      </c>
      <c r="L17" s="353"/>
      <c r="M17" s="353"/>
      <c r="N17" s="354"/>
      <c r="O17" s="354"/>
      <c r="P17" s="328">
        <f t="shared" si="0"/>
        <v>1794041394</v>
      </c>
      <c r="Q17" s="353"/>
      <c r="R17" s="820" t="s">
        <v>418</v>
      </c>
      <c r="S17" s="820" t="s">
        <v>642</v>
      </c>
      <c r="T17" s="356">
        <v>44461</v>
      </c>
      <c r="U17" s="357">
        <v>537</v>
      </c>
      <c r="V17" s="353">
        <v>1794041394</v>
      </c>
      <c r="W17" s="822" t="s">
        <v>509</v>
      </c>
      <c r="X17" s="361"/>
      <c r="Y17" s="349"/>
      <c r="Z17" s="347" t="s">
        <v>704</v>
      </c>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3"/>
      <c r="EV17" s="333"/>
      <c r="EW17" s="333"/>
      <c r="EX17" s="333"/>
      <c r="EY17" s="333"/>
      <c r="EZ17" s="333"/>
      <c r="FA17" s="333"/>
      <c r="FB17" s="333"/>
      <c r="FC17" s="333"/>
      <c r="FD17" s="333"/>
      <c r="FE17" s="333"/>
      <c r="FF17" s="333"/>
      <c r="FG17" s="333"/>
      <c r="FH17" s="333"/>
      <c r="FI17" s="333"/>
      <c r="FJ17" s="333"/>
      <c r="FK17" s="333"/>
      <c r="FL17" s="333"/>
      <c r="FM17" s="333"/>
      <c r="FN17" s="333"/>
      <c r="FO17" s="333"/>
      <c r="FP17" s="333"/>
      <c r="FQ17" s="333"/>
      <c r="FR17" s="333"/>
      <c r="FS17" s="333"/>
      <c r="FT17" s="333"/>
      <c r="FU17" s="333"/>
      <c r="FV17" s="333"/>
      <c r="FW17" s="333"/>
      <c r="FX17" s="333"/>
      <c r="FY17" s="333"/>
      <c r="FZ17" s="333"/>
      <c r="GA17" s="333"/>
      <c r="GB17" s="333"/>
      <c r="GC17" s="333"/>
      <c r="GD17" s="333"/>
      <c r="GE17" s="333"/>
      <c r="GF17" s="333"/>
      <c r="GG17" s="333"/>
      <c r="GH17" s="333"/>
      <c r="GI17" s="333"/>
      <c r="GJ17" s="333"/>
      <c r="GK17" s="333"/>
      <c r="GL17" s="333"/>
      <c r="GM17" s="333"/>
      <c r="GN17" s="333"/>
      <c r="GO17" s="333"/>
      <c r="GP17" s="333"/>
      <c r="GQ17" s="333"/>
      <c r="GR17" s="333"/>
      <c r="GS17" s="333"/>
      <c r="GT17" s="333"/>
      <c r="GU17" s="333"/>
      <c r="GV17" s="333"/>
      <c r="GW17" s="333"/>
      <c r="GX17" s="333"/>
      <c r="GY17" s="333"/>
      <c r="GZ17" s="333"/>
      <c r="HA17" s="333"/>
      <c r="HB17" s="333"/>
      <c r="HC17" s="333"/>
      <c r="HD17" s="333"/>
      <c r="HE17" s="333"/>
      <c r="HF17" s="333"/>
      <c r="HG17" s="333"/>
      <c r="HH17" s="333"/>
      <c r="HI17" s="333"/>
      <c r="HJ17" s="333"/>
      <c r="HK17" s="333"/>
      <c r="HL17" s="333"/>
      <c r="HM17" s="333"/>
      <c r="HN17" s="333"/>
      <c r="HO17" s="333"/>
      <c r="HP17" s="333"/>
      <c r="HQ17" s="333"/>
      <c r="HR17" s="333"/>
      <c r="HS17" s="333"/>
      <c r="HT17" s="333"/>
      <c r="HU17" s="333"/>
      <c r="HV17" s="333"/>
      <c r="HW17" s="333"/>
      <c r="HX17" s="333"/>
      <c r="HY17" s="333"/>
      <c r="HZ17" s="333"/>
      <c r="IA17" s="333"/>
      <c r="IB17" s="333"/>
      <c r="IC17" s="333"/>
      <c r="ID17" s="333"/>
      <c r="IE17" s="333"/>
      <c r="IF17" s="333"/>
    </row>
    <row r="18" spans="1:240" s="334" customFormat="1" ht="22.5" x14ac:dyDescent="0.2">
      <c r="A18" s="811"/>
      <c r="B18" s="825"/>
      <c r="C18" s="823"/>
      <c r="D18" s="827"/>
      <c r="E18" s="823"/>
      <c r="F18" s="823"/>
      <c r="G18" s="351" t="s">
        <v>576</v>
      </c>
      <c r="H18" s="352">
        <v>44771</v>
      </c>
      <c r="I18" s="327">
        <f t="shared" si="1"/>
        <v>49527062</v>
      </c>
      <c r="J18" s="353"/>
      <c r="K18" s="353"/>
      <c r="L18" s="353"/>
      <c r="M18" s="353"/>
      <c r="N18" s="354"/>
      <c r="O18" s="354"/>
      <c r="P18" s="328">
        <f t="shared" si="0"/>
        <v>0</v>
      </c>
      <c r="Q18" s="353">
        <v>49527062</v>
      </c>
      <c r="R18" s="821"/>
      <c r="S18" s="821"/>
      <c r="T18" s="356"/>
      <c r="U18" s="357"/>
      <c r="V18" s="353"/>
      <c r="W18" s="823"/>
      <c r="X18" s="362"/>
      <c r="Y18" s="349" t="s">
        <v>320</v>
      </c>
      <c r="Z18" s="347" t="s">
        <v>704</v>
      </c>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c r="DG18" s="333"/>
      <c r="DH18" s="333"/>
      <c r="DI18" s="333"/>
      <c r="DJ18" s="333"/>
      <c r="DK18" s="333"/>
      <c r="DL18" s="333"/>
      <c r="DM18" s="333"/>
      <c r="DN18" s="333"/>
      <c r="DO18" s="333"/>
      <c r="DP18" s="333"/>
      <c r="DQ18" s="333"/>
      <c r="DR18" s="333"/>
      <c r="DS18" s="333"/>
      <c r="DT18" s="333"/>
      <c r="DU18" s="333"/>
      <c r="DV18" s="333"/>
      <c r="DW18" s="333"/>
      <c r="DX18" s="333"/>
      <c r="DY18" s="333"/>
      <c r="DZ18" s="333"/>
      <c r="EA18" s="333"/>
      <c r="EB18" s="333"/>
      <c r="EC18" s="333"/>
      <c r="ED18" s="333"/>
      <c r="EE18" s="333"/>
      <c r="EF18" s="333"/>
      <c r="EG18" s="333"/>
      <c r="EH18" s="333"/>
      <c r="EI18" s="333"/>
      <c r="EJ18" s="333"/>
      <c r="EK18" s="333"/>
      <c r="EL18" s="333"/>
      <c r="EM18" s="333"/>
      <c r="EN18" s="333"/>
      <c r="EO18" s="333"/>
      <c r="EP18" s="333"/>
      <c r="EQ18" s="333"/>
      <c r="ER18" s="333"/>
      <c r="ES18" s="333"/>
      <c r="ET18" s="333"/>
      <c r="EU18" s="333"/>
      <c r="EV18" s="333"/>
      <c r="EW18" s="333"/>
      <c r="EX18" s="333"/>
      <c r="EY18" s="333"/>
      <c r="EZ18" s="333"/>
      <c r="FA18" s="333"/>
      <c r="FB18" s="333"/>
      <c r="FC18" s="333"/>
      <c r="FD18" s="333"/>
      <c r="FE18" s="333"/>
      <c r="FF18" s="333"/>
      <c r="FG18" s="333"/>
      <c r="FH18" s="333"/>
      <c r="FI18" s="333"/>
      <c r="FJ18" s="333"/>
      <c r="FK18" s="333"/>
      <c r="FL18" s="333"/>
      <c r="FM18" s="333"/>
      <c r="FN18" s="333"/>
      <c r="FO18" s="333"/>
      <c r="FP18" s="333"/>
      <c r="FQ18" s="333"/>
      <c r="FR18" s="333"/>
      <c r="FS18" s="333"/>
      <c r="FT18" s="333"/>
      <c r="FU18" s="333"/>
      <c r="FV18" s="333"/>
      <c r="FW18" s="333"/>
      <c r="FX18" s="333"/>
      <c r="FY18" s="333"/>
      <c r="FZ18" s="333"/>
      <c r="GA18" s="333"/>
      <c r="GB18" s="333"/>
      <c r="GC18" s="333"/>
      <c r="GD18" s="333"/>
      <c r="GE18" s="333"/>
      <c r="GF18" s="333"/>
      <c r="GG18" s="333"/>
      <c r="GH18" s="333"/>
      <c r="GI18" s="333"/>
      <c r="GJ18" s="333"/>
      <c r="GK18" s="333"/>
      <c r="GL18" s="333"/>
      <c r="GM18" s="333"/>
      <c r="GN18" s="333"/>
      <c r="GO18" s="333"/>
      <c r="GP18" s="333"/>
      <c r="GQ18" s="333"/>
      <c r="GR18" s="333"/>
      <c r="GS18" s="333"/>
      <c r="GT18" s="333"/>
      <c r="GU18" s="333"/>
      <c r="GV18" s="333"/>
      <c r="GW18" s="333"/>
      <c r="GX18" s="333"/>
      <c r="GY18" s="333"/>
      <c r="GZ18" s="333"/>
      <c r="HA18" s="333"/>
      <c r="HB18" s="333"/>
      <c r="HC18" s="333"/>
      <c r="HD18" s="333"/>
      <c r="HE18" s="333"/>
      <c r="HF18" s="333"/>
      <c r="HG18" s="333"/>
      <c r="HH18" s="333"/>
      <c r="HI18" s="333"/>
      <c r="HJ18" s="333"/>
      <c r="HK18" s="333"/>
      <c r="HL18" s="333"/>
      <c r="HM18" s="333"/>
      <c r="HN18" s="333"/>
      <c r="HO18" s="333"/>
      <c r="HP18" s="333"/>
      <c r="HQ18" s="333"/>
      <c r="HR18" s="333"/>
      <c r="HS18" s="333"/>
      <c r="HT18" s="333"/>
      <c r="HU18" s="333"/>
      <c r="HV18" s="333"/>
      <c r="HW18" s="333"/>
      <c r="HX18" s="333"/>
      <c r="HY18" s="333"/>
      <c r="HZ18" s="333"/>
      <c r="IA18" s="333"/>
      <c r="IB18" s="333"/>
      <c r="IC18" s="333"/>
      <c r="ID18" s="333"/>
      <c r="IE18" s="333"/>
      <c r="IF18" s="333"/>
    </row>
    <row r="19" spans="1:240" s="334" customFormat="1" ht="22.5" x14ac:dyDescent="0.2">
      <c r="A19" s="810">
        <v>2019000040086</v>
      </c>
      <c r="B19" s="806" t="s">
        <v>455</v>
      </c>
      <c r="C19" s="794" t="s">
        <v>456</v>
      </c>
      <c r="D19" s="808" t="s">
        <v>457</v>
      </c>
      <c r="E19" s="794" t="s">
        <v>381</v>
      </c>
      <c r="F19" s="794" t="s">
        <v>28</v>
      </c>
      <c r="G19" s="337" t="s">
        <v>577</v>
      </c>
      <c r="H19" s="338">
        <v>44480</v>
      </c>
      <c r="I19" s="327">
        <f t="shared" si="1"/>
        <v>5715885485</v>
      </c>
      <c r="J19" s="340"/>
      <c r="K19" s="340">
        <v>5715885485</v>
      </c>
      <c r="L19" s="340"/>
      <c r="M19" s="340"/>
      <c r="N19" s="339"/>
      <c r="O19" s="339"/>
      <c r="P19" s="328">
        <f t="shared" si="0"/>
        <v>5715885485</v>
      </c>
      <c r="Q19" s="340"/>
      <c r="R19" s="796" t="s">
        <v>308</v>
      </c>
      <c r="S19" s="796" t="s">
        <v>458</v>
      </c>
      <c r="T19" s="342">
        <v>44545</v>
      </c>
      <c r="U19" s="343" t="s">
        <v>459</v>
      </c>
      <c r="V19" s="340">
        <v>5715885485</v>
      </c>
      <c r="W19" s="794" t="s">
        <v>646</v>
      </c>
      <c r="X19" s="363"/>
      <c r="Y19" s="794"/>
      <c r="Z19" s="347" t="s">
        <v>704</v>
      </c>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333"/>
      <c r="EY19" s="333"/>
      <c r="EZ19" s="333"/>
      <c r="FA19" s="333"/>
      <c r="FB19" s="333"/>
      <c r="FC19" s="333"/>
      <c r="FD19" s="333"/>
      <c r="FE19" s="333"/>
      <c r="FF19" s="333"/>
      <c r="FG19" s="333"/>
      <c r="FH19" s="333"/>
      <c r="FI19" s="333"/>
      <c r="FJ19" s="333"/>
      <c r="FK19" s="333"/>
      <c r="FL19" s="333"/>
      <c r="FM19" s="333"/>
      <c r="FN19" s="333"/>
      <c r="FO19" s="333"/>
      <c r="FP19" s="333"/>
      <c r="FQ19" s="333"/>
      <c r="FR19" s="333"/>
      <c r="FS19" s="333"/>
      <c r="FT19" s="333"/>
      <c r="FU19" s="333"/>
      <c r="FV19" s="333"/>
      <c r="FW19" s="333"/>
      <c r="FX19" s="333"/>
      <c r="FY19" s="333"/>
      <c r="FZ19" s="333"/>
      <c r="GA19" s="333"/>
      <c r="GB19" s="333"/>
      <c r="GC19" s="333"/>
      <c r="GD19" s="333"/>
      <c r="GE19" s="333"/>
      <c r="GF19" s="333"/>
      <c r="GG19" s="333"/>
      <c r="GH19" s="333"/>
      <c r="GI19" s="333"/>
      <c r="GJ19" s="333"/>
      <c r="GK19" s="333"/>
      <c r="GL19" s="333"/>
      <c r="GM19" s="333"/>
      <c r="GN19" s="333"/>
      <c r="GO19" s="333"/>
      <c r="GP19" s="333"/>
      <c r="GQ19" s="333"/>
      <c r="GR19" s="333"/>
      <c r="GS19" s="333"/>
      <c r="GT19" s="333"/>
      <c r="GU19" s="333"/>
      <c r="GV19" s="333"/>
      <c r="GW19" s="333"/>
      <c r="GX19" s="333"/>
      <c r="GY19" s="333"/>
      <c r="GZ19" s="333"/>
      <c r="HA19" s="333"/>
      <c r="HB19" s="333"/>
      <c r="HC19" s="333"/>
      <c r="HD19" s="333"/>
      <c r="HE19" s="333"/>
      <c r="HF19" s="333"/>
      <c r="HG19" s="333"/>
      <c r="HH19" s="333"/>
      <c r="HI19" s="333"/>
      <c r="HJ19" s="333"/>
      <c r="HK19" s="333"/>
      <c r="HL19" s="333"/>
      <c r="HM19" s="333"/>
      <c r="HN19" s="333"/>
      <c r="HO19" s="333"/>
      <c r="HP19" s="333"/>
      <c r="HQ19" s="333"/>
      <c r="HR19" s="333"/>
      <c r="HS19" s="333"/>
      <c r="HT19" s="333"/>
      <c r="HU19" s="333"/>
      <c r="HV19" s="333"/>
      <c r="HW19" s="333"/>
      <c r="HX19" s="333"/>
      <c r="HY19" s="333"/>
      <c r="HZ19" s="333"/>
      <c r="IA19" s="333"/>
      <c r="IB19" s="333"/>
      <c r="IC19" s="333"/>
      <c r="ID19" s="333"/>
      <c r="IE19" s="333"/>
      <c r="IF19" s="333"/>
    </row>
    <row r="20" spans="1:240" s="334" customFormat="1" ht="22.5" x14ac:dyDescent="0.2">
      <c r="A20" s="811"/>
      <c r="B20" s="807"/>
      <c r="C20" s="795"/>
      <c r="D20" s="809"/>
      <c r="E20" s="795"/>
      <c r="F20" s="795"/>
      <c r="G20" s="337" t="s">
        <v>578</v>
      </c>
      <c r="H20" s="338">
        <v>44767</v>
      </c>
      <c r="I20" s="327">
        <f t="shared" si="1"/>
        <v>448912336</v>
      </c>
      <c r="J20" s="340"/>
      <c r="K20" s="340">
        <v>448912336</v>
      </c>
      <c r="L20" s="340"/>
      <c r="M20" s="340"/>
      <c r="N20" s="339"/>
      <c r="O20" s="339"/>
      <c r="P20" s="328">
        <f t="shared" si="0"/>
        <v>448912336</v>
      </c>
      <c r="Q20" s="340"/>
      <c r="R20" s="797"/>
      <c r="S20" s="797"/>
      <c r="T20" s="342">
        <v>44795</v>
      </c>
      <c r="U20" s="343" t="s">
        <v>460</v>
      </c>
      <c r="V20" s="340">
        <v>448912336</v>
      </c>
      <c r="W20" s="795"/>
      <c r="X20" s="364"/>
      <c r="Y20" s="795"/>
      <c r="Z20" s="347" t="s">
        <v>704</v>
      </c>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3"/>
      <c r="EV20" s="333"/>
      <c r="EW20" s="333"/>
      <c r="EX20" s="333"/>
      <c r="EY20" s="333"/>
      <c r="EZ20" s="333"/>
      <c r="FA20" s="333"/>
      <c r="FB20" s="333"/>
      <c r="FC20" s="333"/>
      <c r="FD20" s="333"/>
      <c r="FE20" s="333"/>
      <c r="FF20" s="333"/>
      <c r="FG20" s="333"/>
      <c r="FH20" s="333"/>
      <c r="FI20" s="333"/>
      <c r="FJ20" s="333"/>
      <c r="FK20" s="333"/>
      <c r="FL20" s="333"/>
      <c r="FM20" s="333"/>
      <c r="FN20" s="333"/>
      <c r="FO20" s="333"/>
      <c r="FP20" s="333"/>
      <c r="FQ20" s="333"/>
      <c r="FR20" s="333"/>
      <c r="FS20" s="333"/>
      <c r="FT20" s="333"/>
      <c r="FU20" s="333"/>
      <c r="FV20" s="333"/>
      <c r="FW20" s="333"/>
      <c r="FX20" s="333"/>
      <c r="FY20" s="333"/>
      <c r="FZ20" s="333"/>
      <c r="GA20" s="333"/>
      <c r="GB20" s="333"/>
      <c r="GC20" s="333"/>
      <c r="GD20" s="333"/>
      <c r="GE20" s="333"/>
      <c r="GF20" s="333"/>
      <c r="GG20" s="333"/>
      <c r="GH20" s="333"/>
      <c r="GI20" s="333"/>
      <c r="GJ20" s="333"/>
      <c r="GK20" s="333"/>
      <c r="GL20" s="333"/>
      <c r="GM20" s="333"/>
      <c r="GN20" s="333"/>
      <c r="GO20" s="333"/>
      <c r="GP20" s="333"/>
      <c r="GQ20" s="333"/>
      <c r="GR20" s="333"/>
      <c r="GS20" s="333"/>
      <c r="GT20" s="333"/>
      <c r="GU20" s="333"/>
      <c r="GV20" s="333"/>
      <c r="GW20" s="333"/>
      <c r="GX20" s="333"/>
      <c r="GY20" s="333"/>
      <c r="GZ20" s="333"/>
      <c r="HA20" s="333"/>
      <c r="HB20" s="333"/>
      <c r="HC20" s="333"/>
      <c r="HD20" s="333"/>
      <c r="HE20" s="333"/>
      <c r="HF20" s="333"/>
      <c r="HG20" s="333"/>
      <c r="HH20" s="333"/>
      <c r="HI20" s="333"/>
      <c r="HJ20" s="333"/>
      <c r="HK20" s="333"/>
      <c r="HL20" s="333"/>
      <c r="HM20" s="333"/>
      <c r="HN20" s="333"/>
      <c r="HO20" s="333"/>
      <c r="HP20" s="333"/>
      <c r="HQ20" s="333"/>
      <c r="HR20" s="333"/>
      <c r="HS20" s="333"/>
      <c r="HT20" s="333"/>
      <c r="HU20" s="333"/>
      <c r="HV20" s="333"/>
      <c r="HW20" s="333"/>
      <c r="HX20" s="333"/>
      <c r="HY20" s="333"/>
      <c r="HZ20" s="333"/>
      <c r="IA20" s="333"/>
      <c r="IB20" s="333"/>
      <c r="IC20" s="333"/>
      <c r="ID20" s="333"/>
      <c r="IE20" s="333"/>
      <c r="IF20" s="333"/>
    </row>
    <row r="21" spans="1:240" s="334" customFormat="1" ht="45" x14ac:dyDescent="0.2">
      <c r="A21" s="324">
        <v>2021000040023</v>
      </c>
      <c r="B21" s="335" t="s">
        <v>461</v>
      </c>
      <c r="C21" s="336" t="s">
        <v>462</v>
      </c>
      <c r="D21" s="345" t="s">
        <v>448</v>
      </c>
      <c r="E21" s="336" t="s">
        <v>381</v>
      </c>
      <c r="F21" s="336" t="s">
        <v>28</v>
      </c>
      <c r="G21" s="337" t="s">
        <v>572</v>
      </c>
      <c r="H21" s="338">
        <v>44553</v>
      </c>
      <c r="I21" s="327">
        <f t="shared" si="1"/>
        <v>25556199615</v>
      </c>
      <c r="J21" s="340"/>
      <c r="K21" s="340"/>
      <c r="L21" s="340">
        <v>25556199615</v>
      </c>
      <c r="M21" s="340"/>
      <c r="N21" s="339"/>
      <c r="O21" s="339"/>
      <c r="P21" s="328">
        <f t="shared" si="0"/>
        <v>25556199615</v>
      </c>
      <c r="Q21" s="340"/>
      <c r="R21" s="341" t="s">
        <v>418</v>
      </c>
      <c r="S21" s="341" t="s">
        <v>458</v>
      </c>
      <c r="T21" s="342">
        <v>44583</v>
      </c>
      <c r="U21" s="343" t="s">
        <v>463</v>
      </c>
      <c r="V21" s="340">
        <v>25556199615</v>
      </c>
      <c r="W21" s="336" t="s">
        <v>646</v>
      </c>
      <c r="X21" s="336"/>
      <c r="Y21" s="336"/>
      <c r="Z21" s="347" t="s">
        <v>704</v>
      </c>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3"/>
      <c r="EV21" s="333"/>
      <c r="EW21" s="333"/>
      <c r="EX21" s="333"/>
      <c r="EY21" s="333"/>
      <c r="EZ21" s="333"/>
      <c r="FA21" s="333"/>
      <c r="FB21" s="333"/>
      <c r="FC21" s="333"/>
      <c r="FD21" s="333"/>
      <c r="FE21" s="333"/>
      <c r="FF21" s="333"/>
      <c r="FG21" s="333"/>
      <c r="FH21" s="333"/>
      <c r="FI21" s="333"/>
      <c r="FJ21" s="333"/>
      <c r="FK21" s="333"/>
      <c r="FL21" s="333"/>
      <c r="FM21" s="333"/>
      <c r="FN21" s="333"/>
      <c r="FO21" s="333"/>
      <c r="FP21" s="333"/>
      <c r="FQ21" s="333"/>
      <c r="FR21" s="333"/>
      <c r="FS21" s="333"/>
      <c r="FT21" s="333"/>
      <c r="FU21" s="333"/>
      <c r="FV21" s="333"/>
      <c r="FW21" s="333"/>
      <c r="FX21" s="333"/>
      <c r="FY21" s="333"/>
      <c r="FZ21" s="333"/>
      <c r="GA21" s="333"/>
      <c r="GB21" s="333"/>
      <c r="GC21" s="333"/>
      <c r="GD21" s="333"/>
      <c r="GE21" s="333"/>
      <c r="GF21" s="333"/>
      <c r="GG21" s="333"/>
      <c r="GH21" s="333"/>
      <c r="GI21" s="333"/>
      <c r="GJ21" s="333"/>
      <c r="GK21" s="333"/>
      <c r="GL21" s="333"/>
      <c r="GM21" s="333"/>
      <c r="GN21" s="333"/>
      <c r="GO21" s="333"/>
      <c r="GP21" s="333"/>
      <c r="GQ21" s="333"/>
      <c r="GR21" s="333"/>
      <c r="GS21" s="333"/>
      <c r="GT21" s="333"/>
      <c r="GU21" s="333"/>
      <c r="GV21" s="333"/>
      <c r="GW21" s="333"/>
      <c r="GX21" s="333"/>
      <c r="GY21" s="333"/>
      <c r="GZ21" s="333"/>
      <c r="HA21" s="333"/>
      <c r="HB21" s="333"/>
      <c r="HC21" s="333"/>
      <c r="HD21" s="333"/>
      <c r="HE21" s="333"/>
      <c r="HF21" s="333"/>
      <c r="HG21" s="333"/>
      <c r="HH21" s="333"/>
      <c r="HI21" s="333"/>
      <c r="HJ21" s="333"/>
      <c r="HK21" s="333"/>
      <c r="HL21" s="333"/>
      <c r="HM21" s="333"/>
      <c r="HN21" s="333"/>
      <c r="HO21" s="333"/>
      <c r="HP21" s="333"/>
      <c r="HQ21" s="333"/>
      <c r="HR21" s="333"/>
      <c r="HS21" s="333"/>
      <c r="HT21" s="333"/>
      <c r="HU21" s="333"/>
      <c r="HV21" s="333"/>
      <c r="HW21" s="333"/>
      <c r="HX21" s="333"/>
      <c r="HY21" s="333"/>
      <c r="HZ21" s="333"/>
      <c r="IA21" s="333"/>
      <c r="IB21" s="333"/>
      <c r="IC21" s="333"/>
      <c r="ID21" s="333"/>
      <c r="IE21" s="333"/>
      <c r="IF21" s="333"/>
    </row>
    <row r="22" spans="1:240" s="334" customFormat="1" ht="33.75" x14ac:dyDescent="0.2">
      <c r="A22" s="324">
        <v>2021000100096</v>
      </c>
      <c r="B22" s="335" t="s">
        <v>464</v>
      </c>
      <c r="C22" s="336" t="s">
        <v>465</v>
      </c>
      <c r="D22" s="345" t="s">
        <v>466</v>
      </c>
      <c r="E22" s="336" t="s">
        <v>391</v>
      </c>
      <c r="F22" s="336" t="s">
        <v>28</v>
      </c>
      <c r="G22" s="337" t="s">
        <v>579</v>
      </c>
      <c r="H22" s="338">
        <v>44560</v>
      </c>
      <c r="I22" s="327">
        <f t="shared" si="1"/>
        <v>931684217</v>
      </c>
      <c r="J22" s="340"/>
      <c r="K22" s="340"/>
      <c r="L22" s="340"/>
      <c r="M22" s="340">
        <v>507627890</v>
      </c>
      <c r="N22" s="339"/>
      <c r="O22" s="339"/>
      <c r="P22" s="328">
        <f t="shared" si="0"/>
        <v>507627890</v>
      </c>
      <c r="Q22" s="340">
        <v>424056327</v>
      </c>
      <c r="R22" s="341" t="s">
        <v>467</v>
      </c>
      <c r="S22" s="341" t="s">
        <v>423</v>
      </c>
      <c r="T22" s="342">
        <v>44580</v>
      </c>
      <c r="U22" s="343" t="s">
        <v>468</v>
      </c>
      <c r="V22" s="340">
        <v>507627890</v>
      </c>
      <c r="W22" s="336" t="s">
        <v>646</v>
      </c>
      <c r="X22" s="336"/>
      <c r="Y22" s="336" t="s">
        <v>469</v>
      </c>
      <c r="Z22" s="347" t="s">
        <v>704</v>
      </c>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3"/>
      <c r="EV22" s="333"/>
      <c r="EW22" s="333"/>
      <c r="EX22" s="333"/>
      <c r="EY22" s="333"/>
      <c r="EZ22" s="333"/>
      <c r="FA22" s="333"/>
      <c r="FB22" s="333"/>
      <c r="FC22" s="333"/>
      <c r="FD22" s="333"/>
      <c r="FE22" s="333"/>
      <c r="FF22" s="333"/>
      <c r="FG22" s="333"/>
      <c r="FH22" s="333"/>
      <c r="FI22" s="333"/>
      <c r="FJ22" s="333"/>
      <c r="FK22" s="333"/>
      <c r="FL22" s="333"/>
      <c r="FM22" s="333"/>
      <c r="FN22" s="333"/>
      <c r="FO22" s="333"/>
      <c r="FP22" s="333"/>
      <c r="FQ22" s="333"/>
      <c r="FR22" s="333"/>
      <c r="FS22" s="333"/>
      <c r="FT22" s="333"/>
      <c r="FU22" s="333"/>
      <c r="FV22" s="333"/>
      <c r="FW22" s="333"/>
      <c r="FX22" s="333"/>
      <c r="FY22" s="333"/>
      <c r="FZ22" s="333"/>
      <c r="GA22" s="333"/>
      <c r="GB22" s="333"/>
      <c r="GC22" s="333"/>
      <c r="GD22" s="333"/>
      <c r="GE22" s="333"/>
      <c r="GF22" s="333"/>
      <c r="GG22" s="333"/>
      <c r="GH22" s="333"/>
      <c r="GI22" s="333"/>
      <c r="GJ22" s="333"/>
      <c r="GK22" s="333"/>
      <c r="GL22" s="333"/>
      <c r="GM22" s="333"/>
      <c r="GN22" s="333"/>
      <c r="GO22" s="333"/>
      <c r="GP22" s="333"/>
      <c r="GQ22" s="333"/>
      <c r="GR22" s="333"/>
      <c r="GS22" s="333"/>
      <c r="GT22" s="333"/>
      <c r="GU22" s="333"/>
      <c r="GV22" s="333"/>
      <c r="GW22" s="333"/>
      <c r="GX22" s="333"/>
      <c r="GY22" s="333"/>
      <c r="GZ22" s="333"/>
      <c r="HA22" s="333"/>
      <c r="HB22" s="333"/>
      <c r="HC22" s="333"/>
      <c r="HD22" s="333"/>
      <c r="HE22" s="333"/>
      <c r="HF22" s="333"/>
      <c r="HG22" s="333"/>
      <c r="HH22" s="333"/>
      <c r="HI22" s="333"/>
      <c r="HJ22" s="333"/>
      <c r="HK22" s="333"/>
      <c r="HL22" s="333"/>
      <c r="HM22" s="333"/>
      <c r="HN22" s="333"/>
      <c r="HO22" s="333"/>
      <c r="HP22" s="333"/>
      <c r="HQ22" s="333"/>
      <c r="HR22" s="333"/>
      <c r="HS22" s="333"/>
      <c r="HT22" s="333"/>
      <c r="HU22" s="333"/>
      <c r="HV22" s="333"/>
      <c r="HW22" s="333"/>
      <c r="HX22" s="333"/>
      <c r="HY22" s="333"/>
      <c r="HZ22" s="333"/>
      <c r="IA22" s="333"/>
      <c r="IB22" s="333"/>
      <c r="IC22" s="333"/>
      <c r="ID22" s="333"/>
      <c r="IE22" s="333"/>
      <c r="IF22" s="333"/>
    </row>
    <row r="23" spans="1:240" s="334" customFormat="1" ht="22.5" x14ac:dyDescent="0.2">
      <c r="A23" s="810">
        <v>2021003630023</v>
      </c>
      <c r="B23" s="794" t="s">
        <v>470</v>
      </c>
      <c r="C23" s="808" t="s">
        <v>471</v>
      </c>
      <c r="D23" s="814" t="s">
        <v>472</v>
      </c>
      <c r="E23" s="816" t="s">
        <v>381</v>
      </c>
      <c r="F23" s="794" t="s">
        <v>28</v>
      </c>
      <c r="G23" s="337" t="s">
        <v>580</v>
      </c>
      <c r="H23" s="338">
        <v>44596</v>
      </c>
      <c r="I23" s="327">
        <f t="shared" si="1"/>
        <v>3824195103.1900001</v>
      </c>
      <c r="J23" s="340"/>
      <c r="K23" s="340"/>
      <c r="L23" s="340">
        <v>3824195103.1900001</v>
      </c>
      <c r="M23" s="340"/>
      <c r="N23" s="339"/>
      <c r="O23" s="339"/>
      <c r="P23" s="328">
        <f t="shared" si="0"/>
        <v>3824195103.1900001</v>
      </c>
      <c r="Q23" s="340"/>
      <c r="R23" s="796" t="s">
        <v>473</v>
      </c>
      <c r="S23" s="796" t="s">
        <v>458</v>
      </c>
      <c r="T23" s="342">
        <v>44630</v>
      </c>
      <c r="U23" s="343" t="s">
        <v>474</v>
      </c>
      <c r="V23" s="340">
        <v>3824195103.1900001</v>
      </c>
      <c r="W23" s="816" t="s">
        <v>646</v>
      </c>
      <c r="X23" s="818"/>
      <c r="Y23" s="336"/>
      <c r="Z23" s="347" t="s">
        <v>704</v>
      </c>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333"/>
      <c r="EJ23" s="333"/>
      <c r="EK23" s="333"/>
      <c r="EL23" s="333"/>
      <c r="EM23" s="333"/>
      <c r="EN23" s="333"/>
      <c r="EO23" s="333"/>
      <c r="EP23" s="333"/>
      <c r="EQ23" s="333"/>
      <c r="ER23" s="333"/>
      <c r="ES23" s="333"/>
      <c r="ET23" s="333"/>
      <c r="EU23" s="333"/>
      <c r="EV23" s="333"/>
      <c r="EW23" s="333"/>
      <c r="EX23" s="333"/>
      <c r="EY23" s="333"/>
      <c r="EZ23" s="333"/>
      <c r="FA23" s="333"/>
      <c r="FB23" s="333"/>
      <c r="FC23" s="333"/>
      <c r="FD23" s="333"/>
      <c r="FE23" s="333"/>
      <c r="FF23" s="333"/>
      <c r="FG23" s="333"/>
      <c r="FH23" s="333"/>
      <c r="FI23" s="333"/>
      <c r="FJ23" s="333"/>
      <c r="FK23" s="333"/>
      <c r="FL23" s="333"/>
      <c r="FM23" s="333"/>
      <c r="FN23" s="333"/>
      <c r="FO23" s="333"/>
      <c r="FP23" s="333"/>
      <c r="FQ23" s="333"/>
      <c r="FR23" s="333"/>
      <c r="FS23" s="333"/>
      <c r="FT23" s="333"/>
      <c r="FU23" s="333"/>
      <c r="FV23" s="333"/>
      <c r="FW23" s="333"/>
      <c r="FX23" s="333"/>
      <c r="FY23" s="333"/>
      <c r="FZ23" s="333"/>
      <c r="GA23" s="333"/>
      <c r="GB23" s="333"/>
      <c r="GC23" s="333"/>
      <c r="GD23" s="333"/>
      <c r="GE23" s="333"/>
      <c r="GF23" s="333"/>
      <c r="GG23" s="333"/>
      <c r="GH23" s="333"/>
      <c r="GI23" s="333"/>
      <c r="GJ23" s="333"/>
      <c r="GK23" s="333"/>
      <c r="GL23" s="333"/>
      <c r="GM23" s="333"/>
      <c r="GN23" s="333"/>
      <c r="GO23" s="333"/>
      <c r="GP23" s="333"/>
      <c r="GQ23" s="333"/>
      <c r="GR23" s="333"/>
      <c r="GS23" s="333"/>
      <c r="GT23" s="333"/>
      <c r="GU23" s="333"/>
      <c r="GV23" s="333"/>
      <c r="GW23" s="333"/>
      <c r="GX23" s="333"/>
      <c r="GY23" s="333"/>
      <c r="GZ23" s="333"/>
      <c r="HA23" s="333"/>
      <c r="HB23" s="333"/>
      <c r="HC23" s="333"/>
      <c r="HD23" s="333"/>
      <c r="HE23" s="333"/>
      <c r="HF23" s="333"/>
      <c r="HG23" s="333"/>
      <c r="HH23" s="333"/>
      <c r="HI23" s="333"/>
      <c r="HJ23" s="333"/>
      <c r="HK23" s="333"/>
      <c r="HL23" s="333"/>
      <c r="HM23" s="333"/>
      <c r="HN23" s="333"/>
      <c r="HO23" s="333"/>
      <c r="HP23" s="333"/>
      <c r="HQ23" s="333"/>
      <c r="HR23" s="333"/>
      <c r="HS23" s="333"/>
      <c r="HT23" s="333"/>
      <c r="HU23" s="333"/>
      <c r="HV23" s="333"/>
      <c r="HW23" s="333"/>
      <c r="HX23" s="333"/>
      <c r="HY23" s="333"/>
      <c r="HZ23" s="333"/>
      <c r="IA23" s="333"/>
      <c r="IB23" s="333"/>
      <c r="IC23" s="333"/>
      <c r="ID23" s="333"/>
      <c r="IE23" s="333"/>
      <c r="IF23" s="333"/>
    </row>
    <row r="24" spans="1:240" s="334" customFormat="1" ht="22.5" x14ac:dyDescent="0.2">
      <c r="A24" s="811"/>
      <c r="B24" s="795"/>
      <c r="C24" s="809"/>
      <c r="D24" s="815"/>
      <c r="E24" s="817"/>
      <c r="F24" s="795"/>
      <c r="G24" s="337" t="s">
        <v>689</v>
      </c>
      <c r="H24" s="338">
        <v>45056</v>
      </c>
      <c r="I24" s="327">
        <f t="shared" si="1"/>
        <v>743513845</v>
      </c>
      <c r="J24" s="340"/>
      <c r="K24" s="340"/>
      <c r="L24" s="340">
        <v>743513845</v>
      </c>
      <c r="M24" s="340"/>
      <c r="N24" s="339"/>
      <c r="O24" s="339"/>
      <c r="P24" s="328">
        <f t="shared" si="0"/>
        <v>743513845</v>
      </c>
      <c r="Q24" s="340"/>
      <c r="R24" s="797"/>
      <c r="S24" s="797"/>
      <c r="T24" s="342">
        <v>45063</v>
      </c>
      <c r="U24" s="343" t="s">
        <v>695</v>
      </c>
      <c r="V24" s="340">
        <v>743513845</v>
      </c>
      <c r="W24" s="817"/>
      <c r="X24" s="819"/>
      <c r="Y24" s="365"/>
      <c r="Z24" s="347" t="s">
        <v>704</v>
      </c>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33"/>
      <c r="ET24" s="333"/>
      <c r="EU24" s="333"/>
      <c r="EV24" s="333"/>
      <c r="EW24" s="333"/>
      <c r="EX24" s="333"/>
      <c r="EY24" s="333"/>
      <c r="EZ24" s="333"/>
      <c r="FA24" s="333"/>
      <c r="FB24" s="333"/>
      <c r="FC24" s="333"/>
      <c r="FD24" s="333"/>
      <c r="FE24" s="333"/>
      <c r="FF24" s="333"/>
      <c r="FG24" s="333"/>
      <c r="FH24" s="333"/>
      <c r="FI24" s="333"/>
      <c r="FJ24" s="333"/>
      <c r="FK24" s="333"/>
      <c r="FL24" s="333"/>
      <c r="FM24" s="333"/>
      <c r="FN24" s="333"/>
      <c r="FO24" s="333"/>
      <c r="FP24" s="333"/>
      <c r="FQ24" s="333"/>
      <c r="FR24" s="333"/>
      <c r="FS24" s="333"/>
      <c r="FT24" s="333"/>
      <c r="FU24" s="333"/>
      <c r="FV24" s="333"/>
      <c r="FW24" s="333"/>
      <c r="FX24" s="333"/>
      <c r="FY24" s="333"/>
      <c r="FZ24" s="333"/>
      <c r="GA24" s="333"/>
      <c r="GB24" s="333"/>
      <c r="GC24" s="333"/>
      <c r="GD24" s="333"/>
      <c r="GE24" s="333"/>
      <c r="GF24" s="333"/>
      <c r="GG24" s="333"/>
      <c r="GH24" s="333"/>
      <c r="GI24" s="333"/>
      <c r="GJ24" s="333"/>
      <c r="GK24" s="333"/>
      <c r="GL24" s="333"/>
      <c r="GM24" s="333"/>
      <c r="GN24" s="333"/>
      <c r="GO24" s="333"/>
      <c r="GP24" s="333"/>
      <c r="GQ24" s="333"/>
      <c r="GR24" s="333"/>
      <c r="GS24" s="333"/>
      <c r="GT24" s="333"/>
      <c r="GU24" s="333"/>
      <c r="GV24" s="333"/>
      <c r="GW24" s="333"/>
      <c r="GX24" s="333"/>
      <c r="GY24" s="333"/>
      <c r="GZ24" s="333"/>
      <c r="HA24" s="333"/>
      <c r="HB24" s="333"/>
      <c r="HC24" s="333"/>
      <c r="HD24" s="333"/>
      <c r="HE24" s="333"/>
      <c r="HF24" s="333"/>
      <c r="HG24" s="333"/>
      <c r="HH24" s="333"/>
      <c r="HI24" s="333"/>
      <c r="HJ24" s="333"/>
      <c r="HK24" s="333"/>
      <c r="HL24" s="333"/>
      <c r="HM24" s="333"/>
      <c r="HN24" s="333"/>
      <c r="HO24" s="333"/>
      <c r="HP24" s="333"/>
      <c r="HQ24" s="333"/>
      <c r="HR24" s="333"/>
      <c r="HS24" s="333"/>
      <c r="HT24" s="333"/>
      <c r="HU24" s="333"/>
      <c r="HV24" s="333"/>
      <c r="HW24" s="333"/>
      <c r="HX24" s="333"/>
      <c r="HY24" s="333"/>
      <c r="HZ24" s="333"/>
      <c r="IA24" s="333"/>
      <c r="IB24" s="333"/>
      <c r="IC24" s="333"/>
      <c r="ID24" s="333"/>
      <c r="IE24" s="333"/>
      <c r="IF24" s="333"/>
    </row>
    <row r="25" spans="1:240" s="334" customFormat="1" ht="33.75" x14ac:dyDescent="0.2">
      <c r="A25" s="324">
        <v>2021000100325</v>
      </c>
      <c r="B25" s="335" t="s">
        <v>475</v>
      </c>
      <c r="C25" s="336" t="s">
        <v>476</v>
      </c>
      <c r="D25" s="345" t="s">
        <v>477</v>
      </c>
      <c r="E25" s="336" t="s">
        <v>391</v>
      </c>
      <c r="F25" s="336" t="s">
        <v>28</v>
      </c>
      <c r="G25" s="337" t="s">
        <v>517</v>
      </c>
      <c r="H25" s="338">
        <v>44615</v>
      </c>
      <c r="I25" s="327">
        <f t="shared" si="1"/>
        <v>1371480490</v>
      </c>
      <c r="J25" s="340"/>
      <c r="K25" s="340"/>
      <c r="L25" s="340"/>
      <c r="M25" s="340">
        <v>1014187176</v>
      </c>
      <c r="N25" s="339"/>
      <c r="O25" s="339"/>
      <c r="P25" s="328">
        <f t="shared" si="0"/>
        <v>1014187176</v>
      </c>
      <c r="Q25" s="340">
        <v>357293314</v>
      </c>
      <c r="R25" s="341" t="s">
        <v>418</v>
      </c>
      <c r="S25" s="341" t="s">
        <v>423</v>
      </c>
      <c r="T25" s="342">
        <v>44643</v>
      </c>
      <c r="U25" s="343" t="s">
        <v>478</v>
      </c>
      <c r="V25" s="340">
        <v>1014187176</v>
      </c>
      <c r="W25" s="336" t="s">
        <v>646</v>
      </c>
      <c r="X25" s="336"/>
      <c r="Y25" s="336" t="s">
        <v>469</v>
      </c>
      <c r="Z25" s="347" t="s">
        <v>704</v>
      </c>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3"/>
      <c r="EV25" s="333"/>
      <c r="EW25" s="333"/>
      <c r="EX25" s="333"/>
      <c r="EY25" s="333"/>
      <c r="EZ25" s="333"/>
      <c r="FA25" s="333"/>
      <c r="FB25" s="333"/>
      <c r="FC25" s="333"/>
      <c r="FD25" s="333"/>
      <c r="FE25" s="333"/>
      <c r="FF25" s="333"/>
      <c r="FG25" s="333"/>
      <c r="FH25" s="333"/>
      <c r="FI25" s="333"/>
      <c r="FJ25" s="333"/>
      <c r="FK25" s="333"/>
      <c r="FL25" s="333"/>
      <c r="FM25" s="333"/>
      <c r="FN25" s="333"/>
      <c r="FO25" s="333"/>
      <c r="FP25" s="333"/>
      <c r="FQ25" s="333"/>
      <c r="FR25" s="333"/>
      <c r="FS25" s="333"/>
      <c r="FT25" s="333"/>
      <c r="FU25" s="333"/>
      <c r="FV25" s="333"/>
      <c r="FW25" s="333"/>
      <c r="FX25" s="333"/>
      <c r="FY25" s="333"/>
      <c r="FZ25" s="333"/>
      <c r="GA25" s="333"/>
      <c r="GB25" s="333"/>
      <c r="GC25" s="333"/>
      <c r="GD25" s="333"/>
      <c r="GE25" s="333"/>
      <c r="GF25" s="333"/>
      <c r="GG25" s="333"/>
      <c r="GH25" s="333"/>
      <c r="GI25" s="333"/>
      <c r="GJ25" s="333"/>
      <c r="GK25" s="333"/>
      <c r="GL25" s="333"/>
      <c r="GM25" s="333"/>
      <c r="GN25" s="333"/>
      <c r="GO25" s="333"/>
      <c r="GP25" s="333"/>
      <c r="GQ25" s="333"/>
      <c r="GR25" s="333"/>
      <c r="GS25" s="333"/>
      <c r="GT25" s="333"/>
      <c r="GU25" s="333"/>
      <c r="GV25" s="333"/>
      <c r="GW25" s="333"/>
      <c r="GX25" s="333"/>
      <c r="GY25" s="333"/>
      <c r="GZ25" s="333"/>
      <c r="HA25" s="333"/>
      <c r="HB25" s="333"/>
      <c r="HC25" s="333"/>
      <c r="HD25" s="333"/>
      <c r="HE25" s="333"/>
      <c r="HF25" s="333"/>
      <c r="HG25" s="333"/>
      <c r="HH25" s="333"/>
      <c r="HI25" s="333"/>
      <c r="HJ25" s="333"/>
      <c r="HK25" s="333"/>
      <c r="HL25" s="333"/>
      <c r="HM25" s="333"/>
      <c r="HN25" s="333"/>
      <c r="HO25" s="333"/>
      <c r="HP25" s="333"/>
      <c r="HQ25" s="333"/>
      <c r="HR25" s="333"/>
      <c r="HS25" s="333"/>
      <c r="HT25" s="333"/>
      <c r="HU25" s="333"/>
      <c r="HV25" s="333"/>
      <c r="HW25" s="333"/>
      <c r="HX25" s="333"/>
      <c r="HY25" s="333"/>
      <c r="HZ25" s="333"/>
      <c r="IA25" s="333"/>
      <c r="IB25" s="333"/>
      <c r="IC25" s="333"/>
      <c r="ID25" s="333"/>
      <c r="IE25" s="333"/>
      <c r="IF25" s="333"/>
    </row>
    <row r="26" spans="1:240" s="334" customFormat="1" ht="22.5" x14ac:dyDescent="0.2">
      <c r="A26" s="810">
        <v>2022003630002</v>
      </c>
      <c r="B26" s="806" t="s">
        <v>479</v>
      </c>
      <c r="C26" s="794" t="s">
        <v>507</v>
      </c>
      <c r="D26" s="808" t="s">
        <v>480</v>
      </c>
      <c r="E26" s="794" t="s">
        <v>381</v>
      </c>
      <c r="F26" s="794" t="s">
        <v>28</v>
      </c>
      <c r="G26" s="337" t="s">
        <v>581</v>
      </c>
      <c r="H26" s="338">
        <v>44642</v>
      </c>
      <c r="I26" s="327">
        <f t="shared" si="1"/>
        <v>7673490839</v>
      </c>
      <c r="J26" s="340"/>
      <c r="K26" s="340"/>
      <c r="L26" s="340">
        <v>7673490839</v>
      </c>
      <c r="M26" s="340"/>
      <c r="N26" s="339"/>
      <c r="O26" s="339"/>
      <c r="P26" s="328">
        <f t="shared" si="0"/>
        <v>7673490839</v>
      </c>
      <c r="Q26" s="340"/>
      <c r="R26" s="796" t="s">
        <v>481</v>
      </c>
      <c r="S26" s="796" t="s">
        <v>458</v>
      </c>
      <c r="T26" s="342">
        <v>44649</v>
      </c>
      <c r="U26" s="366" t="s">
        <v>482</v>
      </c>
      <c r="V26" s="367">
        <v>7673490839</v>
      </c>
      <c r="W26" s="794" t="s">
        <v>646</v>
      </c>
      <c r="X26" s="363"/>
      <c r="Y26" s="336"/>
      <c r="Z26" s="347" t="s">
        <v>704</v>
      </c>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c r="FF26" s="333"/>
      <c r="FG26" s="333"/>
      <c r="FH26" s="333"/>
      <c r="FI26" s="333"/>
      <c r="FJ26" s="333"/>
      <c r="FK26" s="333"/>
      <c r="FL26" s="333"/>
      <c r="FM26" s="333"/>
      <c r="FN26" s="333"/>
      <c r="FO26" s="333"/>
      <c r="FP26" s="333"/>
      <c r="FQ26" s="333"/>
      <c r="FR26" s="333"/>
      <c r="FS26" s="333"/>
      <c r="FT26" s="333"/>
      <c r="FU26" s="333"/>
      <c r="FV26" s="333"/>
      <c r="FW26" s="333"/>
      <c r="FX26" s="333"/>
      <c r="FY26" s="333"/>
      <c r="FZ26" s="333"/>
      <c r="GA26" s="333"/>
      <c r="GB26" s="333"/>
      <c r="GC26" s="333"/>
      <c r="GD26" s="333"/>
      <c r="GE26" s="333"/>
      <c r="GF26" s="333"/>
      <c r="GG26" s="333"/>
      <c r="GH26" s="333"/>
      <c r="GI26" s="333"/>
      <c r="GJ26" s="333"/>
      <c r="GK26" s="333"/>
      <c r="GL26" s="333"/>
      <c r="GM26" s="333"/>
      <c r="GN26" s="333"/>
      <c r="GO26" s="333"/>
      <c r="GP26" s="333"/>
      <c r="GQ26" s="333"/>
      <c r="GR26" s="333"/>
      <c r="GS26" s="333"/>
      <c r="GT26" s="333"/>
      <c r="GU26" s="333"/>
      <c r="GV26" s="333"/>
      <c r="GW26" s="333"/>
      <c r="GX26" s="333"/>
      <c r="GY26" s="333"/>
      <c r="GZ26" s="333"/>
      <c r="HA26" s="333"/>
      <c r="HB26" s="333"/>
      <c r="HC26" s="333"/>
      <c r="HD26" s="333"/>
      <c r="HE26" s="333"/>
      <c r="HF26" s="333"/>
      <c r="HG26" s="333"/>
      <c r="HH26" s="333"/>
      <c r="HI26" s="333"/>
      <c r="HJ26" s="333"/>
      <c r="HK26" s="333"/>
      <c r="HL26" s="333"/>
      <c r="HM26" s="333"/>
      <c r="HN26" s="333"/>
      <c r="HO26" s="333"/>
      <c r="HP26" s="333"/>
      <c r="HQ26" s="333"/>
      <c r="HR26" s="333"/>
      <c r="HS26" s="333"/>
      <c r="HT26" s="333"/>
      <c r="HU26" s="333"/>
      <c r="HV26" s="333"/>
      <c r="HW26" s="333"/>
      <c r="HX26" s="333"/>
      <c r="HY26" s="333"/>
      <c r="HZ26" s="333"/>
      <c r="IA26" s="333"/>
      <c r="IB26" s="333"/>
      <c r="IC26" s="333"/>
      <c r="ID26" s="333"/>
      <c r="IE26" s="333"/>
      <c r="IF26" s="333"/>
    </row>
    <row r="27" spans="1:240" s="334" customFormat="1" ht="22.5" x14ac:dyDescent="0.2">
      <c r="A27" s="811"/>
      <c r="B27" s="807"/>
      <c r="C27" s="795"/>
      <c r="D27" s="809"/>
      <c r="E27" s="795"/>
      <c r="F27" s="795"/>
      <c r="G27" s="337" t="s">
        <v>582</v>
      </c>
      <c r="H27" s="338">
        <v>44993</v>
      </c>
      <c r="I27" s="327">
        <f t="shared" si="1"/>
        <v>510958768.54000002</v>
      </c>
      <c r="J27" s="340"/>
      <c r="K27" s="340"/>
      <c r="L27" s="340">
        <v>510958768.54000002</v>
      </c>
      <c r="M27" s="340"/>
      <c r="N27" s="339"/>
      <c r="O27" s="339"/>
      <c r="P27" s="328">
        <f t="shared" si="0"/>
        <v>510958768.54000002</v>
      </c>
      <c r="Q27" s="340"/>
      <c r="R27" s="797"/>
      <c r="S27" s="797"/>
      <c r="T27" s="368">
        <v>45016</v>
      </c>
      <c r="U27" s="343" t="s">
        <v>684</v>
      </c>
      <c r="V27" s="340">
        <v>510958768.54000002</v>
      </c>
      <c r="W27" s="795"/>
      <c r="X27" s="364"/>
      <c r="Y27" s="336"/>
      <c r="Z27" s="347" t="s">
        <v>704</v>
      </c>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333"/>
      <c r="EY27" s="333"/>
      <c r="EZ27" s="333"/>
      <c r="FA27" s="333"/>
      <c r="FB27" s="333"/>
      <c r="FC27" s="333"/>
      <c r="FD27" s="333"/>
      <c r="FE27" s="333"/>
      <c r="FF27" s="333"/>
      <c r="FG27" s="333"/>
      <c r="FH27" s="333"/>
      <c r="FI27" s="333"/>
      <c r="FJ27" s="333"/>
      <c r="FK27" s="333"/>
      <c r="FL27" s="333"/>
      <c r="FM27" s="333"/>
      <c r="FN27" s="333"/>
      <c r="FO27" s="333"/>
      <c r="FP27" s="333"/>
      <c r="FQ27" s="333"/>
      <c r="FR27" s="333"/>
      <c r="FS27" s="333"/>
      <c r="FT27" s="333"/>
      <c r="FU27" s="333"/>
      <c r="FV27" s="333"/>
      <c r="FW27" s="333"/>
      <c r="FX27" s="333"/>
      <c r="FY27" s="333"/>
      <c r="FZ27" s="333"/>
      <c r="GA27" s="333"/>
      <c r="GB27" s="333"/>
      <c r="GC27" s="333"/>
      <c r="GD27" s="333"/>
      <c r="GE27" s="333"/>
      <c r="GF27" s="333"/>
      <c r="GG27" s="333"/>
      <c r="GH27" s="333"/>
      <c r="GI27" s="333"/>
      <c r="GJ27" s="333"/>
      <c r="GK27" s="333"/>
      <c r="GL27" s="333"/>
      <c r="GM27" s="333"/>
      <c r="GN27" s="333"/>
      <c r="GO27" s="333"/>
      <c r="GP27" s="333"/>
      <c r="GQ27" s="333"/>
      <c r="GR27" s="333"/>
      <c r="GS27" s="333"/>
      <c r="GT27" s="333"/>
      <c r="GU27" s="333"/>
      <c r="GV27" s="333"/>
      <c r="GW27" s="333"/>
      <c r="GX27" s="333"/>
      <c r="GY27" s="333"/>
      <c r="GZ27" s="333"/>
      <c r="HA27" s="333"/>
      <c r="HB27" s="333"/>
      <c r="HC27" s="333"/>
      <c r="HD27" s="333"/>
      <c r="HE27" s="333"/>
      <c r="HF27" s="333"/>
      <c r="HG27" s="333"/>
      <c r="HH27" s="333"/>
      <c r="HI27" s="333"/>
      <c r="HJ27" s="333"/>
      <c r="HK27" s="333"/>
      <c r="HL27" s="333"/>
      <c r="HM27" s="333"/>
      <c r="HN27" s="333"/>
      <c r="HO27" s="333"/>
      <c r="HP27" s="333"/>
      <c r="HQ27" s="333"/>
      <c r="HR27" s="333"/>
      <c r="HS27" s="333"/>
      <c r="HT27" s="333"/>
      <c r="HU27" s="333"/>
      <c r="HV27" s="333"/>
      <c r="HW27" s="333"/>
      <c r="HX27" s="333"/>
      <c r="HY27" s="333"/>
      <c r="HZ27" s="333"/>
      <c r="IA27" s="333"/>
      <c r="IB27" s="333"/>
      <c r="IC27" s="333"/>
      <c r="ID27" s="333"/>
      <c r="IE27" s="333"/>
      <c r="IF27" s="333"/>
    </row>
    <row r="28" spans="1:240" s="334" customFormat="1" ht="90" x14ac:dyDescent="0.2">
      <c r="A28" s="324">
        <v>2021000100262</v>
      </c>
      <c r="B28" s="335" t="s">
        <v>483</v>
      </c>
      <c r="C28" s="336" t="s">
        <v>484</v>
      </c>
      <c r="D28" s="345" t="s">
        <v>485</v>
      </c>
      <c r="E28" s="336" t="s">
        <v>391</v>
      </c>
      <c r="F28" s="336" t="s">
        <v>28</v>
      </c>
      <c r="G28" s="337" t="s">
        <v>583</v>
      </c>
      <c r="H28" s="338">
        <v>44651</v>
      </c>
      <c r="I28" s="327">
        <f t="shared" si="1"/>
        <v>2395873261</v>
      </c>
      <c r="J28" s="340"/>
      <c r="K28" s="340"/>
      <c r="L28" s="340"/>
      <c r="M28" s="340">
        <v>2161502894</v>
      </c>
      <c r="N28" s="339"/>
      <c r="O28" s="339"/>
      <c r="P28" s="328">
        <f t="shared" si="0"/>
        <v>2161502894</v>
      </c>
      <c r="Q28" s="340">
        <v>234370367</v>
      </c>
      <c r="R28" s="341" t="s">
        <v>486</v>
      </c>
      <c r="S28" s="341" t="s">
        <v>487</v>
      </c>
      <c r="T28" s="342">
        <v>44733</v>
      </c>
      <c r="U28" s="343" t="s">
        <v>488</v>
      </c>
      <c r="V28" s="340">
        <v>2395873261</v>
      </c>
      <c r="W28" s="336" t="s">
        <v>646</v>
      </c>
      <c r="X28" s="336"/>
      <c r="Y28" s="336"/>
      <c r="Z28" s="347" t="s">
        <v>704</v>
      </c>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3"/>
      <c r="EM28" s="333"/>
      <c r="EN28" s="333"/>
      <c r="EO28" s="333"/>
      <c r="EP28" s="333"/>
      <c r="EQ28" s="333"/>
      <c r="ER28" s="333"/>
      <c r="ES28" s="333"/>
      <c r="ET28" s="333"/>
      <c r="EU28" s="333"/>
      <c r="EV28" s="333"/>
      <c r="EW28" s="333"/>
      <c r="EX28" s="333"/>
      <c r="EY28" s="333"/>
      <c r="EZ28" s="333"/>
      <c r="FA28" s="333"/>
      <c r="FB28" s="333"/>
      <c r="FC28" s="333"/>
      <c r="FD28" s="333"/>
      <c r="FE28" s="333"/>
      <c r="FF28" s="333"/>
      <c r="FG28" s="333"/>
      <c r="FH28" s="333"/>
      <c r="FI28" s="333"/>
      <c r="FJ28" s="333"/>
      <c r="FK28" s="333"/>
      <c r="FL28" s="333"/>
      <c r="FM28" s="333"/>
      <c r="FN28" s="333"/>
      <c r="FO28" s="333"/>
      <c r="FP28" s="333"/>
      <c r="FQ28" s="333"/>
      <c r="FR28" s="333"/>
      <c r="FS28" s="333"/>
      <c r="FT28" s="333"/>
      <c r="FU28" s="333"/>
      <c r="FV28" s="333"/>
      <c r="FW28" s="333"/>
      <c r="FX28" s="333"/>
      <c r="FY28" s="333"/>
      <c r="FZ28" s="333"/>
      <c r="GA28" s="333"/>
      <c r="GB28" s="333"/>
      <c r="GC28" s="333"/>
      <c r="GD28" s="333"/>
      <c r="GE28" s="333"/>
      <c r="GF28" s="333"/>
      <c r="GG28" s="333"/>
      <c r="GH28" s="333"/>
      <c r="GI28" s="333"/>
      <c r="GJ28" s="333"/>
      <c r="GK28" s="333"/>
      <c r="GL28" s="333"/>
      <c r="GM28" s="333"/>
      <c r="GN28" s="333"/>
      <c r="GO28" s="333"/>
      <c r="GP28" s="333"/>
      <c r="GQ28" s="333"/>
      <c r="GR28" s="333"/>
      <c r="GS28" s="333"/>
      <c r="GT28" s="333"/>
      <c r="GU28" s="333"/>
      <c r="GV28" s="333"/>
      <c r="GW28" s="333"/>
      <c r="GX28" s="333"/>
      <c r="GY28" s="333"/>
      <c r="GZ28" s="333"/>
      <c r="HA28" s="333"/>
      <c r="HB28" s="333"/>
      <c r="HC28" s="333"/>
      <c r="HD28" s="333"/>
      <c r="HE28" s="333"/>
      <c r="HF28" s="333"/>
      <c r="HG28" s="333"/>
      <c r="HH28" s="333"/>
      <c r="HI28" s="333"/>
      <c r="HJ28" s="333"/>
      <c r="HK28" s="333"/>
      <c r="HL28" s="333"/>
      <c r="HM28" s="333"/>
      <c r="HN28" s="333"/>
      <c r="HO28" s="333"/>
      <c r="HP28" s="333"/>
      <c r="HQ28" s="333"/>
      <c r="HR28" s="333"/>
      <c r="HS28" s="333"/>
      <c r="HT28" s="333"/>
      <c r="HU28" s="333"/>
      <c r="HV28" s="333"/>
      <c r="HW28" s="333"/>
      <c r="HX28" s="333"/>
      <c r="HY28" s="333"/>
      <c r="HZ28" s="333"/>
      <c r="IA28" s="333"/>
      <c r="IB28" s="333"/>
      <c r="IC28" s="333"/>
      <c r="ID28" s="333"/>
      <c r="IE28" s="333"/>
      <c r="IF28" s="333"/>
    </row>
    <row r="29" spans="1:240" s="334" customFormat="1" ht="45" x14ac:dyDescent="0.2">
      <c r="A29" s="324">
        <v>2021000100495</v>
      </c>
      <c r="B29" s="335" t="s">
        <v>693</v>
      </c>
      <c r="C29" s="336" t="s">
        <v>489</v>
      </c>
      <c r="D29" s="345" t="s">
        <v>490</v>
      </c>
      <c r="E29" s="336" t="s">
        <v>391</v>
      </c>
      <c r="F29" s="336" t="s">
        <v>28</v>
      </c>
      <c r="G29" s="337" t="s">
        <v>584</v>
      </c>
      <c r="H29" s="338">
        <v>44685</v>
      </c>
      <c r="I29" s="327">
        <f t="shared" si="1"/>
        <v>1802569975</v>
      </c>
      <c r="J29" s="340"/>
      <c r="K29" s="340"/>
      <c r="L29" s="340"/>
      <c r="M29" s="340">
        <v>1739635693</v>
      </c>
      <c r="N29" s="339"/>
      <c r="O29" s="339"/>
      <c r="P29" s="328">
        <f t="shared" si="0"/>
        <v>1739635693</v>
      </c>
      <c r="Q29" s="340">
        <v>62934282</v>
      </c>
      <c r="R29" s="341" t="s">
        <v>418</v>
      </c>
      <c r="S29" s="341" t="s">
        <v>423</v>
      </c>
      <c r="T29" s="342"/>
      <c r="U29" s="343"/>
      <c r="V29" s="340"/>
      <c r="W29" s="336" t="s">
        <v>646</v>
      </c>
      <c r="X29" s="336"/>
      <c r="Y29" s="336" t="s">
        <v>694</v>
      </c>
      <c r="Z29" s="347" t="s">
        <v>704</v>
      </c>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333"/>
      <c r="DC29" s="333"/>
      <c r="DD29" s="333"/>
      <c r="DE29" s="333"/>
      <c r="DF29" s="333"/>
      <c r="DG29" s="333"/>
      <c r="DH29" s="333"/>
      <c r="DI29" s="333"/>
      <c r="DJ29" s="333"/>
      <c r="DK29" s="333"/>
      <c r="DL29" s="333"/>
      <c r="DM29" s="333"/>
      <c r="DN29" s="333"/>
      <c r="DO29" s="333"/>
      <c r="DP29" s="333"/>
      <c r="DQ29" s="333"/>
      <c r="DR29" s="333"/>
      <c r="DS29" s="333"/>
      <c r="DT29" s="333"/>
      <c r="DU29" s="333"/>
      <c r="DV29" s="333"/>
      <c r="DW29" s="333"/>
      <c r="DX29" s="333"/>
      <c r="DY29" s="333"/>
      <c r="DZ29" s="333"/>
      <c r="EA29" s="333"/>
      <c r="EB29" s="333"/>
      <c r="EC29" s="333"/>
      <c r="ED29" s="333"/>
      <c r="EE29" s="333"/>
      <c r="EF29" s="333"/>
      <c r="EG29" s="333"/>
      <c r="EH29" s="333"/>
      <c r="EI29" s="333"/>
      <c r="EJ29" s="333"/>
      <c r="EK29" s="333"/>
      <c r="EL29" s="333"/>
      <c r="EM29" s="333"/>
      <c r="EN29" s="333"/>
      <c r="EO29" s="333"/>
      <c r="EP29" s="333"/>
      <c r="EQ29" s="333"/>
      <c r="ER29" s="333"/>
      <c r="ES29" s="333"/>
      <c r="ET29" s="333"/>
      <c r="EU29" s="333"/>
      <c r="EV29" s="333"/>
      <c r="EW29" s="333"/>
      <c r="EX29" s="333"/>
      <c r="EY29" s="333"/>
      <c r="EZ29" s="333"/>
      <c r="FA29" s="333"/>
      <c r="FB29" s="333"/>
      <c r="FC29" s="333"/>
      <c r="FD29" s="333"/>
      <c r="FE29" s="333"/>
      <c r="FF29" s="333"/>
      <c r="FG29" s="333"/>
      <c r="FH29" s="333"/>
      <c r="FI29" s="333"/>
      <c r="FJ29" s="333"/>
      <c r="FK29" s="333"/>
      <c r="FL29" s="333"/>
      <c r="FM29" s="333"/>
      <c r="FN29" s="333"/>
      <c r="FO29" s="333"/>
      <c r="FP29" s="333"/>
      <c r="FQ29" s="333"/>
      <c r="FR29" s="333"/>
      <c r="FS29" s="333"/>
      <c r="FT29" s="333"/>
      <c r="FU29" s="333"/>
      <c r="FV29" s="333"/>
      <c r="FW29" s="333"/>
      <c r="FX29" s="333"/>
      <c r="FY29" s="333"/>
      <c r="FZ29" s="333"/>
      <c r="GA29" s="333"/>
      <c r="GB29" s="333"/>
      <c r="GC29" s="333"/>
      <c r="GD29" s="333"/>
      <c r="GE29" s="333"/>
      <c r="GF29" s="333"/>
      <c r="GG29" s="333"/>
      <c r="GH29" s="333"/>
      <c r="GI29" s="333"/>
      <c r="GJ29" s="333"/>
      <c r="GK29" s="333"/>
      <c r="GL29" s="333"/>
      <c r="GM29" s="333"/>
      <c r="GN29" s="333"/>
      <c r="GO29" s="333"/>
      <c r="GP29" s="333"/>
      <c r="GQ29" s="333"/>
      <c r="GR29" s="333"/>
      <c r="GS29" s="333"/>
      <c r="GT29" s="333"/>
      <c r="GU29" s="333"/>
      <c r="GV29" s="333"/>
      <c r="GW29" s="333"/>
      <c r="GX29" s="333"/>
      <c r="GY29" s="333"/>
      <c r="GZ29" s="333"/>
      <c r="HA29" s="333"/>
      <c r="HB29" s="333"/>
      <c r="HC29" s="333"/>
      <c r="HD29" s="333"/>
      <c r="HE29" s="333"/>
      <c r="HF29" s="333"/>
      <c r="HG29" s="333"/>
      <c r="HH29" s="333"/>
      <c r="HI29" s="333"/>
      <c r="HJ29" s="333"/>
      <c r="HK29" s="333"/>
      <c r="HL29" s="333"/>
      <c r="HM29" s="333"/>
      <c r="HN29" s="333"/>
      <c r="HO29" s="333"/>
      <c r="HP29" s="333"/>
      <c r="HQ29" s="333"/>
      <c r="HR29" s="333"/>
      <c r="HS29" s="333"/>
      <c r="HT29" s="333"/>
      <c r="HU29" s="333"/>
      <c r="HV29" s="333"/>
      <c r="HW29" s="333"/>
      <c r="HX29" s="333"/>
      <c r="HY29" s="333"/>
      <c r="HZ29" s="333"/>
      <c r="IA29" s="333"/>
      <c r="IB29" s="333"/>
      <c r="IC29" s="333"/>
      <c r="ID29" s="333"/>
      <c r="IE29" s="333"/>
      <c r="IF29" s="333"/>
    </row>
    <row r="30" spans="1:240" s="334" customFormat="1" ht="33.75" x14ac:dyDescent="0.2">
      <c r="A30" s="324">
        <v>2022003630005</v>
      </c>
      <c r="B30" s="335" t="s">
        <v>491</v>
      </c>
      <c r="C30" s="336" t="s">
        <v>492</v>
      </c>
      <c r="D30" s="345" t="s">
        <v>493</v>
      </c>
      <c r="E30" s="336" t="s">
        <v>391</v>
      </c>
      <c r="F30" s="336" t="s">
        <v>28</v>
      </c>
      <c r="G30" s="337" t="s">
        <v>585</v>
      </c>
      <c r="H30" s="338">
        <v>44760</v>
      </c>
      <c r="I30" s="327">
        <f t="shared" si="1"/>
        <v>1315779701.3</v>
      </c>
      <c r="J30" s="340"/>
      <c r="K30" s="340"/>
      <c r="L30" s="340">
        <v>1315779701.3</v>
      </c>
      <c r="M30" s="340"/>
      <c r="N30" s="339"/>
      <c r="O30" s="339"/>
      <c r="P30" s="328">
        <f t="shared" si="0"/>
        <v>1315779701.3</v>
      </c>
      <c r="Q30" s="340"/>
      <c r="R30" s="341" t="s">
        <v>373</v>
      </c>
      <c r="S30" s="341" t="s">
        <v>423</v>
      </c>
      <c r="T30" s="342">
        <v>44776</v>
      </c>
      <c r="U30" s="343" t="s">
        <v>494</v>
      </c>
      <c r="V30" s="340">
        <v>1315779701.3</v>
      </c>
      <c r="W30" s="336" t="s">
        <v>646</v>
      </c>
      <c r="X30" s="336"/>
      <c r="Y30" s="336"/>
      <c r="Z30" s="347" t="s">
        <v>704</v>
      </c>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333"/>
      <c r="DC30" s="333"/>
      <c r="DD30" s="333"/>
      <c r="DE30" s="333"/>
      <c r="DF30" s="333"/>
      <c r="DG30" s="333"/>
      <c r="DH30" s="333"/>
      <c r="DI30" s="333"/>
      <c r="DJ30" s="333"/>
      <c r="DK30" s="333"/>
      <c r="DL30" s="333"/>
      <c r="DM30" s="333"/>
      <c r="DN30" s="333"/>
      <c r="DO30" s="333"/>
      <c r="DP30" s="333"/>
      <c r="DQ30" s="333"/>
      <c r="DR30" s="333"/>
      <c r="DS30" s="333"/>
      <c r="DT30" s="333"/>
      <c r="DU30" s="333"/>
      <c r="DV30" s="333"/>
      <c r="DW30" s="333"/>
      <c r="DX30" s="333"/>
      <c r="DY30" s="333"/>
      <c r="DZ30" s="333"/>
      <c r="EA30" s="333"/>
      <c r="EB30" s="333"/>
      <c r="EC30" s="333"/>
      <c r="ED30" s="333"/>
      <c r="EE30" s="333"/>
      <c r="EF30" s="333"/>
      <c r="EG30" s="333"/>
      <c r="EH30" s="333"/>
      <c r="EI30" s="333"/>
      <c r="EJ30" s="333"/>
      <c r="EK30" s="333"/>
      <c r="EL30" s="333"/>
      <c r="EM30" s="333"/>
      <c r="EN30" s="333"/>
      <c r="EO30" s="333"/>
      <c r="EP30" s="333"/>
      <c r="EQ30" s="333"/>
      <c r="ER30" s="333"/>
      <c r="ES30" s="333"/>
      <c r="ET30" s="333"/>
      <c r="EU30" s="333"/>
      <c r="EV30" s="333"/>
      <c r="EW30" s="333"/>
      <c r="EX30" s="333"/>
      <c r="EY30" s="333"/>
      <c r="EZ30" s="333"/>
      <c r="FA30" s="333"/>
      <c r="FB30" s="333"/>
      <c r="FC30" s="333"/>
      <c r="FD30" s="333"/>
      <c r="FE30" s="333"/>
      <c r="FF30" s="333"/>
      <c r="FG30" s="333"/>
      <c r="FH30" s="333"/>
      <c r="FI30" s="333"/>
      <c r="FJ30" s="333"/>
      <c r="FK30" s="333"/>
      <c r="FL30" s="333"/>
      <c r="FM30" s="333"/>
      <c r="FN30" s="333"/>
      <c r="FO30" s="333"/>
      <c r="FP30" s="333"/>
      <c r="FQ30" s="333"/>
      <c r="FR30" s="333"/>
      <c r="FS30" s="333"/>
      <c r="FT30" s="333"/>
      <c r="FU30" s="333"/>
      <c r="FV30" s="333"/>
      <c r="FW30" s="333"/>
      <c r="FX30" s="333"/>
      <c r="FY30" s="333"/>
      <c r="FZ30" s="333"/>
      <c r="GA30" s="333"/>
      <c r="GB30" s="333"/>
      <c r="GC30" s="333"/>
      <c r="GD30" s="333"/>
      <c r="GE30" s="333"/>
      <c r="GF30" s="333"/>
      <c r="GG30" s="333"/>
      <c r="GH30" s="333"/>
      <c r="GI30" s="333"/>
      <c r="GJ30" s="333"/>
      <c r="GK30" s="333"/>
      <c r="GL30" s="333"/>
      <c r="GM30" s="333"/>
      <c r="GN30" s="333"/>
      <c r="GO30" s="333"/>
      <c r="GP30" s="333"/>
      <c r="GQ30" s="333"/>
      <c r="GR30" s="333"/>
      <c r="GS30" s="333"/>
      <c r="GT30" s="333"/>
      <c r="GU30" s="333"/>
      <c r="GV30" s="333"/>
      <c r="GW30" s="333"/>
      <c r="GX30" s="333"/>
      <c r="GY30" s="333"/>
      <c r="GZ30" s="333"/>
      <c r="HA30" s="333"/>
      <c r="HB30" s="333"/>
      <c r="HC30" s="333"/>
      <c r="HD30" s="333"/>
      <c r="HE30" s="333"/>
      <c r="HF30" s="333"/>
      <c r="HG30" s="333"/>
      <c r="HH30" s="333"/>
      <c r="HI30" s="333"/>
      <c r="HJ30" s="333"/>
      <c r="HK30" s="333"/>
      <c r="HL30" s="333"/>
      <c r="HM30" s="333"/>
      <c r="HN30" s="333"/>
      <c r="HO30" s="333"/>
      <c r="HP30" s="333"/>
      <c r="HQ30" s="333"/>
      <c r="HR30" s="333"/>
      <c r="HS30" s="333"/>
      <c r="HT30" s="333"/>
      <c r="HU30" s="333"/>
      <c r="HV30" s="333"/>
      <c r="HW30" s="333"/>
      <c r="HX30" s="333"/>
      <c r="HY30" s="333"/>
      <c r="HZ30" s="333"/>
      <c r="IA30" s="333"/>
      <c r="IB30" s="333"/>
      <c r="IC30" s="333"/>
      <c r="ID30" s="333"/>
      <c r="IE30" s="333"/>
      <c r="IF30" s="333"/>
    </row>
    <row r="31" spans="1:240" s="334" customFormat="1" ht="45" x14ac:dyDescent="0.2">
      <c r="A31" s="324">
        <v>2021003630025</v>
      </c>
      <c r="B31" s="335" t="s">
        <v>495</v>
      </c>
      <c r="C31" s="336" t="s">
        <v>496</v>
      </c>
      <c r="D31" s="345" t="s">
        <v>497</v>
      </c>
      <c r="E31" s="336" t="s">
        <v>117</v>
      </c>
      <c r="F31" s="336" t="s">
        <v>28</v>
      </c>
      <c r="G31" s="337" t="s">
        <v>586</v>
      </c>
      <c r="H31" s="338">
        <v>44945</v>
      </c>
      <c r="I31" s="327">
        <f t="shared" si="1"/>
        <v>30672326057.959999</v>
      </c>
      <c r="J31" s="340"/>
      <c r="K31" s="340">
        <v>30672326057.959999</v>
      </c>
      <c r="L31" s="340"/>
      <c r="M31" s="340"/>
      <c r="N31" s="339"/>
      <c r="O31" s="339"/>
      <c r="P31" s="328">
        <f t="shared" si="0"/>
        <v>30672326057.959999</v>
      </c>
      <c r="Q31" s="340"/>
      <c r="R31" s="341" t="s">
        <v>418</v>
      </c>
      <c r="S31" s="341" t="s">
        <v>458</v>
      </c>
      <c r="T31" s="342">
        <v>45007</v>
      </c>
      <c r="U31" s="343" t="s">
        <v>685</v>
      </c>
      <c r="V31" s="340">
        <v>30672326057.959999</v>
      </c>
      <c r="W31" s="336" t="s">
        <v>131</v>
      </c>
      <c r="X31" s="336"/>
      <c r="Y31" s="336"/>
      <c r="Z31" s="347" t="s">
        <v>704</v>
      </c>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c r="CU31" s="333"/>
      <c r="CV31" s="333"/>
      <c r="CW31" s="333"/>
      <c r="CX31" s="333"/>
      <c r="CY31" s="333"/>
      <c r="CZ31" s="333"/>
      <c r="DA31" s="333"/>
      <c r="DB31" s="333"/>
      <c r="DC31" s="333"/>
      <c r="DD31" s="333"/>
      <c r="DE31" s="333"/>
      <c r="DF31" s="333"/>
      <c r="DG31" s="333"/>
      <c r="DH31" s="333"/>
      <c r="DI31" s="333"/>
      <c r="DJ31" s="333"/>
      <c r="DK31" s="333"/>
      <c r="DL31" s="333"/>
      <c r="DM31" s="333"/>
      <c r="DN31" s="333"/>
      <c r="DO31" s="333"/>
      <c r="DP31" s="333"/>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3"/>
      <c r="EM31" s="333"/>
      <c r="EN31" s="333"/>
      <c r="EO31" s="333"/>
      <c r="EP31" s="333"/>
      <c r="EQ31" s="333"/>
      <c r="ER31" s="333"/>
      <c r="ES31" s="333"/>
      <c r="ET31" s="333"/>
      <c r="EU31" s="333"/>
      <c r="EV31" s="333"/>
      <c r="EW31" s="333"/>
      <c r="EX31" s="333"/>
      <c r="EY31" s="333"/>
      <c r="EZ31" s="333"/>
      <c r="FA31" s="333"/>
      <c r="FB31" s="333"/>
      <c r="FC31" s="333"/>
      <c r="FD31" s="333"/>
      <c r="FE31" s="333"/>
      <c r="FF31" s="333"/>
      <c r="FG31" s="333"/>
      <c r="FH31" s="333"/>
      <c r="FI31" s="333"/>
      <c r="FJ31" s="333"/>
      <c r="FK31" s="333"/>
      <c r="FL31" s="333"/>
      <c r="FM31" s="333"/>
      <c r="FN31" s="333"/>
      <c r="FO31" s="333"/>
      <c r="FP31" s="333"/>
      <c r="FQ31" s="333"/>
      <c r="FR31" s="333"/>
      <c r="FS31" s="333"/>
      <c r="FT31" s="333"/>
      <c r="FU31" s="333"/>
      <c r="FV31" s="333"/>
      <c r="FW31" s="333"/>
      <c r="FX31" s="333"/>
      <c r="FY31" s="333"/>
      <c r="FZ31" s="333"/>
      <c r="GA31" s="333"/>
      <c r="GB31" s="333"/>
      <c r="GC31" s="333"/>
      <c r="GD31" s="333"/>
      <c r="GE31" s="333"/>
      <c r="GF31" s="333"/>
      <c r="GG31" s="333"/>
      <c r="GH31" s="333"/>
      <c r="GI31" s="333"/>
      <c r="GJ31" s="333"/>
      <c r="GK31" s="333"/>
      <c r="GL31" s="333"/>
      <c r="GM31" s="333"/>
      <c r="GN31" s="333"/>
      <c r="GO31" s="333"/>
      <c r="GP31" s="333"/>
      <c r="GQ31" s="333"/>
      <c r="GR31" s="333"/>
      <c r="GS31" s="333"/>
      <c r="GT31" s="333"/>
      <c r="GU31" s="333"/>
      <c r="GV31" s="333"/>
      <c r="GW31" s="333"/>
      <c r="GX31" s="333"/>
      <c r="GY31" s="333"/>
      <c r="GZ31" s="333"/>
      <c r="HA31" s="333"/>
      <c r="HB31" s="333"/>
      <c r="HC31" s="333"/>
      <c r="HD31" s="333"/>
      <c r="HE31" s="333"/>
      <c r="HF31" s="333"/>
      <c r="HG31" s="333"/>
      <c r="HH31" s="333"/>
      <c r="HI31" s="333"/>
      <c r="HJ31" s="333"/>
      <c r="HK31" s="333"/>
      <c r="HL31" s="333"/>
      <c r="HM31" s="333"/>
      <c r="HN31" s="333"/>
      <c r="HO31" s="333"/>
      <c r="HP31" s="333"/>
      <c r="HQ31" s="333"/>
      <c r="HR31" s="333"/>
      <c r="HS31" s="333"/>
      <c r="HT31" s="333"/>
      <c r="HU31" s="333"/>
      <c r="HV31" s="333"/>
      <c r="HW31" s="333"/>
      <c r="HX31" s="333"/>
      <c r="HY31" s="333"/>
      <c r="HZ31" s="333"/>
      <c r="IA31" s="333"/>
      <c r="IB31" s="333"/>
      <c r="IC31" s="333"/>
      <c r="ID31" s="333"/>
      <c r="IE31" s="333"/>
      <c r="IF31" s="333"/>
    </row>
    <row r="32" spans="1:240" s="334" customFormat="1" ht="22.5" x14ac:dyDescent="0.2">
      <c r="A32" s="810">
        <v>2022003630001</v>
      </c>
      <c r="B32" s="806" t="s">
        <v>506</v>
      </c>
      <c r="C32" s="794" t="s">
        <v>496</v>
      </c>
      <c r="D32" s="808" t="s">
        <v>508</v>
      </c>
      <c r="E32" s="794" t="s">
        <v>117</v>
      </c>
      <c r="F32" s="794" t="s">
        <v>28</v>
      </c>
      <c r="G32" s="337" t="s">
        <v>587</v>
      </c>
      <c r="H32" s="338">
        <v>44994</v>
      </c>
      <c r="I32" s="812">
        <f>SUM(J32:Q33)-P32</f>
        <v>33840390140</v>
      </c>
      <c r="J32" s="802"/>
      <c r="K32" s="802"/>
      <c r="L32" s="802">
        <v>16185390140</v>
      </c>
      <c r="M32" s="802"/>
      <c r="N32" s="804"/>
      <c r="O32" s="804"/>
      <c r="P32" s="328">
        <f t="shared" si="0"/>
        <v>16185390140</v>
      </c>
      <c r="Q32" s="802">
        <v>17655000000</v>
      </c>
      <c r="R32" s="796" t="s">
        <v>418</v>
      </c>
      <c r="S32" s="796" t="s">
        <v>458</v>
      </c>
      <c r="T32" s="798">
        <v>45007</v>
      </c>
      <c r="U32" s="800" t="s">
        <v>686</v>
      </c>
      <c r="V32" s="802">
        <v>16185390140</v>
      </c>
      <c r="W32" s="794" t="s">
        <v>614</v>
      </c>
      <c r="X32" s="363"/>
      <c r="Y32" s="794" t="s">
        <v>687</v>
      </c>
      <c r="Z32" s="347" t="s">
        <v>704</v>
      </c>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3"/>
      <c r="EV32" s="333"/>
      <c r="EW32" s="333"/>
      <c r="EX32" s="333"/>
      <c r="EY32" s="333"/>
      <c r="EZ32" s="333"/>
      <c r="FA32" s="333"/>
      <c r="FB32" s="333"/>
      <c r="FC32" s="333"/>
      <c r="FD32" s="333"/>
      <c r="FE32" s="333"/>
      <c r="FF32" s="333"/>
      <c r="FG32" s="333"/>
      <c r="FH32" s="333"/>
      <c r="FI32" s="333"/>
      <c r="FJ32" s="333"/>
      <c r="FK32" s="333"/>
      <c r="FL32" s="333"/>
      <c r="FM32" s="333"/>
      <c r="FN32" s="333"/>
      <c r="FO32" s="333"/>
      <c r="FP32" s="333"/>
      <c r="FQ32" s="333"/>
      <c r="FR32" s="333"/>
      <c r="FS32" s="333"/>
      <c r="FT32" s="333"/>
      <c r="FU32" s="333"/>
      <c r="FV32" s="333"/>
      <c r="FW32" s="333"/>
      <c r="FX32" s="333"/>
      <c r="FY32" s="333"/>
      <c r="FZ32" s="333"/>
      <c r="GA32" s="333"/>
      <c r="GB32" s="333"/>
      <c r="GC32" s="333"/>
      <c r="GD32" s="333"/>
      <c r="GE32" s="333"/>
      <c r="GF32" s="333"/>
      <c r="GG32" s="333"/>
      <c r="GH32" s="333"/>
      <c r="GI32" s="333"/>
      <c r="GJ32" s="333"/>
      <c r="GK32" s="333"/>
      <c r="GL32" s="333"/>
      <c r="GM32" s="333"/>
      <c r="GN32" s="333"/>
      <c r="GO32" s="333"/>
      <c r="GP32" s="333"/>
      <c r="GQ32" s="333"/>
      <c r="GR32" s="333"/>
      <c r="GS32" s="333"/>
      <c r="GT32" s="333"/>
      <c r="GU32" s="333"/>
      <c r="GV32" s="333"/>
      <c r="GW32" s="333"/>
      <c r="GX32" s="333"/>
      <c r="GY32" s="333"/>
      <c r="GZ32" s="333"/>
      <c r="HA32" s="333"/>
      <c r="HB32" s="333"/>
      <c r="HC32" s="333"/>
      <c r="HD32" s="333"/>
      <c r="HE32" s="333"/>
      <c r="HF32" s="333"/>
      <c r="HG32" s="333"/>
      <c r="HH32" s="333"/>
      <c r="HI32" s="333"/>
      <c r="HJ32" s="333"/>
      <c r="HK32" s="333"/>
      <c r="HL32" s="333"/>
      <c r="HM32" s="333"/>
      <c r="HN32" s="333"/>
      <c r="HO32" s="333"/>
      <c r="HP32" s="333"/>
      <c r="HQ32" s="333"/>
      <c r="HR32" s="333"/>
      <c r="HS32" s="333"/>
      <c r="HT32" s="333"/>
      <c r="HU32" s="333"/>
      <c r="HV32" s="333"/>
      <c r="HW32" s="333"/>
      <c r="HX32" s="333"/>
      <c r="HY32" s="333"/>
      <c r="HZ32" s="333"/>
      <c r="IA32" s="333"/>
      <c r="IB32" s="333"/>
      <c r="IC32" s="333"/>
      <c r="ID32" s="333"/>
      <c r="IE32" s="333"/>
      <c r="IF32" s="333"/>
    </row>
    <row r="33" spans="1:240" s="334" customFormat="1" ht="67.5" x14ac:dyDescent="0.2">
      <c r="A33" s="811"/>
      <c r="B33" s="807"/>
      <c r="C33" s="795"/>
      <c r="D33" s="809"/>
      <c r="E33" s="795"/>
      <c r="F33" s="795"/>
      <c r="G33" s="337" t="s">
        <v>709</v>
      </c>
      <c r="H33" s="338">
        <v>45000</v>
      </c>
      <c r="I33" s="813"/>
      <c r="J33" s="803"/>
      <c r="K33" s="803"/>
      <c r="L33" s="803"/>
      <c r="M33" s="803"/>
      <c r="N33" s="805"/>
      <c r="O33" s="805"/>
      <c r="P33" s="328">
        <f t="shared" si="0"/>
        <v>0</v>
      </c>
      <c r="Q33" s="803"/>
      <c r="R33" s="797"/>
      <c r="S33" s="797"/>
      <c r="T33" s="799"/>
      <c r="U33" s="801"/>
      <c r="V33" s="803"/>
      <c r="W33" s="795"/>
      <c r="X33" s="364"/>
      <c r="Y33" s="795"/>
      <c r="Z33" s="347" t="s">
        <v>704</v>
      </c>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c r="DG33" s="333"/>
      <c r="DH33" s="333"/>
      <c r="DI33" s="333"/>
      <c r="DJ33" s="333"/>
      <c r="DK33" s="333"/>
      <c r="DL33" s="333"/>
      <c r="DM33" s="333"/>
      <c r="DN33" s="333"/>
      <c r="DO33" s="333"/>
      <c r="DP33" s="333"/>
      <c r="DQ33" s="333"/>
      <c r="DR33" s="333"/>
      <c r="DS33" s="333"/>
      <c r="DT33" s="333"/>
      <c r="DU33" s="333"/>
      <c r="DV33" s="333"/>
      <c r="DW33" s="333"/>
      <c r="DX33" s="333"/>
      <c r="DY33" s="333"/>
      <c r="DZ33" s="333"/>
      <c r="EA33" s="333"/>
      <c r="EB33" s="333"/>
      <c r="EC33" s="333"/>
      <c r="ED33" s="333"/>
      <c r="EE33" s="333"/>
      <c r="EF33" s="333"/>
      <c r="EG33" s="333"/>
      <c r="EH33" s="333"/>
      <c r="EI33" s="333"/>
      <c r="EJ33" s="333"/>
      <c r="EK33" s="333"/>
      <c r="EL33" s="333"/>
      <c r="EM33" s="333"/>
      <c r="EN33" s="333"/>
      <c r="EO33" s="333"/>
      <c r="EP33" s="333"/>
      <c r="EQ33" s="333"/>
      <c r="ER33" s="333"/>
      <c r="ES33" s="333"/>
      <c r="ET33" s="333"/>
      <c r="EU33" s="333"/>
      <c r="EV33" s="333"/>
      <c r="EW33" s="333"/>
      <c r="EX33" s="333"/>
      <c r="EY33" s="333"/>
      <c r="EZ33" s="333"/>
      <c r="FA33" s="333"/>
      <c r="FB33" s="333"/>
      <c r="FC33" s="333"/>
      <c r="FD33" s="333"/>
      <c r="FE33" s="333"/>
      <c r="FF33" s="333"/>
      <c r="FG33" s="333"/>
      <c r="FH33" s="333"/>
      <c r="FI33" s="333"/>
      <c r="FJ33" s="333"/>
      <c r="FK33" s="333"/>
      <c r="FL33" s="333"/>
      <c r="FM33" s="333"/>
      <c r="FN33" s="333"/>
      <c r="FO33" s="333"/>
      <c r="FP33" s="333"/>
      <c r="FQ33" s="333"/>
      <c r="FR33" s="333"/>
      <c r="FS33" s="333"/>
      <c r="FT33" s="333"/>
      <c r="FU33" s="333"/>
      <c r="FV33" s="333"/>
      <c r="FW33" s="333"/>
      <c r="FX33" s="333"/>
      <c r="FY33" s="333"/>
      <c r="FZ33" s="333"/>
      <c r="GA33" s="333"/>
      <c r="GB33" s="333"/>
      <c r="GC33" s="333"/>
      <c r="GD33" s="333"/>
      <c r="GE33" s="333"/>
      <c r="GF33" s="333"/>
      <c r="GG33" s="333"/>
      <c r="GH33" s="333"/>
      <c r="GI33" s="333"/>
      <c r="GJ33" s="333"/>
      <c r="GK33" s="333"/>
      <c r="GL33" s="333"/>
      <c r="GM33" s="333"/>
      <c r="GN33" s="333"/>
      <c r="GO33" s="333"/>
      <c r="GP33" s="333"/>
      <c r="GQ33" s="333"/>
      <c r="GR33" s="333"/>
      <c r="GS33" s="333"/>
      <c r="GT33" s="333"/>
      <c r="GU33" s="333"/>
      <c r="GV33" s="333"/>
      <c r="GW33" s="333"/>
      <c r="GX33" s="333"/>
      <c r="GY33" s="333"/>
      <c r="GZ33" s="333"/>
      <c r="HA33" s="333"/>
      <c r="HB33" s="333"/>
      <c r="HC33" s="333"/>
      <c r="HD33" s="333"/>
      <c r="HE33" s="333"/>
      <c r="HF33" s="333"/>
      <c r="HG33" s="333"/>
      <c r="HH33" s="333"/>
      <c r="HI33" s="333"/>
      <c r="HJ33" s="333"/>
      <c r="HK33" s="333"/>
      <c r="HL33" s="333"/>
      <c r="HM33" s="333"/>
      <c r="HN33" s="333"/>
      <c r="HO33" s="333"/>
      <c r="HP33" s="333"/>
      <c r="HQ33" s="333"/>
      <c r="HR33" s="333"/>
      <c r="HS33" s="333"/>
      <c r="HT33" s="333"/>
      <c r="HU33" s="333"/>
      <c r="HV33" s="333"/>
      <c r="HW33" s="333"/>
      <c r="HX33" s="333"/>
      <c r="HY33" s="333"/>
      <c r="HZ33" s="333"/>
      <c r="IA33" s="333"/>
      <c r="IB33" s="333"/>
      <c r="IC33" s="333"/>
      <c r="ID33" s="333"/>
      <c r="IE33" s="333"/>
      <c r="IF33" s="333"/>
    </row>
    <row r="34" spans="1:240" s="334" customFormat="1" ht="78.75" x14ac:dyDescent="0.2">
      <c r="A34" s="371">
        <v>2022003630015</v>
      </c>
      <c r="B34" s="369" t="s">
        <v>615</v>
      </c>
      <c r="C34" s="364" t="s">
        <v>616</v>
      </c>
      <c r="D34" s="370" t="s">
        <v>617</v>
      </c>
      <c r="E34" s="364" t="s">
        <v>313</v>
      </c>
      <c r="F34" s="364" t="s">
        <v>28</v>
      </c>
      <c r="G34" s="337" t="s">
        <v>619</v>
      </c>
      <c r="H34" s="338">
        <v>45026</v>
      </c>
      <c r="I34" s="327">
        <f t="shared" ref="I34:I36" si="2">+Q34+O34+N34+M34+L34+K34+J34</f>
        <v>9199864032</v>
      </c>
      <c r="J34" s="372"/>
      <c r="K34" s="372"/>
      <c r="L34" s="372">
        <v>9199864032</v>
      </c>
      <c r="M34" s="372"/>
      <c r="N34" s="373"/>
      <c r="O34" s="373"/>
      <c r="P34" s="328">
        <f t="shared" si="0"/>
        <v>9199864032</v>
      </c>
      <c r="Q34" s="372"/>
      <c r="R34" s="374" t="s">
        <v>618</v>
      </c>
      <c r="S34" s="374" t="s">
        <v>433</v>
      </c>
      <c r="T34" s="368">
        <v>45035</v>
      </c>
      <c r="U34" s="375" t="s">
        <v>690</v>
      </c>
      <c r="V34" s="372">
        <v>9199864032</v>
      </c>
      <c r="W34" s="336" t="s">
        <v>131</v>
      </c>
      <c r="X34" s="364"/>
      <c r="Y34" s="364"/>
      <c r="Z34" s="347" t="s">
        <v>704</v>
      </c>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c r="CU34" s="333"/>
      <c r="CV34" s="333"/>
      <c r="CW34" s="333"/>
      <c r="CX34" s="333"/>
      <c r="CY34" s="333"/>
      <c r="CZ34" s="333"/>
      <c r="DA34" s="333"/>
      <c r="DB34" s="333"/>
      <c r="DC34" s="333"/>
      <c r="DD34" s="333"/>
      <c r="DE34" s="333"/>
      <c r="DF34" s="333"/>
      <c r="DG34" s="333"/>
      <c r="DH34" s="333"/>
      <c r="DI34" s="333"/>
      <c r="DJ34" s="333"/>
      <c r="DK34" s="333"/>
      <c r="DL34" s="333"/>
      <c r="DM34" s="333"/>
      <c r="DN34" s="333"/>
      <c r="DO34" s="333"/>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3"/>
      <c r="EV34" s="333"/>
      <c r="EW34" s="333"/>
      <c r="EX34" s="333"/>
      <c r="EY34" s="333"/>
      <c r="EZ34" s="333"/>
      <c r="FA34" s="333"/>
      <c r="FB34" s="333"/>
      <c r="FC34" s="333"/>
      <c r="FD34" s="333"/>
      <c r="FE34" s="333"/>
      <c r="FF34" s="333"/>
      <c r="FG34" s="333"/>
      <c r="FH34" s="333"/>
      <c r="FI34" s="333"/>
      <c r="FJ34" s="333"/>
      <c r="FK34" s="333"/>
      <c r="FL34" s="333"/>
      <c r="FM34" s="333"/>
      <c r="FN34" s="333"/>
      <c r="FO34" s="333"/>
      <c r="FP34" s="333"/>
      <c r="FQ34" s="333"/>
      <c r="FR34" s="333"/>
      <c r="FS34" s="333"/>
      <c r="FT34" s="333"/>
      <c r="FU34" s="333"/>
      <c r="FV34" s="333"/>
      <c r="FW34" s="333"/>
      <c r="FX34" s="333"/>
      <c r="FY34" s="333"/>
      <c r="FZ34" s="333"/>
      <c r="GA34" s="333"/>
      <c r="GB34" s="333"/>
      <c r="GC34" s="333"/>
      <c r="GD34" s="333"/>
      <c r="GE34" s="333"/>
      <c r="GF34" s="333"/>
      <c r="GG34" s="333"/>
      <c r="GH34" s="333"/>
      <c r="GI34" s="333"/>
      <c r="GJ34" s="333"/>
      <c r="GK34" s="333"/>
      <c r="GL34" s="333"/>
      <c r="GM34" s="333"/>
      <c r="GN34" s="333"/>
      <c r="GO34" s="333"/>
      <c r="GP34" s="333"/>
      <c r="GQ34" s="333"/>
      <c r="GR34" s="333"/>
      <c r="GS34" s="333"/>
      <c r="GT34" s="333"/>
      <c r="GU34" s="333"/>
      <c r="GV34" s="333"/>
      <c r="GW34" s="333"/>
      <c r="GX34" s="333"/>
      <c r="GY34" s="333"/>
      <c r="GZ34" s="333"/>
      <c r="HA34" s="333"/>
      <c r="HB34" s="333"/>
      <c r="HC34" s="333"/>
      <c r="HD34" s="333"/>
      <c r="HE34" s="333"/>
      <c r="HF34" s="333"/>
      <c r="HG34" s="333"/>
      <c r="HH34" s="333"/>
      <c r="HI34" s="333"/>
      <c r="HJ34" s="333"/>
      <c r="HK34" s="333"/>
      <c r="HL34" s="333"/>
      <c r="HM34" s="333"/>
      <c r="HN34" s="333"/>
      <c r="HO34" s="333"/>
      <c r="HP34" s="333"/>
      <c r="HQ34" s="333"/>
      <c r="HR34" s="333"/>
      <c r="HS34" s="333"/>
      <c r="HT34" s="333"/>
      <c r="HU34" s="333"/>
      <c r="HV34" s="333"/>
      <c r="HW34" s="333"/>
      <c r="HX34" s="333"/>
      <c r="HY34" s="333"/>
      <c r="HZ34" s="333"/>
      <c r="IA34" s="333"/>
      <c r="IB34" s="333"/>
      <c r="IC34" s="333"/>
      <c r="ID34" s="333"/>
      <c r="IE34" s="333"/>
      <c r="IF34" s="333"/>
    </row>
    <row r="35" spans="1:240" s="386" customFormat="1" ht="56.25" x14ac:dyDescent="0.2">
      <c r="A35" s="371">
        <v>2023003630002</v>
      </c>
      <c r="B35" s="376" t="s">
        <v>681</v>
      </c>
      <c r="C35" s="362" t="s">
        <v>683</v>
      </c>
      <c r="D35" s="377" t="s">
        <v>508</v>
      </c>
      <c r="E35" s="362" t="s">
        <v>620</v>
      </c>
      <c r="F35" s="362" t="s">
        <v>28</v>
      </c>
      <c r="G35" s="351" t="s">
        <v>682</v>
      </c>
      <c r="H35" s="352">
        <v>45030</v>
      </c>
      <c r="I35" s="327">
        <f t="shared" si="2"/>
        <v>35849183783</v>
      </c>
      <c r="J35" s="378"/>
      <c r="K35" s="378"/>
      <c r="L35" s="379">
        <f>8136684469.78+6100299313.22</f>
        <v>14236983783</v>
      </c>
      <c r="M35" s="379"/>
      <c r="N35" s="380"/>
      <c r="O35" s="380"/>
      <c r="P35" s="328">
        <f t="shared" si="0"/>
        <v>14236983783</v>
      </c>
      <c r="Q35" s="379">
        <v>21612200000</v>
      </c>
      <c r="R35" s="381" t="s">
        <v>418</v>
      </c>
      <c r="S35" s="381" t="s">
        <v>640</v>
      </c>
      <c r="T35" s="382">
        <v>45048</v>
      </c>
      <c r="U35" s="383" t="s">
        <v>691</v>
      </c>
      <c r="V35" s="379">
        <v>14236983783</v>
      </c>
      <c r="W35" s="362" t="s">
        <v>614</v>
      </c>
      <c r="X35" s="384"/>
      <c r="Y35" s="384"/>
      <c r="Z35" s="347" t="s">
        <v>704</v>
      </c>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row>
    <row r="36" spans="1:240" s="386" customFormat="1" ht="45" x14ac:dyDescent="0.2">
      <c r="A36" s="371">
        <v>2022003630014</v>
      </c>
      <c r="B36" s="376" t="s">
        <v>698</v>
      </c>
      <c r="C36" s="362" t="s">
        <v>700</v>
      </c>
      <c r="D36" s="377">
        <v>5324</v>
      </c>
      <c r="E36" s="362" t="s">
        <v>50</v>
      </c>
      <c r="F36" s="362" t="s">
        <v>28</v>
      </c>
      <c r="G36" s="351" t="s">
        <v>699</v>
      </c>
      <c r="H36" s="352">
        <v>45132</v>
      </c>
      <c r="I36" s="327">
        <f t="shared" si="2"/>
        <v>1491990499.4000001</v>
      </c>
      <c r="J36" s="379">
        <v>1491990499.4000001</v>
      </c>
      <c r="K36" s="378"/>
      <c r="L36" s="379"/>
      <c r="M36" s="379"/>
      <c r="N36" s="380"/>
      <c r="O36" s="380"/>
      <c r="P36" s="328">
        <f t="shared" si="0"/>
        <v>1491990499.4000001</v>
      </c>
      <c r="Q36" s="379"/>
      <c r="R36" s="381" t="s">
        <v>217</v>
      </c>
      <c r="S36" s="381" t="s">
        <v>701</v>
      </c>
      <c r="T36" s="382">
        <v>45197</v>
      </c>
      <c r="U36" s="383" t="s">
        <v>708</v>
      </c>
      <c r="V36" s="379">
        <v>1491990499.4000001</v>
      </c>
      <c r="W36" s="362" t="s">
        <v>614</v>
      </c>
      <c r="X36" s="384"/>
      <c r="Y36" s="384"/>
      <c r="Z36" s="347" t="s">
        <v>704</v>
      </c>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row>
    <row r="37" spans="1:240" s="334" customFormat="1" ht="11.25" x14ac:dyDescent="0.2">
      <c r="A37" s="388"/>
      <c r="B37" s="9"/>
      <c r="C37" s="387"/>
      <c r="D37" s="387"/>
      <c r="E37" s="387"/>
      <c r="F37" s="387"/>
      <c r="G37" s="389"/>
      <c r="H37" s="388"/>
      <c r="I37" s="390">
        <f>SUM(I3:I36)</f>
        <v>201347330075.38</v>
      </c>
      <c r="J37" s="390"/>
      <c r="K37" s="390"/>
      <c r="L37" s="390"/>
      <c r="M37" s="390"/>
      <c r="N37" s="390"/>
      <c r="O37" s="390"/>
      <c r="P37" s="390"/>
      <c r="Q37" s="390"/>
      <c r="R37" s="391"/>
      <c r="S37" s="391"/>
      <c r="T37" s="392"/>
      <c r="U37" s="392"/>
      <c r="V37" s="390" t="e">
        <f>SUM(#REF!)</f>
        <v>#REF!</v>
      </c>
      <c r="W37" s="387"/>
      <c r="X37" s="387"/>
      <c r="Y37" s="393"/>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row>
  </sheetData>
  <mergeCells count="75">
    <mergeCell ref="A19:A20"/>
    <mergeCell ref="R19:R20"/>
    <mergeCell ref="B17:B18"/>
    <mergeCell ref="C17:C18"/>
    <mergeCell ref="D17:D18"/>
    <mergeCell ref="E17:E18"/>
    <mergeCell ref="F17:F18"/>
    <mergeCell ref="A17:A18"/>
    <mergeCell ref="R17:R18"/>
    <mergeCell ref="S17:S18"/>
    <mergeCell ref="W17:W18"/>
    <mergeCell ref="B19:B20"/>
    <mergeCell ref="C19:C20"/>
    <mergeCell ref="D19:D20"/>
    <mergeCell ref="E19:E20"/>
    <mergeCell ref="F19:F20"/>
    <mergeCell ref="S19:S20"/>
    <mergeCell ref="W19:W20"/>
    <mergeCell ref="Y19:Y20"/>
    <mergeCell ref="B23:B24"/>
    <mergeCell ref="C23:C24"/>
    <mergeCell ref="D23:D24"/>
    <mergeCell ref="E23:E24"/>
    <mergeCell ref="F23:F24"/>
    <mergeCell ref="R23:R24"/>
    <mergeCell ref="X23:X24"/>
    <mergeCell ref="W23:W24"/>
    <mergeCell ref="A32:A33"/>
    <mergeCell ref="I32:I33"/>
    <mergeCell ref="J32:J33"/>
    <mergeCell ref="S23:S24"/>
    <mergeCell ref="A26:A27"/>
    <mergeCell ref="A23:A24"/>
    <mergeCell ref="Q32:Q33"/>
    <mergeCell ref="S26:S27"/>
    <mergeCell ref="B26:B27"/>
    <mergeCell ref="C26:C27"/>
    <mergeCell ref="D26:D27"/>
    <mergeCell ref="E26:E27"/>
    <mergeCell ref="F26:F27"/>
    <mergeCell ref="W26:W27"/>
    <mergeCell ref="B32:B33"/>
    <mergeCell ref="C32:C33"/>
    <mergeCell ref="D32:D33"/>
    <mergeCell ref="E32:E33"/>
    <mergeCell ref="F32:F33"/>
    <mergeCell ref="R26:R27"/>
    <mergeCell ref="I1:I2"/>
    <mergeCell ref="Y32:Y33"/>
    <mergeCell ref="C1:C2"/>
    <mergeCell ref="D1:D2"/>
    <mergeCell ref="E1:E2"/>
    <mergeCell ref="R32:R33"/>
    <mergeCell ref="S32:S33"/>
    <mergeCell ref="T32:T33"/>
    <mergeCell ref="U32:U33"/>
    <mergeCell ref="V32:V33"/>
    <mergeCell ref="W32:W33"/>
    <mergeCell ref="K32:K33"/>
    <mergeCell ref="L32:L33"/>
    <mergeCell ref="M32:M33"/>
    <mergeCell ref="N32:N33"/>
    <mergeCell ref="O32:O33"/>
    <mergeCell ref="B1:B2"/>
    <mergeCell ref="F1:F2"/>
    <mergeCell ref="A1:A2"/>
    <mergeCell ref="G1:G2"/>
    <mergeCell ref="H1:H2"/>
    <mergeCell ref="Y1:Y2"/>
    <mergeCell ref="J1:Q1"/>
    <mergeCell ref="R1:R2"/>
    <mergeCell ref="S1:S2"/>
    <mergeCell ref="T1:V1"/>
    <mergeCell ref="W1:W2"/>
    <mergeCell ref="X1:X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PROYECTOS SGR </vt:lpstr>
      <vt:lpstr>Hoja2</vt:lpstr>
      <vt:lpstr>Hoja1</vt:lpstr>
      <vt:lpstr>'PROYECTOS SGR '!_Hlk29926105</vt:lpstr>
      <vt:lpstr>'PROYECTOS SGR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AUXPLANEACION55</dc:creator>
  <cp:keywords/>
  <dc:description/>
  <cp:lastModifiedBy>AUXPLANEACION03</cp:lastModifiedBy>
  <cp:revision/>
  <dcterms:created xsi:type="dcterms:W3CDTF">2022-08-05T18:03:19Z</dcterms:created>
  <dcterms:modified xsi:type="dcterms:W3CDTF">2024-06-19T14:58:53Z</dcterms:modified>
  <cp:category/>
  <cp:contentStatus/>
</cp:coreProperties>
</file>