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PAGINA WEB\SGR\"/>
    </mc:Choice>
  </mc:AlternateContent>
  <bookViews>
    <workbookView xWindow="0" yWindow="0" windowWidth="10215" windowHeight="8835"/>
  </bookViews>
  <sheets>
    <sheet name="PROYECTOS SGR" sheetId="7" r:id="rId1"/>
  </sheets>
  <definedNames>
    <definedName name="_xlnm._FilterDatabase" localSheetId="0" hidden="1">'PROYECTOS SGR'!$A$3:$IB$92</definedName>
    <definedName name="_xlnm.Print_Titles" localSheetId="0">'PROYECTOS SGR'!$3:$3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2" i="7" l="1"/>
  <c r="I92" i="7" l="1"/>
  <c r="J92" i="7"/>
  <c r="K92" i="7"/>
  <c r="L92" i="7"/>
  <c r="M92" i="7"/>
  <c r="N92" i="7"/>
  <c r="O92" i="7"/>
  <c r="T89" i="7" l="1"/>
  <c r="T88" i="7"/>
  <c r="I90" i="7"/>
  <c r="I91" i="7"/>
  <c r="I88" i="7" l="1"/>
  <c r="I89" i="7"/>
  <c r="I87" i="7"/>
  <c r="I86" i="7"/>
  <c r="K35" i="7" l="1"/>
  <c r="L70" i="7"/>
  <c r="K74" i="7"/>
  <c r="K78" i="7"/>
  <c r="I85" i="7" l="1"/>
  <c r="I84" i="7"/>
  <c r="I83" i="7"/>
  <c r="I82" i="7"/>
  <c r="I81" i="7"/>
  <c r="I80" i="7"/>
  <c r="I74" i="7" l="1"/>
  <c r="I75" i="7"/>
  <c r="I77" i="7"/>
  <c r="I78" i="7"/>
  <c r="K72" i="7" l="1"/>
  <c r="T51" i="7" l="1"/>
  <c r="T32" i="7"/>
  <c r="T22" i="7" l="1"/>
  <c r="T42" i="7"/>
  <c r="I45" i="7"/>
  <c r="I44" i="7"/>
  <c r="I46" i="7"/>
  <c r="L51" i="7"/>
  <c r="I72" i="7"/>
  <c r="I38" i="7"/>
  <c r="I5" i="7"/>
  <c r="I6" i="7"/>
  <c r="I9" i="7"/>
  <c r="I10" i="7"/>
  <c r="I11" i="7"/>
  <c r="I12" i="7"/>
  <c r="I13" i="7"/>
  <c r="I16" i="7"/>
  <c r="I18" i="7"/>
  <c r="I21" i="7"/>
  <c r="I22" i="7"/>
  <c r="I23" i="7"/>
  <c r="I25" i="7"/>
  <c r="I30" i="7"/>
  <c r="I31" i="7"/>
  <c r="I32" i="7"/>
  <c r="I33" i="7"/>
  <c r="I35" i="7"/>
  <c r="I37" i="7"/>
  <c r="I39" i="7"/>
  <c r="I40" i="7"/>
  <c r="I42" i="7"/>
  <c r="I47" i="7"/>
  <c r="I48" i="7"/>
  <c r="I49" i="7"/>
  <c r="I50" i="7"/>
  <c r="I52" i="7"/>
  <c r="I53" i="7"/>
  <c r="I54" i="7"/>
  <c r="I55" i="7"/>
  <c r="I56" i="7"/>
  <c r="I57" i="7"/>
  <c r="I58" i="7"/>
  <c r="I59" i="7"/>
  <c r="I60" i="7"/>
  <c r="I61" i="7"/>
  <c r="I62" i="7"/>
  <c r="I63" i="7"/>
  <c r="I64" i="7"/>
  <c r="I65" i="7"/>
  <c r="I66" i="7"/>
  <c r="I67" i="7"/>
  <c r="I68" i="7"/>
  <c r="I69" i="7"/>
  <c r="I70" i="7"/>
  <c r="I71" i="7"/>
  <c r="I4" i="7"/>
  <c r="L43" i="7"/>
  <c r="I43" i="7" s="1"/>
  <c r="I41" i="7"/>
  <c r="L8" i="7"/>
  <c r="I51" i="7" l="1"/>
  <c r="I8" i="7"/>
</calcChain>
</file>

<file path=xl/sharedStrings.xml><?xml version="1.0" encoding="utf-8"?>
<sst xmlns="http://schemas.openxmlformats.org/spreadsheetml/2006/main" count="685" uniqueCount="417">
  <si>
    <t>NÚMERO DEL ACTO ADMINISTRATIVO DE APROBACIÓN O DESAPROBACIÓN DEL PROYECTO OCAD</t>
  </si>
  <si>
    <t xml:space="preserve"> VALOR PROYECTO</t>
  </si>
  <si>
    <t>BENEFICIARIO</t>
  </si>
  <si>
    <t>EJECUTOR</t>
  </si>
  <si>
    <t>ACTO ADMINISTRATIVO DE INCORPORACIÓN AL PRESUPUESTO</t>
  </si>
  <si>
    <t xml:space="preserve"> FECHA</t>
  </si>
  <si>
    <t xml:space="preserve"> NÚMERO </t>
  </si>
  <si>
    <t>VALOR (Pesos $)</t>
  </si>
  <si>
    <t>NUMERO BPIN DE PROYECTO</t>
  </si>
  <si>
    <t>2014000040007</t>
  </si>
  <si>
    <t>Asignaciones Directas</t>
  </si>
  <si>
    <t>CTeI</t>
  </si>
  <si>
    <t>Oras Fuentes</t>
  </si>
  <si>
    <t>2013000040019</t>
  </si>
  <si>
    <t>Departamento del Quindío</t>
  </si>
  <si>
    <t>2013000040036</t>
  </si>
  <si>
    <t>15.833 personas ubicadas en el corredor vial Carniceros - La Quiebra y la intersección de la vía Rio Verde - Pijao con la vía Buenavista - La Mina.</t>
  </si>
  <si>
    <t>2013000040037</t>
  </si>
  <si>
    <t>2013000040052</t>
  </si>
  <si>
    <t>Promotora de Vivienda y Desarrollo del Quindio</t>
  </si>
  <si>
    <t>2013000040051</t>
  </si>
  <si>
    <t>2013000040043</t>
  </si>
  <si>
    <t>2013000040049</t>
  </si>
  <si>
    <t>2013000040039</t>
  </si>
  <si>
    <t>2013000040048</t>
  </si>
  <si>
    <t>2013000040044</t>
  </si>
  <si>
    <t>2013000040050</t>
  </si>
  <si>
    <t>Construir 8 salones comunales y mejorar 5  salones sociales en el departamento del quindio.</t>
  </si>
  <si>
    <t>382.413 Correspondientes a los Municipios de Armenia, Quimbaya y Calarca</t>
  </si>
  <si>
    <t>2013000040045</t>
  </si>
  <si>
    <t>2013000040047</t>
  </si>
  <si>
    <t>Corporación autonoma Regional del Quindio (CRQ)</t>
  </si>
  <si>
    <t>2013000040046</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</si>
  <si>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</si>
  <si>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2013000040042</t>
  </si>
  <si>
    <t>Mejorar la capacidad de respuesta de la E.S.E Hospital Departamental Universitario del Quindío San Juan de Dios, mediante la modernización de la infraestructura física y equipamiento biomédico; para la disminución de la Morbimortalidad e incapacidades</t>
  </si>
  <si>
    <t>2014000040002</t>
  </si>
  <si>
    <t>Municipios de Buenavista, Circasia, Filandia,  Genova, la Tebaida, Montenegro,  Pijao y Quimbaya</t>
  </si>
  <si>
    <t>2014000040011</t>
  </si>
  <si>
    <t xml:space="preserve">11 Municipios del Departamento </t>
  </si>
  <si>
    <t>2014000040006</t>
  </si>
  <si>
    <t xml:space="preserve">Calarca y Quimbaya </t>
  </si>
  <si>
    <t>2014000040004</t>
  </si>
  <si>
    <t>INDEPORTES</t>
  </si>
  <si>
    <t>2013000100199</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</si>
  <si>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</si>
  <si>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</si>
  <si>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2013000100226</t>
  </si>
  <si>
    <t>2013000100263</t>
  </si>
  <si>
    <t xml:space="preserve">Asociación de curtidores la maria </t>
  </si>
  <si>
    <t>2013000100258</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</si>
  <si>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</si>
  <si>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2013000100254</t>
  </si>
  <si>
    <t xml:space="preserve">Municipios de Circasia y Filandia </t>
  </si>
  <si>
    <t>2012000040026</t>
  </si>
  <si>
    <t>2012000040030</t>
  </si>
  <si>
    <t>46228 Estudiantes de las instituciones educatias del Departamento del Quindio</t>
  </si>
  <si>
    <t>2012000040031</t>
  </si>
  <si>
    <t xml:space="preserve">Optimización redes de acueducto y alcantarillado que contribuyan a la optimización y modernización de las redes en el Departamento.
</t>
  </si>
  <si>
    <t>2012000040032</t>
  </si>
  <si>
    <t xml:space="preserve">Mejoramiento de la competitividad turística del Departamento </t>
  </si>
  <si>
    <t>Todo el Departamento del Quindio</t>
  </si>
  <si>
    <t>2013003630002</t>
  </si>
  <si>
    <t>13310 Personas, Habitantes del Municipio de Filandia</t>
  </si>
  <si>
    <t>Filandia</t>
  </si>
  <si>
    <t xml:space="preserve"> Municipio de Filandia </t>
  </si>
  <si>
    <t>2013003630015</t>
  </si>
  <si>
    <t>2013003630004</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</si>
  <si>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</si>
  <si>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</si>
  <si>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</si>
  <si>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2013003630012</t>
  </si>
  <si>
    <t>Mejorar las condiciones de movilidad en el  área urbana del municipio de Salento a través de la habilitación de nuevas vías con pavimento. Intervenir 1374 Mts2</t>
  </si>
  <si>
    <t>7129 Personas, Habitantes del Municipio de Salento</t>
  </si>
  <si>
    <t>Salento</t>
  </si>
  <si>
    <t>2013003630005</t>
  </si>
  <si>
    <t>29393 Personas, Habitantes del Muncipio de Circasia</t>
  </si>
  <si>
    <t>Circasia</t>
  </si>
  <si>
    <t>2013003630010</t>
  </si>
  <si>
    <t>Remodelación y modernización urbana de la plaza principal del municipio de córdoba en el departamento del Quindío</t>
  </si>
  <si>
    <t>5328 personas, Habitantes del casco urbano del Municipio de Cordoba</t>
  </si>
  <si>
    <t>Cordoba</t>
  </si>
  <si>
    <t xml:space="preserve"> Municipio de Córdoba </t>
  </si>
  <si>
    <t>2013003630007</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</si>
  <si>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</si>
  <si>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</si>
  <si>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2013003630013</t>
  </si>
  <si>
    <t xml:space="preserve">Mejorar las condiciones de la red vial urbana del municipio de Pijao Quindío, mediante la pavimentación de 1383 mts2 de vías
</t>
  </si>
  <si>
    <t xml:space="preserve">3785 Personas, Habitantes del Municipio de Pijao </t>
  </si>
  <si>
    <t>Pijao</t>
  </si>
  <si>
    <t>2013003630008</t>
  </si>
  <si>
    <t>Facilitar la movilidad para la población de la zona urbana del Municipio, mediante el mejorando 140 mts de vías</t>
  </si>
  <si>
    <t>3086 personas, Habitantes del area urbana y rural del Municipio de Buenavista</t>
  </si>
  <si>
    <t>Buenavista</t>
  </si>
  <si>
    <t xml:space="preserve"> Municipio de Buenavista </t>
  </si>
  <si>
    <t>2013003630014</t>
  </si>
  <si>
    <t xml:space="preserve">Brindar mejores condiciones de transitabilidad  e información vial del Municipio, mediante la intervención de 925 mts2 de vías.
</t>
  </si>
  <si>
    <t>2013003630011</t>
  </si>
  <si>
    <t xml:space="preserve">Mejorar  la vía urbana sobre la calle 13 entre la carrera 5 y la vía panamericana del Municipio de la Tebaida.
</t>
  </si>
  <si>
    <t xml:space="preserve">2500 Personas, Habitantes del casco Urbano del Municipio de la Tebaida </t>
  </si>
  <si>
    <t>La Tebaida</t>
  </si>
  <si>
    <t>2013003630003</t>
  </si>
  <si>
    <t xml:space="preserve">Implementación programa de reposición de 521 mts de redes de acueducto, alcantarillado 1045 mts de y  1677 mts de pavimentos en el Municipio de Quimbaya
</t>
  </si>
  <si>
    <t>Quimbaya</t>
  </si>
  <si>
    <t>Empresa Sanitaria del Quindio (ESAQUIN)</t>
  </si>
  <si>
    <t>2013003630017</t>
  </si>
  <si>
    <t xml:space="preserve">Mejorar las condiciones de la red vial urbana del municipio de Quimbaya Quindío, mediante la pavimentación de 3034 mts2 de vías.
</t>
  </si>
  <si>
    <t>24625 Personas, Habitantes de la zona urbana del Municipio de Quimbaya</t>
  </si>
  <si>
    <t>2013003630016</t>
  </si>
  <si>
    <t>73000 personas, Habitantes del Casco Urbano del Municipio de Calarca</t>
  </si>
  <si>
    <t>2013003630018</t>
  </si>
  <si>
    <t>Genova</t>
  </si>
  <si>
    <t>2013003630009</t>
  </si>
  <si>
    <t xml:space="preserve">85 Familais del Municipio de Cordoba </t>
  </si>
  <si>
    <t>Municipio de Cordoba</t>
  </si>
  <si>
    <t>2012003630004</t>
  </si>
  <si>
    <t>2012003630002</t>
  </si>
  <si>
    <t>2012003630001</t>
  </si>
  <si>
    <t>2012003630005</t>
  </si>
  <si>
    <t>2012003630003</t>
  </si>
  <si>
    <t>2013003630001</t>
  </si>
  <si>
    <t>Realizar la actualización normativa y técnica del esquema de ordenamiento territorial</t>
  </si>
  <si>
    <t xml:space="preserve">Municipio de Circasia </t>
  </si>
  <si>
    <t>2015003630007</t>
  </si>
  <si>
    <t>FECHA DE EXPEDICIÓN</t>
  </si>
  <si>
    <t xml:space="preserve">Acuerdo 004 </t>
  </si>
  <si>
    <t>FUENTES DE FINANCIACIÓN (Pesos $)</t>
  </si>
  <si>
    <t xml:space="preserve">Acuerdo 005 </t>
  </si>
  <si>
    <t xml:space="preserve">Acuerdo 12 </t>
  </si>
  <si>
    <t>Acuerdo 015</t>
  </si>
  <si>
    <t>Acuerdo 008</t>
  </si>
  <si>
    <t xml:space="preserve">Acuerdo 11 </t>
  </si>
  <si>
    <t xml:space="preserve">Acuerdo 15 </t>
  </si>
  <si>
    <t>Acuerdo 25</t>
  </si>
  <si>
    <t>Acuerdo 27</t>
  </si>
  <si>
    <t>02/11/2012   15/02/2013</t>
  </si>
  <si>
    <t>Acuerdo 001 Acuerdo 002</t>
  </si>
  <si>
    <t xml:space="preserve">Acuerdo 05 </t>
  </si>
  <si>
    <t xml:space="preserve">Acuerdo 06 </t>
  </si>
  <si>
    <t>Acuerdo 01</t>
  </si>
  <si>
    <t xml:space="preserve">Acuerdo 013 </t>
  </si>
  <si>
    <t>Todo el Departamento del Quindío</t>
  </si>
  <si>
    <t xml:space="preserve">24/09/20013  </t>
  </si>
  <si>
    <t>Acuerdo 004</t>
  </si>
  <si>
    <t>Todo el Departamento</t>
  </si>
  <si>
    <t>095                                         014                                           042</t>
  </si>
  <si>
    <t xml:space="preserve">12/12/2012     05/04/2013     </t>
  </si>
  <si>
    <t>032</t>
  </si>
  <si>
    <t>11/06/2013         07/11/2014</t>
  </si>
  <si>
    <t>032                                        091</t>
  </si>
  <si>
    <t>020</t>
  </si>
  <si>
    <t>30/09/2013 07/11/2014</t>
  </si>
  <si>
    <t>088                                         091</t>
  </si>
  <si>
    <t>05/10/2013            07/11/2014</t>
  </si>
  <si>
    <t>090                                           091</t>
  </si>
  <si>
    <t>090</t>
  </si>
  <si>
    <t>05/10/2013  15/12/2015</t>
  </si>
  <si>
    <t>090                                           110</t>
  </si>
  <si>
    <t>007</t>
  </si>
  <si>
    <t>10/10/2014   05/03/2015</t>
  </si>
  <si>
    <t>075                                            026</t>
  </si>
  <si>
    <t>099</t>
  </si>
  <si>
    <t>10/10/2014        28/10/2015       15/12/2015</t>
  </si>
  <si>
    <t>075                                         089                                      109</t>
  </si>
  <si>
    <t>108</t>
  </si>
  <si>
    <t>090                                          091</t>
  </si>
  <si>
    <t>05/10/2013        07/11/2014</t>
  </si>
  <si>
    <t xml:space="preserve">FDR </t>
  </si>
  <si>
    <t>FCR</t>
  </si>
  <si>
    <t>2012000040027</t>
  </si>
  <si>
    <t>Departamento del Quindío - Pijao</t>
  </si>
  <si>
    <t>Municipios: Circasia, Filandia, La Tebaida, Montenegro y Quimbaya Departamento Quindío</t>
  </si>
  <si>
    <t>Municipios: Buenavista, Circasia, Filandia Génova, La Tebaida Montenegro, Pijao y Quimbaya Departamento Quindío</t>
  </si>
  <si>
    <t>Municipios: Calarca, Circasia, Filandia, Salento, Genova, La Tebaida, Pijao, Cordoba, Buenavista, Montenegro, y Quimbaya Departamento del Quindío</t>
  </si>
  <si>
    <t>Municipio Armenia Departamento Quindío</t>
  </si>
  <si>
    <t>Municipios Quimbaya, Salento y Circasia Departamento Quindío</t>
  </si>
  <si>
    <t>Municipios de Circasia y Filandia Departamento Quindío</t>
  </si>
  <si>
    <t>Municipio Calarcá Departamento Quindío</t>
  </si>
  <si>
    <t>Municipios Quimbaya y Montenegro Departamento Quindío</t>
  </si>
  <si>
    <t>Municipios de Calarca y Quimbaya Departamento Quindío</t>
  </si>
  <si>
    <t>Municipios: Córdoba, Buenavista, Génova y Pijao Departamento Quindío</t>
  </si>
  <si>
    <t>Municipios: Armenia, Calarcá, Circasia, Filandia, Salento, Genova, La Tebaida, Pijao, Cordoba, y Buenavista Departamento Quindio</t>
  </si>
  <si>
    <t>Municipios Armenia, Calarcá y Quimbaya Departamento Quindío</t>
  </si>
  <si>
    <t>Municipio Filandia Departamento Quindio</t>
  </si>
  <si>
    <t>Municipio Montenegro Departamento Quindío</t>
  </si>
  <si>
    <t>Municipio Salento Departamento Quindío</t>
  </si>
  <si>
    <t>Municipio de Circasia Departamento Quindío</t>
  </si>
  <si>
    <t>Municipio Córdoba Departamento Quindío</t>
  </si>
  <si>
    <t>Municipio Pijao Departamento Quindío</t>
  </si>
  <si>
    <t>Municipio Buenavista Departamento Quindío</t>
  </si>
  <si>
    <t>Municipio La Tebaida Departamento Quindío</t>
  </si>
  <si>
    <t>Municipio Quimbaya Departamento Quindío</t>
  </si>
  <si>
    <t>Municipio Génova Departamento Quindío</t>
  </si>
  <si>
    <t>Municipio Cordoba Departamento Quindio</t>
  </si>
  <si>
    <t>Municipio Montenegro Departamento Quindio</t>
  </si>
  <si>
    <t>Municipio Buenavista Departamento Quindio</t>
  </si>
  <si>
    <t>Municipio Córdoba Departamento Quindio</t>
  </si>
  <si>
    <t>Municipio Pijao Departamento Quindio</t>
  </si>
  <si>
    <t>Municipio Circasia Departamento Quindio</t>
  </si>
  <si>
    <t>Municipios de Calarcá, Circasia, Filandia, Salento, Génova, La Tebaida, Pijao, Córdoba, Buenavista y Montenegro Departamento Quindio</t>
  </si>
  <si>
    <t xml:space="preserve">Aprobado
Acuerdo 12 
 Desaprobado </t>
  </si>
  <si>
    <t xml:space="preserve">Hospital Universitario San Juan de Dios </t>
  </si>
  <si>
    <t xml:space="preserve">Acuerdo 38 </t>
  </si>
  <si>
    <t>Acuerdo 40</t>
  </si>
  <si>
    <t>Acuerdo 41</t>
  </si>
  <si>
    <t>Municipios de Buenavista, Calarcá, Circasia, Córdoba, Filandia, Génova, La Tebaida, Montenero, Pijao, Quimbaya y Salento Departamento Quindio</t>
  </si>
  <si>
    <t xml:space="preserve">Municipios de Buenavista, Córdoba, Filandia y La Tebaida Departamento del Quindío </t>
  </si>
  <si>
    <t>Municipios de Filandia, Quimbaya y Salento Departamento Quindío</t>
  </si>
  <si>
    <t xml:space="preserve">Departamento del  Quindío </t>
  </si>
  <si>
    <t xml:space="preserve"> Promotora de Vivienda y Desarrollo del Quindío. </t>
  </si>
  <si>
    <t>Acuerdo 39</t>
  </si>
  <si>
    <t>Acuerdo 35
Acuerdo 38
Acuerdo 39</t>
  </si>
  <si>
    <t>29/12/2016
28/06/2017
14/08/2017</t>
  </si>
  <si>
    <t>Adquisición de vehículos de desplazamiento rápido y elementos de protección para las instituciones bomberiles del Departamento</t>
  </si>
  <si>
    <t xml:space="preserve">Mejoramiento de la red vial urbana del Departamento del Quindio </t>
  </si>
  <si>
    <t>Implementación del plan de acción para mantenimiento preventivo y atención de emergencias en la red vial secundaria, terciaria y urbana del departamento del Quindío.</t>
  </si>
  <si>
    <t>Construcción y mejoramiento de Salones Sociales Comunales en lo Municipios de Armenia, Calarcá y Quimbaya, Quindio, Occidente</t>
  </si>
  <si>
    <t>Construcción y dotación del Centro de Atención al Drogadicto en el departamento del Quindío</t>
  </si>
  <si>
    <t>Desarrollo de espacios ambientales para la PAZ como manejo de otras estrategias de conservación de la estructura ecológica principal en el departamento del Quindío, occidente</t>
  </si>
  <si>
    <t>Reposición y optimización redes de acueducto, alcantarillado y pavimentos en el departamento del Quindío</t>
  </si>
  <si>
    <t>Apoyo y fortalecimiento para el desarrollo, formación y posicionamiento en alto rendimiento del deporte en el departamento del Quindío</t>
  </si>
  <si>
    <t>Mejoramiento y reparcheo de la red vial secundaria y terciaria en el departamento del Quindío</t>
  </si>
  <si>
    <t>Implementación de un programa de innovación social para el fomento  de una cultura ciudadana y emprendedora en la comunidad educativa y productiva del departamento del Quindío, Occidente</t>
  </si>
  <si>
    <t>Aplicación de procesos innovadores en la cadena de suministro para la industria de la guadua en Quindío.</t>
  </si>
  <si>
    <t>Desarrollo de capacidades de I+D+I para incrementar la competitividad en empresas y emprendiemientos del Departamento del Quindio, Occidente</t>
  </si>
  <si>
    <t>Mejoramiento de la infraestructura pública para el desarrollo turístico occidente, Quindío, todo el departamento</t>
  </si>
  <si>
    <t>Construcción obras de recuperación, contención y manejo de aguas en la vía Rio Verde-Barragán cód. 40QN05 departamento del Quindío</t>
  </si>
  <si>
    <t>Mantenimiento y rehabilitación de los restaurantes escolares de las instituciones educativas departamento del Quindío</t>
  </si>
  <si>
    <t>Renovación de redes de acueducto y alcantarillado en el departamento del Quindío</t>
  </si>
  <si>
    <t>Construcción módulos restantes del Eco-Parque Mirador Colina Iluminada occidente, Quindío, Filandia</t>
  </si>
  <si>
    <t>Construcción cancha sintética de microfútbol  en el polideportivo panorama del municipio de Filandia</t>
  </si>
  <si>
    <t>Rehabilitación vías urbanas del municipio de Salento, Quindío, Occidente</t>
  </si>
  <si>
    <t>Remodelación urbana de la  plaza central del Municipio de Córdoba</t>
  </si>
  <si>
    <t xml:space="preserve">Rehabilitación de la red vial urbana del municipio de Pijao </t>
  </si>
  <si>
    <t>Adecuación de la red vial urbana del municipio de Buenavista Q</t>
  </si>
  <si>
    <t>Mejoramiento de la intersección  y adecuación de  la señalización  del municipio de Buenavista.</t>
  </si>
  <si>
    <t xml:space="preserve">Mejoramiento de la red vial urbana sobre la calle 13 entre carrera 5ta y  la vía panamericana en el municipio de La Tebaida </t>
  </si>
  <si>
    <t>Reposición y optimización de redes de acueducto, alcantarillado  y villa Laura del municipio de Quimbaya</t>
  </si>
  <si>
    <t>Rehabilitación de la red vial urbana del municipio de Quimbaya, Quindío</t>
  </si>
  <si>
    <t>Construcción del estadio municipal de futbol en el municipio de Calarcá</t>
  </si>
  <si>
    <t>Construcción vivienda nueva urbanización los tejares en el municipio de Génova</t>
  </si>
  <si>
    <t xml:space="preserve">Construcción de muro de contención prefabricado, para la protección de taludes en zona de patios de la urbanización villa-Alejandría  - villa teresa – villa luz y san diego 1 etapa, ubicados en el casco urbano del municipio de Córdoba.   </t>
  </si>
  <si>
    <t>Mejoramiento de vías terciarias mediante el uso de Placa Huella en el departamento de Quindío (proyecto tipo)</t>
  </si>
  <si>
    <t>Implementación del programa integral de bilingüismo "Quindío Bilingüe y Competitivo" en el departamento del Quindío</t>
  </si>
  <si>
    <t xml:space="preserve">Desaprobado
Acuerdo 038 </t>
  </si>
  <si>
    <t xml:space="preserve">
22/06/2017</t>
  </si>
  <si>
    <t xml:space="preserve">29886 Personas, habitantes del Municipio de Circasia </t>
  </si>
  <si>
    <t>15456 Personas, habirtantes del departamento del Quindío</t>
  </si>
  <si>
    <t>Mejorar la intercomunicación terrestre de una parte de la población rural del departamento del Quindío</t>
  </si>
  <si>
    <t>36756  estudiantes de la Instituciones Educativas oficiales del departamento del Quindío</t>
  </si>
  <si>
    <t>Mejorar el nivel de inglés de los niños, niñas y jóvenes que asisten a las instituciones educativas oficiales del departamento del Quindío.</t>
  </si>
  <si>
    <t>36000 Personas, habitantes del departamento del Quindío</t>
  </si>
  <si>
    <t>Mejorar los niveles de actividad física y recreación entre la población del departamento del Quindío.</t>
  </si>
  <si>
    <t>Aumentar los niveles de satisfacción de la población rural referente al acceso a bienes, trámites y servicios público/privados en el Departamento del Quindío.</t>
  </si>
  <si>
    <t>Inclusión social y reconciliación</t>
  </si>
  <si>
    <t>Cultura</t>
  </si>
  <si>
    <t>Transporte</t>
  </si>
  <si>
    <t>Ambiente y desarrollo sostenible</t>
  </si>
  <si>
    <t>Minas y energía</t>
  </si>
  <si>
    <t>Defensa</t>
  </si>
  <si>
    <t>Ciencia, tecnología e innovación</t>
  </si>
  <si>
    <t>Agricultura y desarrollo rural</t>
  </si>
  <si>
    <t>Deporte y recreación</t>
  </si>
  <si>
    <t>Vivienda, ciudad y territorio</t>
  </si>
  <si>
    <t>Educación</t>
  </si>
  <si>
    <t>Salud y protección social</t>
  </si>
  <si>
    <t>Tecnologías de la información y las comunicaciones</t>
  </si>
  <si>
    <t xml:space="preserve">Todo el departamento </t>
  </si>
  <si>
    <t>Todo el departamento del Quindio 555.836</t>
  </si>
  <si>
    <t xml:space="preserve">Todo el departamento del Quindio </t>
  </si>
  <si>
    <t>NOMBRE DEL PROYECTO</t>
  </si>
  <si>
    <t>30/09/2015
10/05/2017</t>
  </si>
  <si>
    <t xml:space="preserve">Acuerdo 011   Desaprobado
Acuerdo 4  </t>
  </si>
  <si>
    <t>543532 habitantes</t>
  </si>
  <si>
    <t>OBJETIVO DEL PROYECTO</t>
  </si>
  <si>
    <t>POBLACION BENEFICIADA</t>
  </si>
  <si>
    <t>SECTOR</t>
  </si>
  <si>
    <t>ENTIDAD BENEFICIARIA (dueña recursos)</t>
  </si>
  <si>
    <t>Aumentar la capacidad Instalada de la ESE Hospital Departamental Universitario del Quindío San Juan de Dios.</t>
  </si>
  <si>
    <t>Acuerdo 45</t>
  </si>
  <si>
    <t>2015000040003</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</si>
  <si>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</si>
  <si>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</si>
  <si>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Universidad del Quindío (Entidad ejecutora)</t>
  </si>
  <si>
    <t>Departamento del Quindío (Interventoria)</t>
  </si>
  <si>
    <t>Construcción y dotación de centros “CARPAZ- CIS” en el Departamento del Quindio *</t>
  </si>
  <si>
    <r>
      <t xml:space="preserve">Acuerdo 47 </t>
    </r>
    <r>
      <rPr>
        <sz val="18"/>
        <color rgb="FF000000"/>
        <rFont val="Calibri"/>
        <family val="2"/>
        <scheme val="minor"/>
      </rPr>
      <t xml:space="preserve">(01/11/2018)
</t>
    </r>
    <r>
      <rPr>
        <b/>
        <sz val="18"/>
        <color rgb="FF000000"/>
        <rFont val="Calibri"/>
        <family val="2"/>
        <scheme val="minor"/>
      </rPr>
      <t>Acuerdo 48</t>
    </r>
    <r>
      <rPr>
        <sz val="18"/>
        <color rgb="FF000000"/>
        <rFont val="Calibri"/>
        <family val="2"/>
        <scheme val="minor"/>
      </rPr>
      <t xml:space="preserve">
(08/11/2018)
</t>
    </r>
    <r>
      <rPr>
        <b/>
        <sz val="18"/>
        <color rgb="FF000000"/>
        <rFont val="Calibri"/>
        <family val="2"/>
        <scheme val="minor"/>
      </rPr>
      <t>Acuerdo 49</t>
    </r>
    <r>
      <rPr>
        <sz val="18"/>
        <color rgb="FF000000"/>
        <rFont val="Calibri"/>
        <family val="2"/>
        <scheme val="minor"/>
      </rPr>
      <t xml:space="preserve">
(14/11/2018)</t>
    </r>
  </si>
  <si>
    <t>01/11/2018
08/11/2018
14/11/2018</t>
  </si>
  <si>
    <t>08/11/2018
14/11/2018</t>
  </si>
  <si>
    <t xml:space="preserve">Desaprobado Acuerdo 48 y  Acuerdo 49 </t>
  </si>
  <si>
    <t>Construcción de pavimento en concreto asfaltico para el desarrollo regional y la conectividad en los municipios de Montenegro, Filandia y Quimbaya en el departamento del Quindío</t>
  </si>
  <si>
    <t>Municipio de Filandia
 (Entidad ejecutora)</t>
  </si>
  <si>
    <t>11/12/2018
19/12/2018</t>
  </si>
  <si>
    <t xml:space="preserve">89.939 personas </t>
  </si>
  <si>
    <r>
      <rPr>
        <b/>
        <sz val="18"/>
        <rFont val="Calibri"/>
        <family val="2"/>
        <scheme val="minor"/>
      </rPr>
      <t>*OBSERVACIONES: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Munciipal de Circasia 
</t>
    </r>
  </si>
  <si>
    <t xml:space="preserve">Implementación de acciones de adaptación etapa I del Plan de Gestión Integral de Cambio Climático (PIGCC) en el Departamento del Quindío </t>
  </si>
  <si>
    <t xml:space="preserve">Construcción de obras de mitigación sobre el río lejos del Municipio de Pijao del Departamento del Quindío </t>
  </si>
  <si>
    <t>FDR - Rendimientos Financieros</t>
  </si>
  <si>
    <t>Promotora de Vivienda y Desarrollo del Quindío</t>
  </si>
  <si>
    <t>Implementar acciones de uso sostenible en el marco del PIGCC del Quindío</t>
  </si>
  <si>
    <t>10.025 personas</t>
  </si>
  <si>
    <t>3.864 personas</t>
  </si>
  <si>
    <t>Mitigar el riesgo de inundación en la zona urbana del Municipio de Pijao</t>
  </si>
  <si>
    <t>20.259  personas</t>
  </si>
  <si>
    <t>Estudiantes y personas que utilizan los escenarios deportivos y el campus de la  Universidad del Quindío</t>
  </si>
  <si>
    <t>Calarcá</t>
  </si>
  <si>
    <t>Córdoba</t>
  </si>
  <si>
    <t>2015003630003*</t>
  </si>
  <si>
    <t>3/01/2019
07/02/2019</t>
  </si>
  <si>
    <t>3/01/2019
18/01/2019</t>
  </si>
  <si>
    <t>906
097</t>
  </si>
  <si>
    <t>28/12/2018
13/02/2019</t>
  </si>
  <si>
    <r>
      <t xml:space="preserve">Acuerdo 50
</t>
    </r>
    <r>
      <rPr>
        <sz val="18"/>
        <color rgb="FF000000"/>
        <rFont val="Calibri"/>
        <family val="2"/>
        <scheme val="minor"/>
      </rPr>
      <t xml:space="preserve">(11 de diciembre de 2018)
</t>
    </r>
    <r>
      <rPr>
        <b/>
        <sz val="18"/>
        <color rgb="FF000000"/>
        <rFont val="Calibri"/>
        <family val="2"/>
        <scheme val="minor"/>
      </rPr>
      <t xml:space="preserve">
Acuerdo 51 </t>
    </r>
    <r>
      <rPr>
        <sz val="18"/>
        <color rgb="FF000000"/>
        <rFont val="Calibri"/>
        <family val="2"/>
        <scheme val="minor"/>
      </rPr>
      <t xml:space="preserve">
(19 de diciembre de 2018)</t>
    </r>
  </si>
  <si>
    <r>
      <rPr>
        <b/>
        <sz val="18"/>
        <color rgb="FF000000"/>
        <rFont val="Calibri"/>
        <family val="2"/>
        <scheme val="minor"/>
      </rPr>
      <t xml:space="preserve">Acuerdo 52 </t>
    </r>
    <r>
      <rPr>
        <sz val="18"/>
        <color rgb="FF000000"/>
        <rFont val="Calibri"/>
        <family val="2"/>
        <scheme val="minor"/>
      </rPr>
      <t xml:space="preserve">
(03 de enero de 2019)
</t>
    </r>
    <r>
      <rPr>
        <b/>
        <sz val="18"/>
        <color rgb="FF000000"/>
        <rFont val="Calibri"/>
        <family val="2"/>
        <scheme val="minor"/>
      </rPr>
      <t xml:space="preserve">
Acuerdo 54</t>
    </r>
    <r>
      <rPr>
        <sz val="18"/>
        <color rgb="FF000000"/>
        <rFont val="Calibri"/>
        <family val="2"/>
        <scheme val="minor"/>
      </rPr>
      <t xml:space="preserve">
(07 de febrero de 2019)</t>
    </r>
  </si>
  <si>
    <r>
      <t xml:space="preserve">Acuerdo 52 
</t>
    </r>
    <r>
      <rPr>
        <sz val="18"/>
        <color rgb="FF000000"/>
        <rFont val="Calibri"/>
        <family val="2"/>
        <scheme val="minor"/>
      </rPr>
      <t>(03 de enero de 2019)</t>
    </r>
    <r>
      <rPr>
        <b/>
        <sz val="18"/>
        <color rgb="FF000000"/>
        <rFont val="Calibri"/>
        <family val="2"/>
        <scheme val="minor"/>
      </rPr>
      <t xml:space="preserve">
Acuerdo 53
</t>
    </r>
    <r>
      <rPr>
        <sz val="18"/>
        <color rgb="FF000000"/>
        <rFont val="Calibri"/>
        <family val="2"/>
        <scheme val="minor"/>
      </rPr>
      <t>(18 de enero de 2019)</t>
    </r>
  </si>
  <si>
    <t>44282 personas</t>
  </si>
  <si>
    <t xml:space="preserve">Acuerdo 56
</t>
  </si>
  <si>
    <t>Generación de instrumentos de valoración de la amenaza sísmica para el desarrollo de procesos de reducción del riesgo en el departamento del Quindío</t>
  </si>
  <si>
    <t>Facilitar la disponibilidad de instrumentos orientados a determinar la respuesta sísmica de los suelos en el departamento del Quindío.</t>
  </si>
  <si>
    <t xml:space="preserve">506254 personas </t>
  </si>
  <si>
    <t xml:space="preserve">72771  personas </t>
  </si>
  <si>
    <t>Acuerdo 58</t>
  </si>
  <si>
    <t xml:space="preserve">Fortalecimiento de un centro de innovación y productividad agrario adecuando una infraestructura tecnológica para sofisticar el negocio cafetero del Quindío.  </t>
  </si>
  <si>
    <t>Acuerdo 78</t>
  </si>
  <si>
    <t>800 personas</t>
  </si>
  <si>
    <t xml:space="preserve">Incrementar la participación de los pequeños productores en redes de negocio global de café
</t>
  </si>
  <si>
    <t>Acuerdo 59</t>
  </si>
  <si>
    <t>21497 personas</t>
  </si>
  <si>
    <t>Dotar 14 instituciones Bomberiles, con 14 vehículos de desplazamiento rápido (camionetas), 457 kit de dotación y 27 de línea de Fuego</t>
  </si>
  <si>
    <t>Toda la población del Departamento del Quindío 555.836</t>
  </si>
  <si>
    <t>Mejoramiento, pavimentación vía Carniceros -La Quiebra, Municipios de Córdoba y Pijao y Construcción de obras de disipación y contención en el Sector la Mina</t>
  </si>
  <si>
    <t>Pavimentación de 1,46 kilómetros de la vía carnicero la quiebra en Córdoba.</t>
  </si>
  <si>
    <t>Mejoramiento y reordenamiento físico funcional del servicio de urgencias de la ESE hospital Departamental Universitario San Juan de Dios. Todo el Departamento, Quindío, Occidente</t>
  </si>
  <si>
    <t>1.200 millones para dotación de equipo biomédico y 4.500 millones para intervenir 1780 mts2 del área de urgencias del Hospital San Juan de Dios y ampliación a 50 cubículos de observación</t>
  </si>
  <si>
    <t>Toda la población del Departamento del Quindío 555.836, incluyendo el norte del Valle y el sur de Risaralda</t>
  </si>
  <si>
    <t>Pavimentación y mejoramiento de 75.872 m2 de vías urbanas en los municipios del Departamento del Quindío</t>
  </si>
  <si>
    <t>Reposición y optimización de redes de acueducto y alcantarillado, construcción de pavimentos en los municipios de Circasia, Filandia, La tebaida, Montenegro y Quimbaya.</t>
  </si>
  <si>
    <t>Reposición y optimización de 5.000 metros de redes de acueducto, alcantarillado y pavimentos</t>
  </si>
  <si>
    <t>Población de los municipios de Circasia, Filandia, Quimbaya, Montenegro y la Tebaida 134.376 personas.</t>
  </si>
  <si>
    <t>Mantenimiento preventivo de 495,31 de km de vías secundarias, terciarias y urbanas</t>
  </si>
  <si>
    <t>Mejoramiento, reparcheo de la red vial secundaria y vías urbanas de los municipios del departamento del Quindío.</t>
  </si>
  <si>
    <t>Mejoramiento y reparcheo de 343,7 km de la red vial secundaria y urbana en el Departamento del Quindío</t>
  </si>
  <si>
    <t xml:space="preserve">Todo el Departamento del Quindío </t>
  </si>
  <si>
    <t xml:space="preserve">Toda la población del Departamento del Quindío </t>
  </si>
  <si>
    <t>Aplicación e implementación de las buenas prácticas  agrícolas, en sector productivos del Departamento del Quindío</t>
  </si>
  <si>
    <t>Certificar 500 predios en el Departamento del Quindío, en la utilización de Buenas prácticas agrícolas, para los cultivos plátano, cítricos y aguacate</t>
  </si>
  <si>
    <t>2.359 personas de la zona rural del Departamento del Quindío</t>
  </si>
  <si>
    <t>Ampliación del servicio público de gas domiciliario por redes para los municipios de Córdoba, Buenavista, Génova y Pijao en el Departamento del Quindío</t>
  </si>
  <si>
    <t>Ampliación del Servicio público de Gas Domiciliario por Redes para los Municipios de Córdoba, Buenavista, Génova y Pijao en el Departamento del Quindío</t>
  </si>
  <si>
    <t>3.489 personas, ubicadas en el casco urbano de los municipios de Génova, Pijao, Córdoba y Buenavista</t>
  </si>
  <si>
    <t xml:space="preserve">Todo el Departamento del Quindío y el Norte del Valle </t>
  </si>
  <si>
    <t>Construcción colectores interceptores, para avanzar en la descontaminación de fuentes hídricas tributarias en la en la cuenca del rio la vieja Departamento del Quindío</t>
  </si>
  <si>
    <t>Construir 8.281 metros de colectores interceptores para la descontaminación de las fuentes hídricas del rio la vieja</t>
  </si>
  <si>
    <t>Componente construcción Centro Atención a la Drogadicción 17 habitaciones  (34 camas), 3 consultorios, 2 oficinas, 5 talleres de terapia ocupacional, cancha múltiple, jardín, estación de enfermería, cuarto de paciente agitado y áreas de servicio.</t>
  </si>
  <si>
    <t>Toda la población del Departamento del Quindío 555.836, incluyendo el Norte del Valle y el sur de Risaralda</t>
  </si>
  <si>
    <t xml:space="preserve">Intervenir las microcuencas, mejoramiento e intervención del espacio público.
60.13 Hectáreas de microcuencas a intervenir
7.584 Mts. de senderos a intervenir
11 Espacios públicos intervenidos
</t>
  </si>
  <si>
    <t>Fortalecimiento de la Calidad educativa en las instituciones educativas, mediante la incorporación de TICS, en el Departamento del Quindío, Occidente</t>
  </si>
  <si>
    <t>Dotación de la unidad de cuidados intensivos, quirófanos y central de esterilización de la E.S.E. Hospital Departamental Universitario San Juan de Dios</t>
  </si>
  <si>
    <t xml:space="preserve">Mejorar las condiciones de las redes de acueducto, alcantarillado y pavimentos, mediante la optimización en tubería del alcantarillado, acueducto y colocación de pavimentos rígidos con el fin de dar bienestar a la comunidad.
3036 mts de reposición de alcantarillado
1369 mts de reposición de acueducto
2787 mts de pavimentos
</t>
  </si>
  <si>
    <t>Rehabilitación de la malla vial urbana del Departamento del Quindío</t>
  </si>
  <si>
    <t xml:space="preserve">Rehabilitar las condiciones dela malla vial urbana de los municipios del departamento del Quindío.
37.547 mts2 de vías rehabilitadas en pavimento rígido
</t>
  </si>
  <si>
    <t xml:space="preserve">Fortalecer la institucionalidad cultural en el Departamento, mediante la adecuación y dotación de la casa de la cultura de Calarcá y el Centro Cultural del Municipio de Quimbaya Quindío, para propiciar el desarrollo humano y cultural de la población.
Área Adecuada casa cultura Calarcá: 850 mt2
Área adecuada y mejorada centro cultural Quimbaya: 1.802 m2
</t>
  </si>
  <si>
    <t>Adecuación de la casa de la cultura de Calarcá y centro Cultural del municipio de Quimbaya Quindío</t>
  </si>
  <si>
    <t xml:space="preserve">Mejorar y apoyar el desarrollo formativo y competitivo del deporte en el Departamento del Quindío
1. Crear un sistema de información deportiva.
2. Apoyar 1800 deportistas pertenecientes a las escuelas de formación.
3. 14000 Niños y niñas apoyados con el deporte escolar.
4. 4045 deportistas de ligas apoyados
</t>
  </si>
  <si>
    <t>Dotación a la Policía Nacional para la prevención y reacción en seguridad del Departamento del Quindío.</t>
  </si>
  <si>
    <t>Realizar el mejoramiento, reparcheo de 8220 mts2 de vías secundarias y terciarias en el Departamento del Quindío</t>
  </si>
  <si>
    <t>Aplicar procesos innovadores en la cadena de suministro de Guadua para la industria, que incremente la competitividad del sector en el Departamento del Quindío</t>
  </si>
  <si>
    <t>En el departamento del Quindío se tiene estimado que existe una población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t>
  </si>
  <si>
    <t>Desarrollo sostenible del Sector curtiembre a través de la I+D+I, Quindío, Occidente</t>
  </si>
  <si>
    <t>Desarrollar capacidades técnico científicas y de innovación para el Desarrollo Sostenible del sector de curtiembres de la María en el Departamento del Quindío. Descontaminación ambiental y el desarrollo de modelo socio empresarial</t>
  </si>
  <si>
    <t>Mejoramiento de los sistemas productivos para la conservación y recuperación de los recursos naturales en áreas protegidas casa distrito de conservación de suelos barbas-bremen en el Departamento del Quindío, Occidente</t>
  </si>
  <si>
    <t>Realizar la plantación de 150 Hectáreas de reconversión de sistema productivo
Mejora el uso y apropiación tecnológica que permita el desarrollo de actividades productivas ambientalmente sostenibles en áreas protegidas caso Distro de Conservación de suelo Barbas bremen</t>
  </si>
  <si>
    <t xml:space="preserve">Mejorar la red vial municipal está conformada por 1.640,73 Km. de vías que equivalen al 77.91 % del total de la malla vial del departamento; de ella 98.79 Km. (el 6.02%) esta pavimentada en buen estado; 141.13 Km. (el 8.60%) esta pavimentada </t>
  </si>
  <si>
    <t xml:space="preserve">Rehabilitación, construcción muro contención de la vía rio Verde-Barragán Génova
en el Departamento del Quindío
</t>
  </si>
  <si>
    <t>Mantenimiento y rehabilitación de 191 restaurantes escolares en el departamento del Quindío</t>
  </si>
  <si>
    <t>Casco urbano de los Municipios de Génova y la Tebaida</t>
  </si>
  <si>
    <t>Adecuación de infraestructura física  sedes sociales e institucionales (CBA, casa de artesano y antigua cárcel municipal) del municipio de Filandia Departamento del Quindío</t>
  </si>
  <si>
    <t xml:space="preserve">Restaurar y adecuar la Infraestructura física Institucional del CBA (Centro de Bienestar del adulto Mayor), Casa del Artesano y Antigua cárcel del municipio de Filandia
</t>
  </si>
  <si>
    <t>Construir cancha sintética de microfútbol en el polideportivo panorama, ubicado en el municipio de Filandia, con el fin de dotar a la comunidad de unas instalaciones deportivas dignas para la práctica del deporte.</t>
  </si>
  <si>
    <t>Rehabilitación  y construcción de la  red vial  vehicular  y peatonal en el  sector urbano  Municipio de Montenegro Departamento del Quindío</t>
  </si>
  <si>
    <t xml:space="preserve">Realizar mejoramiento integral del estadio municipal de Circasia Quindío
</t>
  </si>
  <si>
    <t>Construcción de la cancha sintética e iluminación del estadio municipal de Circasia</t>
  </si>
  <si>
    <t>Fortalecimiento y conservación del patrimonio arquitectónico e histórico de la casa de la cultura Horacio Gómez Aristizabal del Municipio de Córdoba en el Quindío</t>
  </si>
  <si>
    <t>3086 personas, Habitantes del área urbana y rural del Municipio de Buenavista</t>
  </si>
  <si>
    <t xml:space="preserve">750 personas, Habitantes del casco urbano y los barrios Villa Laura y Cincuentenario del Municipio de Quimbaya </t>
  </si>
  <si>
    <t>Construir el estadio municipal, en un terreno de propiedad de la Gobernación del Quindío, ubicado en el municipio de Calarcá; con el fin de dotar a la comunidad de unas instalaciones deportivas dignas para la práctica del deporte</t>
  </si>
  <si>
    <t>Mejorar las condiciones habitacionales a 25 familias de las más vulnerables del municipio de Génova, mediante la construcción de la Urbanización los Tejares</t>
  </si>
  <si>
    <t>25 Familias del Municipio de Génova</t>
  </si>
  <si>
    <t>Construcción de muro de contención prefabricado, para la protección de taludes en zona de patios de la urbanización villa Alejandría- Villa teresa - Villa Luz y San Diego 1 etapa ubicado en el casco urbano del municipio de Córdoba</t>
  </si>
  <si>
    <t>Mejoramiento de las vías urbanas del municipio de Montenegro, Quindío</t>
  </si>
  <si>
    <t>Rehabilitación de 3,3 kms de vías urbanas en el Municipio de Montenegro</t>
  </si>
  <si>
    <t>Ampliación y adecuación de la alcaldía de Córdoba, Quindío</t>
  </si>
  <si>
    <t>Ampliar y adecuar la sede administrativa de la Alcaldía de Córdoba 252 mts2</t>
  </si>
  <si>
    <t>Adecuación vial al Cabaña Buenavista, Quindío</t>
  </si>
  <si>
    <t>Rehabilitación de 4,4 kms de la vía  la Cabaña en el Municipio de Buenavista</t>
  </si>
  <si>
    <t>Mejoramiento de las vías urbanas del municipio de Filandia, Departamento del Quindío</t>
  </si>
  <si>
    <t xml:space="preserve">Rehabilitación de 1924 mts2 de vías urbanas en el Municipio de Filandia  </t>
  </si>
  <si>
    <t>Construcción de andenes y rampas de acceso para discapacitados en el Municipio de Córdoba, Quindío</t>
  </si>
  <si>
    <t>Construcción de 590 mts2 de andenes y rampas en el Municipio de Córdoba</t>
  </si>
  <si>
    <t>Recuperación vía Pijao- Puente Tabla, en el municipio de Pijao, Departamento del Quindío</t>
  </si>
  <si>
    <t xml:space="preserve">Rehabilitación de 1 km de la vía Pijao- Puente Tabla  </t>
  </si>
  <si>
    <t>Formulación del proyecto de revisión general y ajuste del esquema de ordenamiento territorial de Circasia, Quindío, occidente</t>
  </si>
  <si>
    <t xml:space="preserve">Rehabilitación de la red vial urbana del Municipio de Montenegro, Quindío, Occidente </t>
  </si>
  <si>
    <t>Rehabilitar de la red vial vehicular y peatonal en el sector urbano del Municipio de Montenegro</t>
  </si>
  <si>
    <t>Construcción y dotación de Infraestructura deportiva en el departamento del Quindío</t>
  </si>
  <si>
    <t>15268 Personas, habitantes del Departamento del Quindío</t>
  </si>
  <si>
    <t>Remodelación, modernización y equipamiento de áreas resultantes del reforzamiento estructural y del estudio de reordenamiento físico funcional de la E.S.E. Hospital Departamental Universitario del Quindío San Juan de Dios. Quindío</t>
  </si>
  <si>
    <t>795768  personas, habitantes del Departamento del Quindío</t>
  </si>
  <si>
    <t>Mejorar la movilidad de la población que transita en la red vial rural en el Departamento del Quindío entre las veredas Naranjal y Morelia en el Municipio de Quimbaya, y las veredas Pavas y el Paraíso en el Municipio de Filandia</t>
  </si>
  <si>
    <t>Construcción de Obras de Estabilización y Conformación de la Banca Vía La Española, Rio Verde, Barragán Código 40QN04-1 Quindío</t>
  </si>
  <si>
    <t>Realizar obras de estabilización de la banca de la vía la Española, Rio Verde, Barragán</t>
  </si>
  <si>
    <t>Mejoramiento de la vía Circasia-Montenegro con código 29BQN03, en los municipios de Circasia y Montenegro, departamento del Quindío.</t>
  </si>
  <si>
    <t>Mejorar la movilidad de la población que transita la vía que comunica a los municipios de Circasia y Montenegro.</t>
  </si>
  <si>
    <t>Construcción de obras de estabilización y rehabilitación de la vía río verde - Pijao (cód 40QN03), estabilización de la vía Córdoba  - Carniceros (cód 40Q09), Municipios de Pijao, Buenavista y Córdoba en el Departamento del Quindío</t>
  </si>
  <si>
    <t>Rehabilitar la movilidad de la vía secundaria interviniendo puntos críticos y mejorando el acceso a la cabecera municipal.</t>
  </si>
  <si>
    <t>LISTADO PROYECTOS SISTEMA GENERAL DE REGALIAS VIGENCIA  2012 A SEPTIEMBRE DE 2019</t>
  </si>
  <si>
    <t>Construcción Puente vehicular sobre el Rio Santo Domingo, municipio de Calarcá departamento del Quindío".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</si>
</sst>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0.00_-;\-* #,##0.00_-;_-* &quot;-&quot;??_-;_-@_-"/>
    <numFmt numFmtId="165" formatCode="_-* #,##0_-;\-* #,##0_-;_-* &quot;-&quot;??_-;_-@_-"/>
    <numFmt numFmtId="166" formatCode="d/mm/yyyy;@"/>
  </numFmts>
  <fonts count="15" x14ac:knownFonts="1">
    <font>
      <sz val="11"/>
      <color theme="1"/>
      <name val="Calibri"/>
      <family val="2"/>
      <scheme val="minor"/>
    </font>
    <font>
      <sz val="11"/>
      <color theme="1"/>
      <name val="Calibri"/>
      <family val="2"/>
      <scheme val="minor"/>
    </font>
    <font>
      <sz val="11"/>
      <name val="Calibri"/>
      <family val="2"/>
    </font>
    <font>
      <sz val="18"/>
      <color rgb="FF000000"/>
      <name val="Calibri"/>
      <family val="2"/>
      <scheme val="minor"/>
    </font>
    <font>
      <sz val="18"/>
      <name val="Calibri"/>
      <family val="2"/>
      <scheme val="minor"/>
    </font>
    <font>
      <b/>
      <sz val="18"/>
      <color rgb="FF000000"/>
      <name val="Calibri"/>
      <family val="2"/>
      <scheme val="minor"/>
    </font>
    <font>
      <b/>
      <sz val="18"/>
      <color theme="1"/>
      <name val="Calibri"/>
      <family val="2"/>
      <scheme val="minor"/>
    </font>
    <font>
      <sz val="11"/>
      <color rgb="FF000000"/>
      <name val="Calibri"/>
      <family val="2"/>
    </font>
    <font>
      <b/>
      <sz val="18"/>
      <name val="Calibri"/>
      <family val="2"/>
      <scheme val="minor"/>
    </font>
    <font>
      <sz val="18"/>
      <color rgb="FF333333"/>
      <name val="Segoe UI"/>
      <family val="2"/>
    </font>
    <font>
      <sz val="18"/>
      <name val="Calibri"/>
      <family val="2"/>
    </font>
    <font>
      <sz val="18"/>
      <name val="Arial"/>
      <family val="2"/>
    </font>
    <font>
      <sz val="18"/>
      <color rgb="FF000000"/>
      <name val="Tahoma"/>
      <family val="2"/>
    </font>
    <font>
      <sz val="20"/>
      <color rgb="FF333333"/>
      <name val="Segoe UI"/>
      <family val="2"/>
    </font>
    <font>
      <sz val="2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164" fontId="7" fillId="0" borderId="0">
      <protection locked="0"/>
    </xf>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9" fontId="5" fillId="0" borderId="2" xfId="4" applyFont="1" applyFill="1" applyBorder="1" applyAlignment="1" applyProtection="1">
      <alignment horizontal="center" vertical="center" wrapText="1"/>
    </xf>
    <xf numFmtId="14" fontId="3" fillId="0" borderId="2" xfId="3" applyNumberFormat="1" applyFont="1" applyFill="1" applyBorder="1" applyAlignment="1" applyProtection="1">
      <alignment horizontal="center" vertical="center" wrapText="1"/>
    </xf>
    <xf numFmtId="49" fontId="5" fillId="0" borderId="2" xfId="5" applyNumberFormat="1" applyFont="1" applyFill="1" applyBorder="1" applyAlignment="1" applyProtection="1">
      <alignment horizontal="center" vertical="center" wrapText="1"/>
    </xf>
    <xf numFmtId="9" fontId="5" fillId="0" borderId="2" xfId="5" applyFont="1" applyFill="1" applyBorder="1" applyAlignment="1" applyProtection="1">
      <alignment horizontal="center" vertical="center" wrapText="1"/>
    </xf>
    <xf numFmtId="165" fontId="3" fillId="0" borderId="3" xfId="3" applyNumberFormat="1" applyFont="1" applyFill="1" applyBorder="1" applyAlignment="1" applyProtection="1">
      <alignment horizontal="justify" vertical="center" wrapText="1"/>
    </xf>
    <xf numFmtId="0" fontId="3" fillId="0" borderId="8"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43" fontId="3" fillId="0" borderId="4" xfId="1" applyFont="1" applyFill="1" applyBorder="1" applyAlignment="1" applyProtection="1">
      <alignment horizontal="right" vertical="center" wrapText="1"/>
    </xf>
    <xf numFmtId="43" fontId="3" fillId="0" borderId="3" xfId="1" applyFont="1" applyFill="1" applyBorder="1" applyAlignment="1" applyProtection="1">
      <alignment horizontal="right" vertical="center" wrapText="1"/>
    </xf>
    <xf numFmtId="43" fontId="3" fillId="0" borderId="2" xfId="1" applyFont="1" applyFill="1" applyBorder="1" applyAlignment="1" applyProtection="1">
      <alignment horizontal="right" vertical="center" wrapText="1"/>
    </xf>
    <xf numFmtId="43" fontId="3" fillId="0" borderId="5" xfId="1" applyFont="1" applyFill="1" applyBorder="1" applyAlignment="1" applyProtection="1">
      <alignment horizontal="right" vertical="center" wrapText="1"/>
    </xf>
    <xf numFmtId="165" fontId="3" fillId="0" borderId="2" xfId="3" applyNumberFormat="1" applyFont="1" applyFill="1" applyBorder="1" applyAlignment="1" applyProtection="1">
      <alignment horizontal="right" vertical="center" wrapText="1"/>
    </xf>
    <xf numFmtId="4" fontId="3" fillId="0" borderId="2" xfId="3" applyNumberFormat="1" applyFont="1" applyFill="1" applyBorder="1" applyAlignment="1" applyProtection="1">
      <alignment horizontal="right" vertical="center" wrapText="1"/>
    </xf>
    <xf numFmtId="166" fontId="3" fillId="0" borderId="5" xfId="3" applyNumberFormat="1" applyFont="1" applyFill="1" applyBorder="1" applyAlignment="1" applyProtection="1">
      <alignment horizontal="center" vertical="center" wrapText="1"/>
    </xf>
    <xf numFmtId="166" fontId="3" fillId="0" borderId="2" xfId="3" applyNumberFormat="1" applyFont="1" applyFill="1" applyBorder="1" applyAlignment="1" applyProtection="1">
      <alignment horizontal="center" vertical="center" wrapText="1"/>
    </xf>
    <xf numFmtId="166" fontId="3" fillId="0" borderId="3" xfId="3" applyNumberFormat="1" applyFont="1" applyFill="1" applyBorder="1" applyAlignment="1" applyProtection="1">
      <alignment horizontal="center" vertical="center" wrapText="1"/>
    </xf>
    <xf numFmtId="166" fontId="3" fillId="0" borderId="4" xfId="3" applyNumberFormat="1" applyFont="1" applyFill="1" applyBorder="1" applyAlignment="1" applyProtection="1">
      <alignment horizontal="center" vertical="center" wrapText="1"/>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9" fontId="5" fillId="0" borderId="3" xfId="5" applyNumberFormat="1" applyFont="1" applyFill="1" applyBorder="1" applyAlignment="1" applyProtection="1">
      <alignment horizontal="center" vertical="center" wrapText="1"/>
    </xf>
    <xf numFmtId="14" fontId="3" fillId="0" borderId="3" xfId="3" applyNumberFormat="1" applyFont="1" applyFill="1" applyBorder="1" applyAlignment="1" applyProtection="1">
      <alignment horizontal="center" vertical="center" wrapText="1"/>
    </xf>
    <xf numFmtId="4" fontId="3" fillId="0" borderId="5" xfId="3" applyNumberFormat="1" applyFont="1" applyFill="1" applyBorder="1" applyAlignment="1" applyProtection="1">
      <alignment horizontal="right" vertical="center" wrapText="1"/>
    </xf>
    <xf numFmtId="14" fontId="3" fillId="0" borderId="3" xfId="3" applyNumberFormat="1" applyFont="1" applyFill="1" applyBorder="1" applyAlignment="1" applyProtection="1">
      <alignment horizontal="center" vertical="center" wrapText="1"/>
    </xf>
    <xf numFmtId="14" fontId="3" fillId="0" borderId="5" xfId="3" applyNumberFormat="1" applyFont="1" applyFill="1" applyBorder="1" applyAlignment="1" applyProtection="1">
      <alignment horizontal="center" vertical="center" wrapText="1"/>
    </xf>
    <xf numFmtId="14" fontId="3" fillId="0" borderId="4" xfId="3" applyNumberFormat="1" applyFont="1" applyFill="1" applyBorder="1" applyAlignment="1" applyProtection="1">
      <alignment horizontal="center" vertical="center" wrapText="1"/>
    </xf>
    <xf numFmtId="49" fontId="5" fillId="0" borderId="3" xfId="5" applyNumberFormat="1" applyFont="1" applyFill="1" applyBorder="1" applyAlignment="1" applyProtection="1">
      <alignment horizontal="center" vertical="center" wrapText="1"/>
    </xf>
    <xf numFmtId="49" fontId="5" fillId="0" borderId="5" xfId="5" applyNumberFormat="1" applyFont="1" applyFill="1" applyBorder="1" applyAlignment="1" applyProtection="1">
      <alignment horizontal="center" vertical="center" wrapText="1"/>
    </xf>
    <xf numFmtId="49" fontId="5" fillId="0" borderId="4" xfId="5" applyNumberFormat="1" applyFont="1" applyFill="1" applyBorder="1" applyAlignment="1" applyProtection="1">
      <alignment horizontal="center" vertical="center" wrapText="1"/>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 fontId="3" fillId="0" borderId="5" xfId="3" applyNumberFormat="1" applyFont="1" applyFill="1" applyBorder="1" applyAlignment="1" applyProtection="1">
      <alignment horizontal="right" vertical="center" wrapText="1"/>
    </xf>
    <xf numFmtId="0" fontId="3" fillId="0" borderId="11" xfId="2" applyFont="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3" fillId="0" borderId="0" xfId="2" applyFont="1" applyAlignment="1" applyProtection="1">
      <alignment horizontal="justify" vertical="center" wrapText="1"/>
    </xf>
    <xf numFmtId="0" fontId="8" fillId="3" borderId="10" xfId="2" applyFont="1" applyFill="1" applyBorder="1" applyAlignment="1" applyProtection="1">
      <alignment horizontal="center" vertical="center"/>
    </xf>
    <xf numFmtId="4" fontId="6" fillId="3" borderId="3" xfId="2" applyNumberFormat="1" applyFont="1" applyFill="1" applyBorder="1" applyAlignment="1" applyProtection="1">
      <alignment horizontal="center" vertical="center" wrapText="1"/>
    </xf>
    <xf numFmtId="0" fontId="5" fillId="3" borderId="2" xfId="2" applyFont="1" applyFill="1" applyBorder="1" applyAlignment="1" applyProtection="1">
      <alignment horizontal="center" vertical="center" wrapText="1"/>
    </xf>
    <xf numFmtId="4" fontId="5" fillId="3" borderId="2" xfId="2" applyNumberFormat="1" applyFont="1" applyFill="1" applyBorder="1" applyAlignment="1" applyProtection="1">
      <alignment horizontal="center" vertical="center" wrapText="1"/>
    </xf>
    <xf numFmtId="0" fontId="5" fillId="3" borderId="3" xfId="2" applyFont="1" applyFill="1" applyBorder="1" applyAlignment="1" applyProtection="1">
      <alignment horizontal="center" vertical="center" wrapText="1"/>
    </xf>
    <xf numFmtId="0" fontId="5" fillId="3" borderId="2" xfId="2" applyFont="1" applyFill="1" applyBorder="1" applyAlignment="1" applyProtection="1">
      <alignment horizontal="center" wrapText="1"/>
    </xf>
    <xf numFmtId="0" fontId="5" fillId="0" borderId="0" xfId="2" applyFont="1" applyAlignment="1" applyProtection="1">
      <alignment wrapText="1"/>
    </xf>
    <xf numFmtId="0" fontId="5" fillId="0" borderId="0" xfId="2" applyFont="1" applyAlignment="1" applyProtection="1">
      <alignment horizontal="justify" vertical="center" wrapText="1"/>
    </xf>
    <xf numFmtId="0" fontId="8" fillId="3" borderId="9" xfId="2" applyFont="1" applyFill="1" applyBorder="1" applyAlignment="1" applyProtection="1">
      <alignment horizontal="center" vertical="center"/>
    </xf>
    <xf numFmtId="4" fontId="6" fillId="3" borderId="4" xfId="2" applyNumberFormat="1" applyFont="1" applyFill="1" applyBorder="1" applyAlignment="1" applyProtection="1">
      <alignment horizontal="center" vertical="center" wrapText="1"/>
    </xf>
    <xf numFmtId="4" fontId="6" fillId="3" borderId="2" xfId="3" applyNumberFormat="1"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0" borderId="0" xfId="2" applyFont="1" applyAlignment="1" applyProtection="1">
      <alignment horizontal="center" vertical="center" wrapText="1"/>
    </xf>
    <xf numFmtId="0" fontId="3" fillId="0" borderId="2" xfId="2" applyFont="1" applyBorder="1" applyAlignment="1" applyProtection="1">
      <alignment horizontal="justify" vertical="center" wrapText="1"/>
    </xf>
    <xf numFmtId="4" fontId="3" fillId="0" borderId="2" xfId="2" applyNumberFormat="1" applyFont="1" applyFill="1" applyBorder="1" applyAlignment="1" applyProtection="1">
      <alignment horizontal="justify" vertical="center" wrapText="1"/>
    </xf>
    <xf numFmtId="4" fontId="3" fillId="0" borderId="2" xfId="2" applyNumberFormat="1" applyFont="1" applyFill="1" applyBorder="1" applyAlignment="1" applyProtection="1">
      <alignment horizontal="center" vertical="center" wrapText="1"/>
    </xf>
    <xf numFmtId="49" fontId="3" fillId="0" borderId="3" xfId="2"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right" vertical="center" wrapText="1"/>
    </xf>
    <xf numFmtId="4" fontId="3" fillId="0" borderId="3" xfId="3" applyNumberFormat="1" applyFont="1" applyFill="1" applyBorder="1" applyAlignment="1" applyProtection="1">
      <alignment horizontal="right"/>
    </xf>
    <xf numFmtId="43" fontId="9" fillId="0" borderId="5" xfId="1" applyFont="1" applyFill="1" applyBorder="1" applyAlignment="1" applyProtection="1">
      <alignment horizontal="right" vertical="center" wrapText="1"/>
    </xf>
    <xf numFmtId="0" fontId="3" fillId="2" borderId="2" xfId="2" applyFont="1" applyFill="1" applyBorder="1" applyAlignment="1" applyProtection="1">
      <alignment horizontal="justify" vertical="center" wrapText="1"/>
    </xf>
    <xf numFmtId="4" fontId="3" fillId="2" borderId="2" xfId="2" applyNumberFormat="1" applyFont="1" applyFill="1" applyBorder="1" applyAlignment="1" applyProtection="1">
      <alignment horizontal="justify" vertical="center" wrapText="1"/>
    </xf>
    <xf numFmtId="4" fontId="3" fillId="2" borderId="2" xfId="2" applyNumberFormat="1" applyFont="1" applyFill="1" applyBorder="1" applyAlignment="1" applyProtection="1">
      <alignment horizontal="center" vertical="center" wrapText="1"/>
    </xf>
    <xf numFmtId="49" fontId="3" fillId="0" borderId="2" xfId="2" applyNumberFormat="1" applyFont="1" applyFill="1" applyBorder="1" applyAlignment="1" applyProtection="1">
      <alignment horizontal="center" vertical="center" wrapText="1"/>
    </xf>
    <xf numFmtId="4" fontId="4" fillId="0" borderId="2" xfId="1" applyNumberFormat="1" applyFont="1" applyFill="1" applyBorder="1" applyAlignment="1" applyProtection="1">
      <alignment horizontal="right" vertical="center" wrapText="1"/>
    </xf>
    <xf numFmtId="4" fontId="3" fillId="0" borderId="2" xfId="3" applyNumberFormat="1" applyFont="1" applyFill="1" applyBorder="1" applyAlignment="1" applyProtection="1">
      <alignment horizontal="right"/>
    </xf>
    <xf numFmtId="43" fontId="9" fillId="0" borderId="2" xfId="1" applyFont="1" applyFill="1" applyBorder="1" applyAlignment="1" applyProtection="1">
      <alignment horizontal="right" vertical="center"/>
    </xf>
    <xf numFmtId="0" fontId="3" fillId="2" borderId="0" xfId="2" applyFont="1" applyFill="1" applyAlignment="1" applyProtection="1">
      <alignment horizontal="justify" vertical="center" wrapText="1"/>
    </xf>
    <xf numFmtId="0" fontId="3" fillId="0" borderId="2" xfId="2" applyFont="1" applyBorder="1" applyAlignment="1" applyProtection="1">
      <alignment horizontal="justify" vertical="center" wrapText="1"/>
    </xf>
    <xf numFmtId="4" fontId="3" fillId="0" borderId="3" xfId="2" applyNumberFormat="1" applyFont="1" applyFill="1" applyBorder="1" applyAlignment="1" applyProtection="1">
      <alignment horizontal="justify" vertical="center" wrapText="1"/>
    </xf>
    <xf numFmtId="4" fontId="3" fillId="0" borderId="3" xfId="2" applyNumberFormat="1" applyFont="1" applyFill="1" applyBorder="1" applyAlignment="1" applyProtection="1">
      <alignment horizontal="center" vertical="center" wrapText="1"/>
    </xf>
    <xf numFmtId="49" fontId="3" fillId="0" borderId="3" xfId="2"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right" vertical="center" wrapText="1"/>
    </xf>
    <xf numFmtId="0" fontId="3" fillId="0" borderId="3" xfId="2" applyFont="1" applyBorder="1" applyAlignment="1" applyProtection="1">
      <alignment horizontal="justify" vertical="center" wrapText="1"/>
    </xf>
    <xf numFmtId="165" fontId="3" fillId="0" borderId="3" xfId="2" applyNumberFormat="1" applyFont="1" applyBorder="1" applyAlignment="1" applyProtection="1">
      <alignment horizontal="justify" vertical="center" wrapText="1"/>
    </xf>
    <xf numFmtId="43" fontId="9" fillId="0" borderId="2" xfId="1" applyFont="1" applyFill="1" applyBorder="1" applyAlignment="1" applyProtection="1">
      <alignment horizontal="right" vertical="center" wrapText="1"/>
    </xf>
    <xf numFmtId="4" fontId="3" fillId="0" borderId="4" xfId="2" applyNumberFormat="1" applyFont="1" applyFill="1" applyBorder="1" applyAlignment="1" applyProtection="1">
      <alignment horizontal="justify" vertical="center" wrapText="1"/>
    </xf>
    <xf numFmtId="4" fontId="3" fillId="0" borderId="4" xfId="2" applyNumberFormat="1" applyFont="1" applyFill="1" applyBorder="1" applyAlignment="1" applyProtection="1">
      <alignment horizontal="center" vertical="center" wrapText="1"/>
    </xf>
    <xf numFmtId="49" fontId="3" fillId="0" borderId="4" xfId="2" applyNumberFormat="1" applyFont="1" applyFill="1" applyBorder="1" applyAlignment="1" applyProtection="1">
      <alignment horizontal="center" vertical="center" wrapText="1"/>
    </xf>
    <xf numFmtId="4" fontId="4" fillId="0" borderId="4" xfId="1" applyNumberFormat="1" applyFont="1" applyFill="1" applyBorder="1" applyAlignment="1" applyProtection="1">
      <alignment horizontal="right" vertical="center" wrapText="1"/>
    </xf>
    <xf numFmtId="0" fontId="3" fillId="0" borderId="4" xfId="2" applyFont="1" applyBorder="1" applyAlignment="1" applyProtection="1">
      <alignment horizontal="justify" vertical="center" wrapText="1"/>
    </xf>
    <xf numFmtId="165" fontId="3" fillId="0" borderId="4" xfId="2" applyNumberFormat="1" applyFont="1" applyBorder="1" applyAlignment="1" applyProtection="1">
      <alignment horizontal="justify" vertical="center" wrapText="1"/>
    </xf>
    <xf numFmtId="165" fontId="3" fillId="0" borderId="2" xfId="2" applyNumberFormat="1" applyFont="1" applyFill="1" applyBorder="1" applyAlignment="1" applyProtection="1">
      <alignment horizontal="justify" vertical="center" wrapText="1"/>
    </xf>
    <xf numFmtId="4" fontId="3" fillId="0" borderId="2" xfId="2" applyNumberFormat="1" applyFont="1" applyFill="1" applyBorder="1" applyAlignment="1" applyProtection="1">
      <alignment horizontal="right" vertical="center" wrapText="1"/>
    </xf>
    <xf numFmtId="49" fontId="3" fillId="0" borderId="3" xfId="2" applyNumberFormat="1" applyFont="1" applyFill="1" applyBorder="1" applyAlignment="1" applyProtection="1">
      <alignment horizontal="center" vertical="center"/>
    </xf>
    <xf numFmtId="4" fontId="3" fillId="0" borderId="3" xfId="2" applyNumberFormat="1" applyFont="1" applyFill="1" applyBorder="1" applyAlignment="1" applyProtection="1">
      <alignment horizontal="right" vertical="center" wrapText="1"/>
    </xf>
    <xf numFmtId="165" fontId="3" fillId="0" borderId="3" xfId="2" applyNumberFormat="1" applyFont="1" applyFill="1" applyBorder="1" applyAlignment="1" applyProtection="1">
      <alignment horizontal="justify" vertical="center" wrapText="1"/>
    </xf>
    <xf numFmtId="165" fontId="3" fillId="2" borderId="3" xfId="2" applyNumberFormat="1" applyFont="1" applyFill="1" applyBorder="1" applyAlignment="1" applyProtection="1">
      <alignment horizontal="justify" vertical="center" wrapText="1"/>
    </xf>
    <xf numFmtId="165" fontId="3" fillId="2" borderId="2" xfId="2" applyNumberFormat="1" applyFont="1" applyFill="1" applyBorder="1" applyAlignment="1" applyProtection="1">
      <alignment horizontal="justify" vertical="center" wrapText="1"/>
    </xf>
    <xf numFmtId="4" fontId="3" fillId="0" borderId="3" xfId="2" applyNumberFormat="1" applyFont="1" applyFill="1" applyBorder="1" applyAlignment="1" applyProtection="1">
      <alignment horizontal="right" vertical="center" wrapText="1"/>
    </xf>
    <xf numFmtId="165" fontId="3" fillId="0" borderId="3" xfId="2" applyNumberFormat="1" applyFont="1" applyFill="1" applyBorder="1" applyAlignment="1" applyProtection="1">
      <alignment horizontal="justify" vertical="center" wrapText="1"/>
    </xf>
    <xf numFmtId="4" fontId="3" fillId="0" borderId="5" xfId="2" applyNumberFormat="1" applyFont="1" applyFill="1" applyBorder="1" applyAlignment="1" applyProtection="1">
      <alignment horizontal="justify" vertical="center" wrapText="1"/>
    </xf>
    <xf numFmtId="4" fontId="3" fillId="0" borderId="5" xfId="2" applyNumberFormat="1" applyFont="1" applyFill="1" applyBorder="1" applyAlignment="1" applyProtection="1">
      <alignment horizontal="center" vertical="center" wrapText="1"/>
    </xf>
    <xf numFmtId="49" fontId="3" fillId="0" borderId="5" xfId="2" applyNumberFormat="1" applyFont="1" applyFill="1" applyBorder="1" applyAlignment="1" applyProtection="1">
      <alignment horizontal="center" vertical="center" wrapText="1"/>
    </xf>
    <xf numFmtId="4" fontId="4" fillId="0" borderId="5" xfId="1" applyNumberFormat="1" applyFont="1" applyFill="1" applyBorder="1" applyAlignment="1" applyProtection="1">
      <alignment horizontal="right" vertical="center" wrapText="1"/>
    </xf>
    <xf numFmtId="4" fontId="3" fillId="0" borderId="5" xfId="2" applyNumberFormat="1" applyFont="1" applyFill="1" applyBorder="1" applyAlignment="1" applyProtection="1">
      <alignment horizontal="right" vertical="center" wrapText="1"/>
    </xf>
    <xf numFmtId="0" fontId="3" fillId="0" borderId="5" xfId="2" applyFont="1" applyBorder="1" applyAlignment="1" applyProtection="1">
      <alignment horizontal="justify" vertical="center" wrapText="1"/>
    </xf>
    <xf numFmtId="165" fontId="3" fillId="0" borderId="5" xfId="2" applyNumberFormat="1" applyFont="1" applyFill="1" applyBorder="1" applyAlignment="1" applyProtection="1">
      <alignment horizontal="justify" vertical="center" wrapText="1"/>
    </xf>
    <xf numFmtId="4" fontId="3" fillId="0" borderId="4" xfId="2" applyNumberFormat="1" applyFont="1" applyFill="1" applyBorder="1" applyAlignment="1" applyProtection="1">
      <alignment horizontal="right" vertical="center" wrapText="1"/>
    </xf>
    <xf numFmtId="165" fontId="3" fillId="0" borderId="4" xfId="2" applyNumberFormat="1" applyFont="1" applyFill="1" applyBorder="1" applyAlignment="1" applyProtection="1">
      <alignment horizontal="justify" vertical="center" wrapText="1"/>
    </xf>
    <xf numFmtId="165" fontId="3" fillId="2" borderId="3" xfId="2" applyNumberFormat="1" applyFont="1" applyFill="1" applyBorder="1" applyAlignment="1" applyProtection="1">
      <alignment horizontal="justify" vertical="center" wrapText="1"/>
    </xf>
    <xf numFmtId="165" fontId="3" fillId="2" borderId="5" xfId="2" applyNumberFormat="1" applyFont="1" applyFill="1" applyBorder="1" applyAlignment="1" applyProtection="1">
      <alignment horizontal="justify" vertical="center" wrapText="1"/>
    </xf>
    <xf numFmtId="4" fontId="9" fillId="0" borderId="5" xfId="0" applyNumberFormat="1" applyFont="1" applyFill="1" applyBorder="1" applyAlignment="1" applyProtection="1">
      <alignment horizontal="right" vertical="center"/>
    </xf>
    <xf numFmtId="165" fontId="3" fillId="2" borderId="4" xfId="2" applyNumberFormat="1" applyFont="1" applyFill="1" applyBorder="1" applyAlignment="1" applyProtection="1">
      <alignment horizontal="justify" vertical="center" wrapText="1"/>
    </xf>
    <xf numFmtId="0" fontId="3" fillId="0" borderId="2" xfId="2" applyNumberFormat="1" applyFont="1" applyFill="1" applyBorder="1" applyAlignment="1" applyProtection="1">
      <alignment horizontal="center" vertical="center" wrapText="1"/>
    </xf>
    <xf numFmtId="164" fontId="3" fillId="0" borderId="2" xfId="2" applyNumberFormat="1" applyFont="1" applyFill="1" applyBorder="1" applyAlignment="1" applyProtection="1">
      <alignment horizontal="right" vertical="center" wrapText="1"/>
    </xf>
    <xf numFmtId="0" fontId="4" fillId="0" borderId="2" xfId="2" applyFont="1" applyBorder="1" applyAlignment="1" applyProtection="1">
      <alignment horizontal="justify" vertical="center"/>
    </xf>
    <xf numFmtId="0" fontId="3" fillId="0" borderId="0" xfId="2" applyFont="1" applyAlignment="1" applyProtection="1">
      <alignment wrapText="1"/>
    </xf>
    <xf numFmtId="0" fontId="4" fillId="0" borderId="2" xfId="2" applyFont="1" applyBorder="1" applyAlignment="1" applyProtection="1">
      <alignment horizontal="justify" vertical="center"/>
    </xf>
    <xf numFmtId="0" fontId="4" fillId="0" borderId="2" xfId="2" applyFont="1" applyBorder="1" applyAlignment="1" applyProtection="1">
      <alignment horizontal="justify" vertical="center" wrapText="1"/>
    </xf>
    <xf numFmtId="4" fontId="3" fillId="0" borderId="3" xfId="6" applyNumberFormat="1" applyFont="1" applyFill="1" applyBorder="1" applyAlignment="1" applyProtection="1">
      <alignment horizontal="right" vertical="center" wrapText="1"/>
    </xf>
    <xf numFmtId="4" fontId="9" fillId="0" borderId="2" xfId="0" applyNumberFormat="1" applyFont="1" applyFill="1" applyBorder="1" applyAlignment="1" applyProtection="1">
      <alignment horizontal="right" vertical="center"/>
    </xf>
    <xf numFmtId="4" fontId="3" fillId="0" borderId="5" xfId="6" applyNumberFormat="1" applyFont="1" applyFill="1" applyBorder="1" applyAlignment="1" applyProtection="1">
      <alignment horizontal="right" vertical="center" wrapText="1"/>
    </xf>
    <xf numFmtId="4" fontId="3" fillId="0" borderId="4" xfId="6" applyNumberFormat="1" applyFont="1" applyFill="1" applyBorder="1" applyAlignment="1" applyProtection="1">
      <alignment horizontal="right" vertical="center" wrapText="1"/>
    </xf>
    <xf numFmtId="4" fontId="3" fillId="0" borderId="2" xfId="6" applyNumberFormat="1" applyFont="1" applyFill="1" applyBorder="1" applyAlignment="1" applyProtection="1">
      <alignment horizontal="right" vertical="center" wrapText="1"/>
    </xf>
    <xf numFmtId="165" fontId="3" fillId="0" borderId="2" xfId="2" applyNumberFormat="1" applyFont="1" applyFill="1" applyBorder="1" applyAlignment="1" applyProtection="1">
      <alignment horizontal="right" vertical="center" wrapText="1"/>
    </xf>
    <xf numFmtId="4" fontId="3" fillId="0" borderId="3" xfId="2" applyNumberFormat="1" applyFont="1" applyFill="1" applyBorder="1" applyAlignment="1" applyProtection="1">
      <alignment horizontal="center" vertical="center" wrapText="1"/>
    </xf>
    <xf numFmtId="165" fontId="3" fillId="0" borderId="3" xfId="2" applyNumberFormat="1" applyFont="1" applyFill="1" applyBorder="1" applyAlignment="1" applyProtection="1">
      <alignment vertical="center" wrapText="1"/>
    </xf>
    <xf numFmtId="0" fontId="0" fillId="0" borderId="4" xfId="0" applyBorder="1" applyAlignment="1" applyProtection="1">
      <alignment horizontal="justify"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wrapText="1"/>
    </xf>
    <xf numFmtId="0" fontId="4" fillId="0" borderId="2" xfId="2" applyFont="1" applyBorder="1" applyAlignment="1" applyProtection="1">
      <alignment horizontal="justify" vertical="center" wrapText="1"/>
    </xf>
    <xf numFmtId="0" fontId="4" fillId="0" borderId="0" xfId="2" applyFont="1" applyAlignment="1" applyProtection="1">
      <alignment horizontal="justify" vertical="center" wrapText="1"/>
    </xf>
    <xf numFmtId="49" fontId="8" fillId="0" borderId="2" xfId="5" applyNumberFormat="1" applyFont="1" applyFill="1" applyBorder="1" applyAlignment="1" applyProtection="1">
      <alignment horizontal="center" vertical="center" wrapText="1"/>
    </xf>
    <xf numFmtId="14" fontId="3" fillId="0" borderId="2" xfId="2" applyNumberFormat="1" applyFont="1" applyFill="1" applyBorder="1" applyAlignment="1" applyProtection="1">
      <alignment horizontal="center" vertical="center" wrapText="1"/>
    </xf>
    <xf numFmtId="4" fontId="9" fillId="0" borderId="0" xfId="0" applyNumberFormat="1" applyFont="1" applyFill="1" applyAlignment="1" applyProtection="1">
      <alignment horizontal="right" vertical="center"/>
    </xf>
    <xf numFmtId="0" fontId="9" fillId="0" borderId="0" xfId="0" applyNumberFormat="1" applyFont="1" applyAlignment="1" applyProtection="1">
      <alignment horizontal="center" vertical="center" wrapText="1"/>
    </xf>
    <xf numFmtId="0" fontId="4" fillId="0" borderId="0" xfId="2" applyFont="1" applyAlignment="1" applyProtection="1">
      <alignment horizontal="justify" vertical="center"/>
    </xf>
    <xf numFmtId="4" fontId="3" fillId="0" borderId="2" xfId="3" applyNumberFormat="1" applyFont="1" applyFill="1" applyBorder="1" applyAlignment="1" applyProtection="1">
      <alignment horizontal="right" vertical="center"/>
    </xf>
    <xf numFmtId="0" fontId="4" fillId="0" borderId="2" xfId="2" applyFont="1" applyFill="1" applyBorder="1" applyAlignment="1" applyProtection="1">
      <alignment horizontal="justify" vertical="center"/>
    </xf>
    <xf numFmtId="9" fontId="8" fillId="0" borderId="2" xfId="5" applyFont="1" applyFill="1" applyBorder="1" applyAlignment="1" applyProtection="1">
      <alignment horizontal="center" vertical="center" wrapText="1"/>
    </xf>
    <xf numFmtId="14" fontId="11" fillId="0" borderId="1" xfId="8" applyNumberFormat="1" applyFont="1" applyFill="1" applyBorder="1" applyAlignment="1" applyProtection="1">
      <alignment horizontal="center" vertical="center" wrapText="1"/>
    </xf>
    <xf numFmtId="0" fontId="3" fillId="0" borderId="0" xfId="2" applyFont="1" applyFill="1" applyAlignment="1" applyProtection="1">
      <alignment wrapText="1"/>
    </xf>
    <xf numFmtId="0" fontId="3" fillId="0" borderId="0" xfId="2" applyFont="1" applyFill="1" applyAlignment="1" applyProtection="1">
      <alignment horizontal="justify" vertical="center" wrapText="1"/>
    </xf>
    <xf numFmtId="14" fontId="11" fillId="0" borderId="0" xfId="8" applyNumberFormat="1" applyFont="1" applyFill="1" applyBorder="1" applyAlignment="1" applyProtection="1">
      <alignment horizontal="center" vertical="center" wrapText="1"/>
    </xf>
    <xf numFmtId="0" fontId="3" fillId="0" borderId="2" xfId="2" applyFont="1" applyFill="1" applyBorder="1" applyAlignment="1" applyProtection="1">
      <alignment horizontal="justify" vertical="center" wrapText="1"/>
    </xf>
    <xf numFmtId="9" fontId="4" fillId="0" borderId="2" xfId="4" applyFont="1" applyBorder="1" applyAlignment="1" applyProtection="1">
      <alignment horizontal="justify" vertical="center" wrapText="1"/>
    </xf>
    <xf numFmtId="0" fontId="4" fillId="0" borderId="0" xfId="2" applyFont="1" applyAlignment="1" applyProtection="1"/>
    <xf numFmtId="0" fontId="4" fillId="0" borderId="0" xfId="2" applyFont="1" applyFill="1" applyAlignment="1" applyProtection="1"/>
    <xf numFmtId="0" fontId="3" fillId="0" borderId="0" xfId="2" applyFont="1" applyFill="1" applyBorder="1" applyAlignment="1" applyProtection="1">
      <alignment horizontal="justify" vertical="center" wrapText="1"/>
    </xf>
    <xf numFmtId="9" fontId="4" fillId="0" borderId="2" xfId="4" applyFont="1" applyFill="1" applyBorder="1" applyAlignment="1" applyProtection="1">
      <alignment horizontal="justify" vertical="center" wrapText="1"/>
    </xf>
    <xf numFmtId="4" fontId="4" fillId="0" borderId="2" xfId="2" applyNumberFormat="1" applyFont="1" applyFill="1" applyBorder="1" applyAlignment="1" applyProtection="1">
      <alignment horizontal="right"/>
    </xf>
    <xf numFmtId="4" fontId="4" fillId="0" borderId="2" xfId="2" applyNumberFormat="1" applyFont="1" applyFill="1" applyBorder="1" applyAlignment="1" applyProtection="1">
      <alignment horizontal="right" vertical="center"/>
    </xf>
    <xf numFmtId="0" fontId="12" fillId="0" borderId="0" xfId="2" applyFont="1" applyFill="1" applyBorder="1" applyAlignment="1" applyProtection="1">
      <alignment horizontal="justify" vertical="center" wrapText="1"/>
    </xf>
    <xf numFmtId="4" fontId="12" fillId="0" borderId="3" xfId="2" applyNumberFormat="1" applyFont="1" applyFill="1" applyBorder="1" applyAlignment="1" applyProtection="1">
      <alignment horizontal="justify" vertical="center" wrapText="1"/>
    </xf>
    <xf numFmtId="4" fontId="12" fillId="0" borderId="3" xfId="2" applyNumberFormat="1" applyFont="1" applyFill="1" applyBorder="1" applyAlignment="1" applyProtection="1">
      <alignment horizontal="center" vertical="center" wrapText="1"/>
    </xf>
    <xf numFmtId="4" fontId="10" fillId="0" borderId="2" xfId="2" applyNumberFormat="1" applyFont="1" applyFill="1" applyBorder="1" applyAlignment="1" applyProtection="1">
      <alignment horizontal="right"/>
    </xf>
    <xf numFmtId="4" fontId="10" fillId="0" borderId="2" xfId="2" applyNumberFormat="1" applyFont="1" applyFill="1" applyBorder="1" applyAlignment="1" applyProtection="1">
      <alignment horizontal="right" vertical="center"/>
    </xf>
    <xf numFmtId="4" fontId="12" fillId="0" borderId="2" xfId="2" applyNumberFormat="1" applyFont="1" applyFill="1" applyBorder="1" applyAlignment="1" applyProtection="1">
      <alignment horizontal="right" vertical="center" wrapText="1"/>
    </xf>
    <xf numFmtId="0" fontId="12" fillId="0" borderId="2" xfId="2" applyNumberFormat="1" applyFont="1" applyFill="1" applyBorder="1" applyAlignment="1" applyProtection="1">
      <alignment horizontal="center" vertical="center" wrapText="1"/>
    </xf>
    <xf numFmtId="165" fontId="12" fillId="0" borderId="2" xfId="2" applyNumberFormat="1" applyFont="1" applyFill="1" applyBorder="1" applyAlignment="1" applyProtection="1">
      <alignment horizontal="right" vertical="center" wrapText="1"/>
    </xf>
    <xf numFmtId="0" fontId="12" fillId="0" borderId="0" xfId="2" applyFont="1" applyAlignment="1" applyProtection="1">
      <alignment wrapText="1"/>
    </xf>
    <xf numFmtId="0" fontId="10" fillId="0" borderId="0" xfId="2" applyFont="1" applyAlignment="1" applyProtection="1"/>
    <xf numFmtId="1" fontId="3" fillId="0" borderId="3" xfId="2" applyNumberFormat="1"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14" fontId="3" fillId="0" borderId="3" xfId="2" applyNumberFormat="1" applyFont="1" applyFill="1" applyBorder="1" applyAlignment="1" applyProtection="1">
      <alignment horizontal="center" vertical="center" wrapText="1"/>
    </xf>
    <xf numFmtId="166" fontId="3" fillId="0" borderId="2" xfId="2" applyNumberFormat="1" applyFont="1" applyBorder="1" applyAlignment="1" applyProtection="1">
      <alignment horizontal="center" vertical="center" wrapText="1"/>
    </xf>
    <xf numFmtId="0" fontId="3" fillId="0" borderId="2" xfId="2" applyNumberFormat="1" applyFont="1" applyBorder="1" applyAlignment="1" applyProtection="1">
      <alignment horizontal="center" vertical="center" wrapText="1"/>
    </xf>
    <xf numFmtId="0" fontId="3" fillId="0" borderId="0" xfId="2" applyFont="1" applyAlignment="1" applyProtection="1">
      <alignment vertical="center" wrapText="1"/>
    </xf>
    <xf numFmtId="1" fontId="3" fillId="0" borderId="4" xfId="2" applyNumberFormat="1"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14" fontId="3" fillId="0" borderId="4" xfId="2" applyNumberFormat="1" applyFont="1" applyFill="1" applyBorder="1" applyAlignment="1" applyProtection="1">
      <alignment horizontal="center" vertical="center" wrapText="1"/>
    </xf>
    <xf numFmtId="4" fontId="3" fillId="0" borderId="4" xfId="2" applyNumberFormat="1" applyFont="1" applyFill="1" applyBorder="1" applyAlignment="1" applyProtection="1">
      <alignment horizontal="right" vertical="center" wrapText="1"/>
    </xf>
    <xf numFmtId="4" fontId="14" fillId="0" borderId="2" xfId="2" applyNumberFormat="1" applyFont="1" applyFill="1" applyBorder="1" applyAlignment="1" applyProtection="1">
      <alignment horizontal="justify" vertical="center" wrapText="1"/>
    </xf>
    <xf numFmtId="4" fontId="14" fillId="0" borderId="2" xfId="2" applyNumberFormat="1" applyFont="1" applyFill="1" applyBorder="1" applyAlignment="1" applyProtection="1">
      <alignment horizontal="center" vertical="center" wrapText="1"/>
    </xf>
    <xf numFmtId="1" fontId="3" fillId="0" borderId="2" xfId="2" applyNumberFormat="1"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4" fontId="14" fillId="0" borderId="2" xfId="2" applyNumberFormat="1" applyFont="1" applyFill="1" applyBorder="1" applyAlignment="1" applyProtection="1">
      <alignment horizontal="right" vertical="center" wrapText="1"/>
    </xf>
    <xf numFmtId="4" fontId="13" fillId="0" borderId="7" xfId="0" applyNumberFormat="1" applyFont="1" applyFill="1" applyBorder="1" applyAlignment="1" applyProtection="1">
      <alignment horizontal="right" vertical="center"/>
    </xf>
    <xf numFmtId="0" fontId="5" fillId="0" borderId="3" xfId="2" applyFont="1" applyFill="1" applyBorder="1" applyAlignment="1" applyProtection="1">
      <alignment horizontal="center" wrapText="1"/>
    </xf>
    <xf numFmtId="14" fontId="3" fillId="0" borderId="3" xfId="2" applyNumberFormat="1" applyFont="1" applyFill="1" applyBorder="1" applyAlignment="1" applyProtection="1">
      <alignment horizontal="center" wrapText="1"/>
    </xf>
    <xf numFmtId="4" fontId="14" fillId="0" borderId="3" xfId="2" applyNumberFormat="1" applyFont="1" applyFill="1" applyBorder="1" applyAlignment="1" applyProtection="1">
      <alignment horizontal="right" vertical="center" wrapText="1"/>
    </xf>
    <xf numFmtId="4" fontId="13" fillId="0" borderId="3" xfId="0" applyNumberFormat="1" applyFont="1" applyFill="1" applyBorder="1" applyAlignment="1" applyProtection="1">
      <alignment horizontal="right" vertical="center"/>
    </xf>
    <xf numFmtId="43" fontId="3" fillId="0" borderId="3" xfId="1" applyFont="1" applyFill="1" applyBorder="1" applyAlignment="1" applyProtection="1">
      <alignment horizontal="center" vertical="center" wrapText="1"/>
    </xf>
    <xf numFmtId="0" fontId="5" fillId="0" borderId="4" xfId="2" applyFont="1" applyFill="1" applyBorder="1" applyAlignment="1" applyProtection="1">
      <alignment horizontal="center" vertical="top" wrapText="1"/>
    </xf>
    <xf numFmtId="14" fontId="3" fillId="0" borderId="4" xfId="2" applyNumberFormat="1" applyFont="1" applyFill="1" applyBorder="1" applyAlignment="1" applyProtection="1">
      <alignment horizontal="center" vertical="top" wrapText="1"/>
    </xf>
    <xf numFmtId="4" fontId="14" fillId="0" borderId="4" xfId="2" applyNumberFormat="1" applyFont="1" applyFill="1" applyBorder="1" applyAlignment="1" applyProtection="1">
      <alignment horizontal="right" vertical="center" wrapText="1"/>
    </xf>
    <xf numFmtId="4" fontId="13" fillId="0" borderId="4" xfId="0" applyNumberFormat="1" applyFont="1" applyFill="1" applyBorder="1" applyAlignment="1" applyProtection="1">
      <alignment horizontal="right" vertical="center"/>
    </xf>
    <xf numFmtId="43" fontId="3" fillId="0" borderId="4" xfId="1" applyFont="1" applyFill="1" applyBorder="1" applyAlignment="1" applyProtection="1">
      <alignment horizontal="center" vertical="center" wrapText="1"/>
    </xf>
    <xf numFmtId="4" fontId="3" fillId="0" borderId="3" xfId="2" applyNumberFormat="1" applyFont="1" applyFill="1" applyBorder="1" applyAlignment="1" applyProtection="1">
      <alignment horizontal="justify" vertical="center" wrapText="1"/>
    </xf>
    <xf numFmtId="0" fontId="4" fillId="0" borderId="3" xfId="2" applyFont="1" applyBorder="1" applyAlignment="1" applyProtection="1">
      <alignment horizontal="justify" vertical="center" wrapText="1"/>
    </xf>
    <xf numFmtId="0" fontId="5" fillId="0" borderId="3" xfId="2" applyFont="1" applyFill="1" applyBorder="1" applyAlignment="1" applyProtection="1">
      <alignment horizontal="center" vertical="center" wrapText="1"/>
    </xf>
    <xf numFmtId="14" fontId="3" fillId="0" borderId="3" xfId="2" applyNumberFormat="1" applyFont="1" applyFill="1" applyBorder="1" applyAlignment="1" applyProtection="1">
      <alignment horizontal="center" vertical="center" wrapText="1"/>
    </xf>
    <xf numFmtId="0" fontId="3" fillId="0" borderId="3" xfId="2" applyFont="1" applyBorder="1" applyAlignment="1" applyProtection="1">
      <alignment horizontal="center" vertical="center" wrapText="1"/>
    </xf>
    <xf numFmtId="166" fontId="3" fillId="0" borderId="3" xfId="2" applyNumberFormat="1" applyFont="1" applyBorder="1" applyAlignment="1" applyProtection="1">
      <alignment horizontal="center" vertical="center" wrapText="1"/>
    </xf>
    <xf numFmtId="0" fontId="3" fillId="0" borderId="3" xfId="2" applyNumberFormat="1" applyFont="1" applyBorder="1" applyAlignment="1" applyProtection="1">
      <alignment horizontal="center" vertical="center" wrapText="1"/>
    </xf>
    <xf numFmtId="0" fontId="4" fillId="0" borderId="4" xfId="2" applyFont="1" applyBorder="1" applyAlignment="1" applyProtection="1">
      <alignment horizontal="justify" vertical="center" wrapText="1"/>
    </xf>
    <xf numFmtId="0" fontId="3" fillId="0" borderId="2"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14" fontId="3" fillId="0" borderId="2" xfId="2" applyNumberFormat="1"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3" fontId="3" fillId="0" borderId="3" xfId="1" applyFont="1" applyFill="1" applyBorder="1" applyAlignment="1" applyProtection="1">
      <alignment vertical="center" wrapText="1"/>
    </xf>
    <xf numFmtId="0" fontId="4" fillId="0" borderId="4" xfId="2" applyFont="1" applyBorder="1" applyAlignment="1" applyProtection="1">
      <alignment horizontal="center" vertical="center" wrapText="1"/>
    </xf>
    <xf numFmtId="166" fontId="3" fillId="0" borderId="3"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43" fontId="3" fillId="0" borderId="2" xfId="1" applyFont="1" applyFill="1" applyBorder="1" applyAlignment="1" applyProtection="1">
      <alignment vertical="center" wrapText="1"/>
    </xf>
    <xf numFmtId="0" fontId="4" fillId="0" borderId="4" xfId="2" applyFont="1" applyFill="1" applyBorder="1" applyAlignment="1" applyProtection="1">
      <alignment horizontal="justify" vertical="center" wrapText="1"/>
    </xf>
    <xf numFmtId="0" fontId="4" fillId="0" borderId="4" xfId="2" applyFont="1" applyFill="1" applyBorder="1" applyAlignment="1" applyProtection="1">
      <alignment horizontal="center" vertical="center" wrapText="1"/>
    </xf>
    <xf numFmtId="0" fontId="4" fillId="0" borderId="4" xfId="2" applyFont="1" applyBorder="1" applyAlignment="1" applyProtection="1">
      <alignment horizontal="center" vertical="center" wrapText="1"/>
    </xf>
    <xf numFmtId="1" fontId="3" fillId="0" borderId="4" xfId="2" applyNumberFormat="1"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14" fontId="3" fillId="0" borderId="4" xfId="2" applyNumberFormat="1" applyFont="1" applyFill="1" applyBorder="1" applyAlignment="1" applyProtection="1">
      <alignment horizontal="center" vertical="center" wrapText="1"/>
    </xf>
    <xf numFmtId="166" fontId="3" fillId="0" borderId="4" xfId="2" applyNumberFormat="1" applyFont="1" applyFill="1" applyBorder="1" applyAlignment="1" applyProtection="1">
      <alignment horizontal="center" vertical="center" wrapText="1"/>
    </xf>
    <xf numFmtId="0" fontId="3" fillId="0" borderId="4" xfId="2" applyNumberFormat="1" applyFont="1" applyFill="1" applyBorder="1" applyAlignment="1" applyProtection="1">
      <alignment horizontal="center" vertical="center" wrapText="1"/>
    </xf>
    <xf numFmtId="43" fontId="3" fillId="0" borderId="4" xfId="1"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4" fontId="5" fillId="0" borderId="2" xfId="2" applyNumberFormat="1" applyFont="1" applyFill="1" applyBorder="1" applyAlignment="1" applyProtection="1">
      <alignment horizontal="center" wrapText="1"/>
    </xf>
    <xf numFmtId="4" fontId="5" fillId="0" borderId="2" xfId="2" applyNumberFormat="1" applyFont="1" applyFill="1" applyBorder="1" applyAlignment="1" applyProtection="1">
      <alignment horizontal="justify" vertical="center" wrapText="1"/>
    </xf>
    <xf numFmtId="4" fontId="5" fillId="0" borderId="2" xfId="2" applyNumberFormat="1" applyFont="1" applyFill="1" applyBorder="1" applyAlignment="1" applyProtection="1">
      <alignment horizontal="center" vertical="center" wrapText="1"/>
    </xf>
    <xf numFmtId="0" fontId="3" fillId="0" borderId="2" xfId="2" applyFont="1" applyFill="1" applyBorder="1" applyAlignment="1" applyProtection="1">
      <alignment horizontal="center" wrapText="1"/>
    </xf>
    <xf numFmtId="0" fontId="3" fillId="0" borderId="2" xfId="2" applyFont="1" applyBorder="1" applyAlignment="1" applyProtection="1">
      <alignment horizontal="center" wrapText="1"/>
    </xf>
    <xf numFmtId="0" fontId="3" fillId="0" borderId="2" xfId="2" applyFont="1" applyBorder="1" applyAlignment="1" applyProtection="1">
      <alignment wrapText="1"/>
    </xf>
    <xf numFmtId="4" fontId="5" fillId="0" borderId="2" xfId="2" applyNumberFormat="1" applyFont="1" applyFill="1" applyBorder="1" applyAlignment="1" applyProtection="1">
      <alignment horizontal="right" vertical="center" wrapText="1"/>
    </xf>
    <xf numFmtId="4" fontId="3" fillId="0" borderId="0" xfId="2" applyNumberFormat="1" applyFont="1" applyAlignment="1" applyProtection="1">
      <alignment wrapText="1"/>
    </xf>
    <xf numFmtId="0" fontId="4" fillId="0" borderId="0" xfId="2" applyFont="1" applyAlignment="1" applyProtection="1">
      <alignment horizontal="center" vertical="center"/>
    </xf>
    <xf numFmtId="0" fontId="3" fillId="0" borderId="0" xfId="2" applyFont="1" applyFill="1" applyBorder="1" applyAlignment="1" applyProtection="1">
      <alignment horizontal="center" wrapText="1"/>
    </xf>
    <xf numFmtId="0" fontId="3" fillId="0" borderId="0" xfId="2" applyFont="1" applyBorder="1" applyAlignment="1" applyProtection="1">
      <alignment horizontal="center" wrapText="1"/>
    </xf>
    <xf numFmtId="0" fontId="3" fillId="0" borderId="0" xfId="2" applyFont="1" applyBorder="1" applyAlignment="1" applyProtection="1">
      <alignment wrapText="1"/>
    </xf>
    <xf numFmtId="4" fontId="3" fillId="0" borderId="0" xfId="2" applyNumberFormat="1" applyFont="1" applyFill="1" applyBorder="1" applyAlignment="1" applyProtection="1">
      <alignment horizontal="center" wrapText="1"/>
    </xf>
    <xf numFmtId="0" fontId="3" fillId="0" borderId="0" xfId="2" applyFont="1" applyBorder="1" applyAlignment="1" applyProtection="1">
      <alignment horizontal="justify" vertical="center" wrapText="1"/>
    </xf>
    <xf numFmtId="0" fontId="3" fillId="0" borderId="0" xfId="2" applyFont="1" applyBorder="1" applyAlignment="1" applyProtection="1">
      <alignment horizontal="right" wrapText="1"/>
    </xf>
    <xf numFmtId="0" fontId="3" fillId="0" borderId="0" xfId="2" applyFont="1" applyBorder="1" applyAlignment="1" applyProtection="1">
      <alignment horizontal="center" vertical="center" wrapText="1"/>
    </xf>
    <xf numFmtId="43" fontId="3" fillId="0" borderId="0" xfId="2" applyNumberFormat="1" applyFont="1" applyBorder="1" applyAlignment="1" applyProtection="1">
      <alignment horizontal="right"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wrapText="1"/>
    </xf>
    <xf numFmtId="0" fontId="3" fillId="0" borderId="0" xfId="2" applyFont="1" applyFill="1" applyAlignment="1" applyProtection="1">
      <alignment horizontal="center" wrapText="1"/>
    </xf>
    <xf numFmtId="0" fontId="3" fillId="0" borderId="0" xfId="2" applyFont="1" applyAlignment="1" applyProtection="1">
      <alignment horizontal="center" wrapText="1"/>
    </xf>
    <xf numFmtId="4" fontId="3" fillId="0" borderId="0" xfId="2" applyNumberFormat="1" applyFont="1" applyFill="1" applyAlignment="1" applyProtection="1">
      <alignment horizontal="center" wrapText="1"/>
    </xf>
    <xf numFmtId="4" fontId="3" fillId="0" borderId="0" xfId="2" applyNumberFormat="1" applyFont="1" applyFill="1" applyAlignment="1" applyProtection="1">
      <alignment wrapText="1"/>
    </xf>
    <xf numFmtId="0" fontId="3" fillId="0" borderId="0" xfId="2" applyFont="1" applyFill="1" applyBorder="1" applyAlignment="1" applyProtection="1">
      <alignment horizontal="right" wrapText="1"/>
    </xf>
    <xf numFmtId="0" fontId="3" fillId="0" borderId="0" xfId="2" applyFont="1" applyAlignment="1" applyProtection="1">
      <alignment horizontal="center" vertical="center" wrapText="1"/>
    </xf>
    <xf numFmtId="0" fontId="3" fillId="0" borderId="0" xfId="2" applyFont="1" applyAlignment="1" applyProtection="1">
      <alignment horizontal="right" wrapText="1"/>
    </xf>
    <xf numFmtId="0" fontId="5" fillId="0" borderId="0" xfId="2" applyFont="1" applyFill="1" applyBorder="1" applyAlignment="1" applyProtection="1">
      <alignment horizontal="right" wrapText="1"/>
    </xf>
    <xf numFmtId="0" fontId="3" fillId="0" borderId="0" xfId="2" applyFont="1" applyFill="1" applyAlignment="1" applyProtection="1">
      <alignment horizontal="center" vertical="center" wrapText="1"/>
    </xf>
    <xf numFmtId="0" fontId="3" fillId="0" borderId="0" xfId="2" applyFont="1" applyFill="1" applyAlignment="1" applyProtection="1">
      <alignment horizontal="right" wrapText="1"/>
    </xf>
    <xf numFmtId="43" fontId="3" fillId="0" borderId="0" xfId="2" applyNumberFormat="1" applyFont="1" applyAlignment="1" applyProtection="1">
      <alignment horizontal="right" wrapText="1"/>
    </xf>
  </cellXfs>
  <cellStyles count="9">
    <cellStyle name="Millares" xfId="1" builtinId="3"/>
    <cellStyle name="Millares 2" xfId="3"/>
    <cellStyle name="Moneda" xfId="8" builtinId="4"/>
    <cellStyle name="Moneda 2" xfId="6"/>
    <cellStyle name="Moneda 2 3" xfId="7"/>
    <cellStyle name="Normal" xfId="0" builtinId="0"/>
    <cellStyle name="Normal 2" xfId="2"/>
    <cellStyle name="Porcentaje 2" xf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10</xdr:row>
      <xdr:rowOff>0</xdr:rowOff>
    </xdr:from>
    <xdr:to>
      <xdr:col>20</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5" name="AutoShape 7" descr="0464-1.jpg">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6" name="AutoShape 8" descr="0464-1.jpg">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9401175" y="670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20</xdr:col>
      <xdr:colOff>0</xdr:colOff>
      <xdr:row>10</xdr:row>
      <xdr:rowOff>0</xdr:rowOff>
    </xdr:from>
    <xdr:to>
      <xdr:col>20</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3" name="AutoShape 7" descr="0464-1.jpg">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4" name="AutoShape 8" descr="0464-1.jpg">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214311</xdr:rowOff>
    </xdr:from>
    <xdr:to>
      <xdr:col>1</xdr:col>
      <xdr:colOff>285748</xdr:colOff>
      <xdr:row>0</xdr:row>
      <xdr:rowOff>1523999</xdr:rowOff>
    </xdr:to>
    <xdr:pic>
      <xdr:nvPicPr>
        <xdr:cNvPr id="206" name="Imagen 205">
          <a:extLst>
            <a:ext uri="{FF2B5EF4-FFF2-40B4-BE49-F238E27FC236}">
              <a16:creationId xmlns:a16="http://schemas.microsoft.com/office/drawing/2014/main" xmlns="" id="{00000000-0008-0000-0000-0000CE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1"/>
          <a:ext cx="3824285" cy="1309688"/>
        </a:xfrm>
        <a:prstGeom prst="rect">
          <a:avLst/>
        </a:prstGeom>
        <a:noFill/>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aink="http://schemas.microsoft.com/office/drawing/2016/ink" xmlns:w16se="http://schemas.microsoft.com/office/word/2015/wordml/symex" xmlns:a14="http://schemas.microsoft.com/office/drawing/2010/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18</xdr:col>
      <xdr:colOff>512444</xdr:colOff>
      <xdr:row>0</xdr:row>
      <xdr:rowOff>0</xdr:rowOff>
    </xdr:from>
    <xdr:to>
      <xdr:col>19</xdr:col>
      <xdr:colOff>2976561</xdr:colOff>
      <xdr:row>1</xdr:row>
      <xdr:rowOff>0</xdr:rowOff>
    </xdr:to>
    <xdr:pic>
      <xdr:nvPicPr>
        <xdr:cNvPr id="207" name="Imagen 206" descr="C:\Users\AUXCONTROL12\AppData\Roaming\Microsoft\Windows Photo Viewer\Papel tapiz de Visualizador de fotos de Windows.jpg">
          <a:extLst>
            <a:ext uri="{FF2B5EF4-FFF2-40B4-BE49-F238E27FC236}">
              <a16:creationId xmlns:a16="http://schemas.microsoft.com/office/drawing/2014/main" xmlns="" id="{00000000-0008-0000-0000-0000C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57194" y="0"/>
          <a:ext cx="4869180" cy="1666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100"/>
  <sheetViews>
    <sheetView showGridLines="0" tabSelected="1" zoomScale="40" zoomScaleNormal="40" zoomScaleSheetLayoutView="40" workbookViewId="0">
      <selection sqref="A1:XFD1048576"/>
    </sheetView>
  </sheetViews>
  <sheetFormatPr baseColWidth="10" defaultColWidth="70.7109375" defaultRowHeight="23.25" x14ac:dyDescent="0.35"/>
  <cols>
    <col min="1" max="1" width="58.85546875" style="126" customWidth="1"/>
    <col min="2" max="2" width="68.42578125" style="126" customWidth="1"/>
    <col min="3" max="3" width="67" style="126" customWidth="1"/>
    <col min="4" max="5" width="53.7109375" style="214" customWidth="1"/>
    <col min="6" max="6" width="48.28515625" style="225" customWidth="1"/>
    <col min="7" max="7" width="40.85546875" style="226" customWidth="1"/>
    <col min="8" max="8" width="30.28515625" style="106" customWidth="1"/>
    <col min="9" max="9" width="43.5703125" style="227" customWidth="1"/>
    <col min="10" max="10" width="37.140625" style="227" customWidth="1"/>
    <col min="11" max="11" width="43.28515625" style="227" customWidth="1"/>
    <col min="12" max="12" width="42.140625" style="227" customWidth="1"/>
    <col min="13" max="13" width="44.28515625" style="228" customWidth="1"/>
    <col min="14" max="14" width="39.28515625" style="228" customWidth="1"/>
    <col min="15" max="15" width="38.7109375" style="228" customWidth="1"/>
    <col min="16" max="16" width="41.7109375" style="37" customWidth="1"/>
    <col min="17" max="17" width="47.5703125" style="37" customWidth="1"/>
    <col min="18" max="18" width="38" style="231" customWidth="1"/>
    <col min="19" max="19" width="36" style="230" customWidth="1"/>
    <col min="20" max="20" width="46.28515625" style="231" customWidth="1"/>
    <col min="21" max="236" width="70.7109375" style="106"/>
    <col min="237" max="16384" width="70.7109375" style="37"/>
  </cols>
  <sheetData>
    <row r="1" spans="1:236" ht="131.25" customHeight="1" x14ac:dyDescent="0.25">
      <c r="A1" s="35"/>
      <c r="B1" s="35"/>
      <c r="C1" s="35"/>
      <c r="D1" s="36" t="s">
        <v>415</v>
      </c>
      <c r="E1" s="36"/>
      <c r="F1" s="36"/>
      <c r="G1" s="36"/>
      <c r="H1" s="36"/>
      <c r="I1" s="36"/>
      <c r="J1" s="36"/>
      <c r="K1" s="36"/>
      <c r="L1" s="36"/>
      <c r="M1" s="36"/>
      <c r="N1" s="36"/>
      <c r="O1" s="36"/>
      <c r="P1" s="36"/>
      <c r="Q1" s="36"/>
      <c r="R1" s="36"/>
      <c r="S1" s="36"/>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row>
    <row r="2" spans="1:236" s="45" customFormat="1" ht="90" customHeight="1" x14ac:dyDescent="0.35">
      <c r="A2" s="38" t="s">
        <v>270</v>
      </c>
      <c r="B2" s="39" t="s">
        <v>274</v>
      </c>
      <c r="C2" s="39" t="s">
        <v>275</v>
      </c>
      <c r="D2" s="39" t="s">
        <v>276</v>
      </c>
      <c r="E2" s="39" t="s">
        <v>277</v>
      </c>
      <c r="F2" s="40" t="s">
        <v>8</v>
      </c>
      <c r="G2" s="40" t="s">
        <v>0</v>
      </c>
      <c r="H2" s="40" t="s">
        <v>124</v>
      </c>
      <c r="I2" s="41" t="s">
        <v>1</v>
      </c>
      <c r="J2" s="41" t="s">
        <v>126</v>
      </c>
      <c r="K2" s="41"/>
      <c r="L2" s="41"/>
      <c r="M2" s="41"/>
      <c r="N2" s="41"/>
      <c r="O2" s="41"/>
      <c r="P2" s="42" t="s">
        <v>2</v>
      </c>
      <c r="Q2" s="40" t="s">
        <v>3</v>
      </c>
      <c r="R2" s="43" t="s">
        <v>4</v>
      </c>
      <c r="S2" s="43"/>
      <c r="T2" s="43"/>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row>
    <row r="3" spans="1:236" s="51" customFormat="1" ht="73.5" customHeight="1" x14ac:dyDescent="0.25">
      <c r="A3" s="46"/>
      <c r="B3" s="47"/>
      <c r="C3" s="47"/>
      <c r="D3" s="47"/>
      <c r="E3" s="47"/>
      <c r="F3" s="40"/>
      <c r="G3" s="40"/>
      <c r="H3" s="40"/>
      <c r="I3" s="41"/>
      <c r="J3" s="48" t="s">
        <v>10</v>
      </c>
      <c r="K3" s="48" t="s">
        <v>167</v>
      </c>
      <c r="L3" s="48" t="s">
        <v>168</v>
      </c>
      <c r="M3" s="48" t="s">
        <v>11</v>
      </c>
      <c r="N3" s="48" t="s">
        <v>297</v>
      </c>
      <c r="O3" s="48" t="s">
        <v>12</v>
      </c>
      <c r="P3" s="49"/>
      <c r="Q3" s="40"/>
      <c r="R3" s="50" t="s">
        <v>5</v>
      </c>
      <c r="S3" s="50" t="s">
        <v>6</v>
      </c>
      <c r="T3" s="50" t="s">
        <v>7</v>
      </c>
    </row>
    <row r="4" spans="1:236" ht="159" customHeight="1" x14ac:dyDescent="0.35">
      <c r="A4" s="52" t="s">
        <v>213</v>
      </c>
      <c r="B4" s="53" t="s">
        <v>328</v>
      </c>
      <c r="C4" s="53" t="s">
        <v>329</v>
      </c>
      <c r="D4" s="54" t="s">
        <v>257</v>
      </c>
      <c r="E4" s="54" t="s">
        <v>14</v>
      </c>
      <c r="F4" s="55" t="s">
        <v>13</v>
      </c>
      <c r="G4" s="23" t="s">
        <v>125</v>
      </c>
      <c r="H4" s="24">
        <v>41529</v>
      </c>
      <c r="I4" s="56">
        <f>SUM(J4:O4)</f>
        <v>3740750000</v>
      </c>
      <c r="J4" s="57"/>
      <c r="K4" s="57"/>
      <c r="L4" s="21">
        <v>3735750000</v>
      </c>
      <c r="M4" s="21"/>
      <c r="N4" s="21"/>
      <c r="O4" s="21">
        <v>5000000</v>
      </c>
      <c r="P4" s="52" t="s">
        <v>141</v>
      </c>
      <c r="Q4" s="5" t="s">
        <v>208</v>
      </c>
      <c r="R4" s="17" t="s">
        <v>142</v>
      </c>
      <c r="S4" s="6">
        <v>679</v>
      </c>
      <c r="T4" s="58">
        <v>3735750000</v>
      </c>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row>
    <row r="5" spans="1:236" ht="191.25" customHeight="1" x14ac:dyDescent="0.35">
      <c r="A5" s="59" t="s">
        <v>330</v>
      </c>
      <c r="B5" s="60" t="s">
        <v>331</v>
      </c>
      <c r="C5" s="60" t="s">
        <v>16</v>
      </c>
      <c r="D5" s="61" t="s">
        <v>256</v>
      </c>
      <c r="E5" s="54" t="s">
        <v>14</v>
      </c>
      <c r="F5" s="62" t="s">
        <v>15</v>
      </c>
      <c r="G5" s="3" t="s">
        <v>125</v>
      </c>
      <c r="H5" s="2">
        <v>41529</v>
      </c>
      <c r="I5" s="63">
        <f t="shared" ref="I5:I71" si="0">SUM(J5:O5)</f>
        <v>2331169400</v>
      </c>
      <c r="J5" s="64"/>
      <c r="K5" s="64"/>
      <c r="L5" s="16">
        <v>2331169400</v>
      </c>
      <c r="M5" s="16"/>
      <c r="N5" s="16"/>
      <c r="O5" s="16"/>
      <c r="P5" s="52" t="s">
        <v>170</v>
      </c>
      <c r="Q5" s="5" t="s">
        <v>208</v>
      </c>
      <c r="R5" s="18">
        <v>41541</v>
      </c>
      <c r="S5" s="7">
        <v>679</v>
      </c>
      <c r="T5" s="65">
        <v>2331169400</v>
      </c>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row>
    <row r="6" spans="1:236" ht="98.25" customHeight="1" x14ac:dyDescent="0.25">
      <c r="A6" s="67" t="s">
        <v>332</v>
      </c>
      <c r="B6" s="68" t="s">
        <v>333</v>
      </c>
      <c r="C6" s="68" t="s">
        <v>334</v>
      </c>
      <c r="D6" s="69" t="s">
        <v>265</v>
      </c>
      <c r="E6" s="69" t="s">
        <v>14</v>
      </c>
      <c r="F6" s="70" t="s">
        <v>17</v>
      </c>
      <c r="G6" s="29" t="s">
        <v>125</v>
      </c>
      <c r="H6" s="26">
        <v>41529</v>
      </c>
      <c r="I6" s="71">
        <f t="shared" si="0"/>
        <v>6474755419.0500002</v>
      </c>
      <c r="J6" s="32"/>
      <c r="K6" s="32">
        <v>6474755419.0500002</v>
      </c>
      <c r="L6" s="32"/>
      <c r="M6" s="32"/>
      <c r="N6" s="21"/>
      <c r="O6" s="32"/>
      <c r="P6" s="72" t="s">
        <v>141</v>
      </c>
      <c r="Q6" s="73" t="s">
        <v>208</v>
      </c>
      <c r="R6" s="18">
        <v>41541</v>
      </c>
      <c r="S6" s="7">
        <v>679</v>
      </c>
      <c r="T6" s="74">
        <v>5500732854</v>
      </c>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row>
    <row r="7" spans="1:236" ht="84.75" customHeight="1" x14ac:dyDescent="0.25">
      <c r="A7" s="67"/>
      <c r="B7" s="75"/>
      <c r="C7" s="75"/>
      <c r="D7" s="76"/>
      <c r="E7" s="76"/>
      <c r="F7" s="77"/>
      <c r="G7" s="31"/>
      <c r="H7" s="28"/>
      <c r="I7" s="78"/>
      <c r="J7" s="33"/>
      <c r="K7" s="33"/>
      <c r="L7" s="33"/>
      <c r="M7" s="33"/>
      <c r="N7" s="22"/>
      <c r="O7" s="33"/>
      <c r="P7" s="79"/>
      <c r="Q7" s="80"/>
      <c r="R7" s="18">
        <v>42090</v>
      </c>
      <c r="S7" s="7">
        <v>188</v>
      </c>
      <c r="T7" s="74">
        <v>974022564.04999995</v>
      </c>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row>
    <row r="8" spans="1:236" ht="180.75" customHeight="1" x14ac:dyDescent="0.25">
      <c r="A8" s="52" t="s">
        <v>214</v>
      </c>
      <c r="B8" s="53" t="s">
        <v>335</v>
      </c>
      <c r="C8" s="53" t="s">
        <v>343</v>
      </c>
      <c r="D8" s="54" t="s">
        <v>256</v>
      </c>
      <c r="E8" s="54" t="s">
        <v>14</v>
      </c>
      <c r="F8" s="62" t="s">
        <v>18</v>
      </c>
      <c r="G8" s="3" t="s">
        <v>125</v>
      </c>
      <c r="H8" s="2">
        <v>41529</v>
      </c>
      <c r="I8" s="63">
        <f t="shared" si="0"/>
        <v>17256911385</v>
      </c>
      <c r="J8" s="16">
        <v>4458903</v>
      </c>
      <c r="K8" s="16">
        <v>442521177</v>
      </c>
      <c r="L8" s="16">
        <f>16584890505+225040800</f>
        <v>16809931305</v>
      </c>
      <c r="M8" s="16"/>
      <c r="N8" s="16"/>
      <c r="O8" s="16"/>
      <c r="P8" s="52" t="s">
        <v>181</v>
      </c>
      <c r="Q8" s="81" t="s">
        <v>19</v>
      </c>
      <c r="R8" s="18" t="s">
        <v>151</v>
      </c>
      <c r="S8" s="7" t="s">
        <v>152</v>
      </c>
      <c r="T8" s="11">
        <v>17256911385</v>
      </c>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row>
    <row r="9" spans="1:236" ht="166.5" customHeight="1" x14ac:dyDescent="0.25">
      <c r="A9" s="52" t="s">
        <v>336</v>
      </c>
      <c r="B9" s="53" t="s">
        <v>337</v>
      </c>
      <c r="C9" s="53" t="s">
        <v>338</v>
      </c>
      <c r="D9" s="54" t="s">
        <v>263</v>
      </c>
      <c r="E9" s="54" t="s">
        <v>14</v>
      </c>
      <c r="F9" s="62" t="s">
        <v>20</v>
      </c>
      <c r="G9" s="3" t="s">
        <v>125</v>
      </c>
      <c r="H9" s="2">
        <v>41529</v>
      </c>
      <c r="I9" s="63">
        <f t="shared" si="0"/>
        <v>4554949677</v>
      </c>
      <c r="J9" s="82"/>
      <c r="K9" s="82">
        <v>4554949677</v>
      </c>
      <c r="L9" s="16"/>
      <c r="M9" s="16"/>
      <c r="N9" s="16"/>
      <c r="O9" s="16"/>
      <c r="P9" s="52" t="s">
        <v>171</v>
      </c>
      <c r="Q9" s="81" t="s">
        <v>104</v>
      </c>
      <c r="R9" s="18">
        <v>41547</v>
      </c>
      <c r="S9" s="7">
        <v>3138</v>
      </c>
      <c r="T9" s="82">
        <v>4554949677</v>
      </c>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row>
    <row r="10" spans="1:236" ht="149.25" customHeight="1" x14ac:dyDescent="0.25">
      <c r="A10" s="52" t="s">
        <v>344</v>
      </c>
      <c r="B10" s="53" t="s">
        <v>345</v>
      </c>
      <c r="C10" s="53" t="s">
        <v>346</v>
      </c>
      <c r="D10" s="54" t="s">
        <v>261</v>
      </c>
      <c r="E10" s="54" t="s">
        <v>14</v>
      </c>
      <c r="F10" s="83" t="s">
        <v>21</v>
      </c>
      <c r="G10" s="23" t="s">
        <v>125</v>
      </c>
      <c r="H10" s="24">
        <v>41529</v>
      </c>
      <c r="I10" s="56">
        <f t="shared" si="0"/>
        <v>1067035080</v>
      </c>
      <c r="J10" s="84"/>
      <c r="K10" s="84">
        <v>1000500000</v>
      </c>
      <c r="L10" s="21"/>
      <c r="M10" s="21"/>
      <c r="N10" s="21"/>
      <c r="O10" s="21">
        <v>66535080</v>
      </c>
      <c r="P10" s="52" t="s">
        <v>141</v>
      </c>
      <c r="Q10" s="85" t="s">
        <v>208</v>
      </c>
      <c r="R10" s="19">
        <v>41541</v>
      </c>
      <c r="S10" s="8">
        <v>679</v>
      </c>
      <c r="T10" s="12">
        <v>1000500000</v>
      </c>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row>
    <row r="11" spans="1:236" s="66" customFormat="1" ht="156" customHeight="1" x14ac:dyDescent="0.25">
      <c r="A11" s="59" t="s">
        <v>215</v>
      </c>
      <c r="B11" s="60" t="s">
        <v>339</v>
      </c>
      <c r="C11" s="60" t="s">
        <v>342</v>
      </c>
      <c r="D11" s="61" t="s">
        <v>256</v>
      </c>
      <c r="E11" s="54" t="s">
        <v>14</v>
      </c>
      <c r="F11" s="55" t="s">
        <v>22</v>
      </c>
      <c r="G11" s="23" t="s">
        <v>125</v>
      </c>
      <c r="H11" s="24">
        <v>41529</v>
      </c>
      <c r="I11" s="63">
        <f t="shared" si="0"/>
        <v>4182283895</v>
      </c>
      <c r="J11" s="84"/>
      <c r="K11" s="84">
        <v>4182283895</v>
      </c>
      <c r="L11" s="84"/>
      <c r="M11" s="21"/>
      <c r="N11" s="21"/>
      <c r="O11" s="21"/>
      <c r="P11" s="52" t="s">
        <v>141</v>
      </c>
      <c r="Q11" s="86" t="s">
        <v>208</v>
      </c>
      <c r="R11" s="18">
        <v>41541</v>
      </c>
      <c r="S11" s="7">
        <v>679</v>
      </c>
      <c r="T11" s="13">
        <v>4182283895</v>
      </c>
    </row>
    <row r="12" spans="1:236" s="66" customFormat="1" ht="123.75" customHeight="1" x14ac:dyDescent="0.25">
      <c r="A12" s="59" t="s">
        <v>340</v>
      </c>
      <c r="B12" s="60" t="s">
        <v>341</v>
      </c>
      <c r="C12" s="60" t="s">
        <v>342</v>
      </c>
      <c r="D12" s="61" t="s">
        <v>256</v>
      </c>
      <c r="E12" s="54" t="s">
        <v>14</v>
      </c>
      <c r="F12" s="62" t="s">
        <v>23</v>
      </c>
      <c r="G12" s="3" t="s">
        <v>143</v>
      </c>
      <c r="H12" s="2">
        <v>41529</v>
      </c>
      <c r="I12" s="63">
        <f t="shared" si="0"/>
        <v>999999969</v>
      </c>
      <c r="J12" s="82"/>
      <c r="K12" s="82">
        <v>999999969</v>
      </c>
      <c r="L12" s="16"/>
      <c r="M12" s="16"/>
      <c r="N12" s="16"/>
      <c r="O12" s="16"/>
      <c r="P12" s="52" t="s">
        <v>141</v>
      </c>
      <c r="Q12" s="87" t="s">
        <v>208</v>
      </c>
      <c r="R12" s="18">
        <v>41541</v>
      </c>
      <c r="S12" s="7">
        <v>679</v>
      </c>
      <c r="T12" s="13">
        <v>999999969</v>
      </c>
    </row>
    <row r="13" spans="1:236" ht="57" customHeight="1" x14ac:dyDescent="0.25">
      <c r="A13" s="67" t="s">
        <v>347</v>
      </c>
      <c r="B13" s="68" t="s">
        <v>348</v>
      </c>
      <c r="C13" s="68" t="s">
        <v>349</v>
      </c>
      <c r="D13" s="69" t="s">
        <v>258</v>
      </c>
      <c r="E13" s="69" t="s">
        <v>14</v>
      </c>
      <c r="F13" s="70" t="s">
        <v>24</v>
      </c>
      <c r="G13" s="29" t="s">
        <v>125</v>
      </c>
      <c r="H13" s="26">
        <v>41529</v>
      </c>
      <c r="I13" s="71">
        <f t="shared" si="0"/>
        <v>8927760746</v>
      </c>
      <c r="J13" s="88"/>
      <c r="K13" s="88">
        <v>7327870746</v>
      </c>
      <c r="L13" s="32"/>
      <c r="M13" s="32"/>
      <c r="N13" s="21"/>
      <c r="O13" s="32">
        <v>1599890000</v>
      </c>
      <c r="P13" s="72" t="s">
        <v>180</v>
      </c>
      <c r="Q13" s="89" t="s">
        <v>104</v>
      </c>
      <c r="R13" s="19">
        <v>41638</v>
      </c>
      <c r="S13" s="9">
        <v>4135</v>
      </c>
      <c r="T13" s="12">
        <v>799945000</v>
      </c>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row>
    <row r="14" spans="1:236" ht="57" customHeight="1" x14ac:dyDescent="0.25">
      <c r="A14" s="67"/>
      <c r="B14" s="90"/>
      <c r="C14" s="90"/>
      <c r="D14" s="91"/>
      <c r="E14" s="91"/>
      <c r="F14" s="92"/>
      <c r="G14" s="30"/>
      <c r="H14" s="27"/>
      <c r="I14" s="93"/>
      <c r="J14" s="94"/>
      <c r="K14" s="94"/>
      <c r="L14" s="34"/>
      <c r="M14" s="34"/>
      <c r="N14" s="25"/>
      <c r="O14" s="34"/>
      <c r="P14" s="95"/>
      <c r="Q14" s="96"/>
      <c r="R14" s="17">
        <v>41750</v>
      </c>
      <c r="S14" s="7">
        <v>46</v>
      </c>
      <c r="T14" s="14">
        <v>7327870746</v>
      </c>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row>
    <row r="15" spans="1:236" ht="57" customHeight="1" x14ac:dyDescent="0.25">
      <c r="A15" s="67"/>
      <c r="B15" s="75"/>
      <c r="C15" s="75"/>
      <c r="D15" s="76"/>
      <c r="E15" s="76"/>
      <c r="F15" s="77"/>
      <c r="G15" s="31"/>
      <c r="H15" s="28"/>
      <c r="I15" s="78"/>
      <c r="J15" s="97"/>
      <c r="K15" s="97"/>
      <c r="L15" s="33"/>
      <c r="M15" s="33"/>
      <c r="N15" s="22"/>
      <c r="O15" s="33"/>
      <c r="P15" s="79"/>
      <c r="Q15" s="98"/>
      <c r="R15" s="20">
        <v>41918</v>
      </c>
      <c r="S15" s="10">
        <v>2370</v>
      </c>
      <c r="T15" s="11">
        <v>799945000</v>
      </c>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row>
    <row r="16" spans="1:236" ht="60" customHeight="1" x14ac:dyDescent="0.25">
      <c r="A16" s="67" t="s">
        <v>351</v>
      </c>
      <c r="B16" s="68" t="s">
        <v>352</v>
      </c>
      <c r="C16" s="68" t="s">
        <v>350</v>
      </c>
      <c r="D16" s="69" t="s">
        <v>263</v>
      </c>
      <c r="E16" s="69" t="s">
        <v>14</v>
      </c>
      <c r="F16" s="70" t="s">
        <v>25</v>
      </c>
      <c r="G16" s="29" t="s">
        <v>125</v>
      </c>
      <c r="H16" s="26">
        <v>41529</v>
      </c>
      <c r="I16" s="71">
        <f t="shared" si="0"/>
        <v>9488780096</v>
      </c>
      <c r="J16" s="88"/>
      <c r="K16" s="88">
        <v>9488780096</v>
      </c>
      <c r="L16" s="32"/>
      <c r="M16" s="32"/>
      <c r="N16" s="21"/>
      <c r="O16" s="32"/>
      <c r="P16" s="72" t="s">
        <v>141</v>
      </c>
      <c r="Q16" s="89" t="s">
        <v>104</v>
      </c>
      <c r="R16" s="19">
        <v>41547</v>
      </c>
      <c r="S16" s="7">
        <v>3138</v>
      </c>
      <c r="T16" s="12">
        <v>6977576159</v>
      </c>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row>
    <row r="17" spans="1:236" ht="92.25" customHeight="1" x14ac:dyDescent="0.25">
      <c r="A17" s="67"/>
      <c r="B17" s="75"/>
      <c r="C17" s="75"/>
      <c r="D17" s="76"/>
      <c r="E17" s="76"/>
      <c r="F17" s="77"/>
      <c r="G17" s="31"/>
      <c r="H17" s="28"/>
      <c r="I17" s="78"/>
      <c r="J17" s="97"/>
      <c r="K17" s="97"/>
      <c r="L17" s="33"/>
      <c r="M17" s="33"/>
      <c r="N17" s="22"/>
      <c r="O17" s="33"/>
      <c r="P17" s="79"/>
      <c r="Q17" s="98"/>
      <c r="R17" s="20">
        <v>41872</v>
      </c>
      <c r="S17" s="10">
        <v>2020</v>
      </c>
      <c r="T17" s="11">
        <v>2511203937</v>
      </c>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row>
    <row r="18" spans="1:236" s="66" customFormat="1" ht="86.25" customHeight="1" x14ac:dyDescent="0.25">
      <c r="A18" s="67" t="s">
        <v>216</v>
      </c>
      <c r="B18" s="68" t="s">
        <v>27</v>
      </c>
      <c r="C18" s="68" t="s">
        <v>28</v>
      </c>
      <c r="D18" s="69" t="s">
        <v>255</v>
      </c>
      <c r="E18" s="69" t="s">
        <v>14</v>
      </c>
      <c r="F18" s="70" t="s">
        <v>26</v>
      </c>
      <c r="G18" s="29" t="s">
        <v>125</v>
      </c>
      <c r="H18" s="26">
        <v>41529</v>
      </c>
      <c r="I18" s="71">
        <f t="shared" si="0"/>
        <v>1337884783.48</v>
      </c>
      <c r="J18" s="32"/>
      <c r="K18" s="32">
        <v>445573534.48000002</v>
      </c>
      <c r="L18" s="32">
        <v>892311249</v>
      </c>
      <c r="M18" s="32"/>
      <c r="N18" s="21"/>
      <c r="O18" s="32"/>
      <c r="P18" s="72" t="s">
        <v>182</v>
      </c>
      <c r="Q18" s="99" t="s">
        <v>208</v>
      </c>
      <c r="R18" s="18">
        <v>41544</v>
      </c>
      <c r="S18" s="7">
        <v>679</v>
      </c>
      <c r="T18" s="13">
        <v>1047411658</v>
      </c>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row>
    <row r="19" spans="1:236" s="66" customFormat="1" ht="80.25" customHeight="1" x14ac:dyDescent="0.25">
      <c r="A19" s="67"/>
      <c r="B19" s="90"/>
      <c r="C19" s="90"/>
      <c r="D19" s="91"/>
      <c r="E19" s="91"/>
      <c r="F19" s="92"/>
      <c r="G19" s="30"/>
      <c r="H19" s="27"/>
      <c r="I19" s="93"/>
      <c r="J19" s="34"/>
      <c r="K19" s="34"/>
      <c r="L19" s="34"/>
      <c r="M19" s="34"/>
      <c r="N19" s="25"/>
      <c r="O19" s="34"/>
      <c r="P19" s="95"/>
      <c r="Q19" s="100"/>
      <c r="R19" s="18">
        <v>41898</v>
      </c>
      <c r="S19" s="7">
        <v>500</v>
      </c>
      <c r="T19" s="101">
        <v>-155100409.19999999</v>
      </c>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row>
    <row r="20" spans="1:236" s="66" customFormat="1" ht="67.5" customHeight="1" x14ac:dyDescent="0.25">
      <c r="A20" s="67"/>
      <c r="B20" s="75"/>
      <c r="C20" s="75"/>
      <c r="D20" s="76"/>
      <c r="E20" s="76"/>
      <c r="F20" s="77"/>
      <c r="G20" s="31"/>
      <c r="H20" s="28"/>
      <c r="I20" s="78"/>
      <c r="J20" s="33"/>
      <c r="K20" s="33"/>
      <c r="L20" s="33"/>
      <c r="M20" s="33"/>
      <c r="N20" s="22"/>
      <c r="O20" s="33"/>
      <c r="P20" s="79"/>
      <c r="Q20" s="102"/>
      <c r="R20" s="18">
        <v>42090</v>
      </c>
      <c r="S20" s="103">
        <v>188</v>
      </c>
      <c r="T20" s="104">
        <v>445573534.48000002</v>
      </c>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row>
    <row r="21" spans="1:236" ht="252.75" customHeight="1" x14ac:dyDescent="0.25">
      <c r="A21" s="52" t="s">
        <v>217</v>
      </c>
      <c r="B21" s="53" t="s">
        <v>353</v>
      </c>
      <c r="C21" s="53" t="s">
        <v>354</v>
      </c>
      <c r="D21" s="54" t="s">
        <v>265</v>
      </c>
      <c r="E21" s="54" t="s">
        <v>14</v>
      </c>
      <c r="F21" s="62" t="s">
        <v>29</v>
      </c>
      <c r="G21" s="3" t="s">
        <v>125</v>
      </c>
      <c r="H21" s="2">
        <v>41529</v>
      </c>
      <c r="I21" s="63">
        <f t="shared" si="0"/>
        <v>2883309929</v>
      </c>
      <c r="J21" s="82"/>
      <c r="K21" s="82">
        <v>2883309929</v>
      </c>
      <c r="L21" s="82"/>
      <c r="M21" s="82"/>
      <c r="N21" s="82"/>
      <c r="O21" s="82"/>
      <c r="P21" s="52" t="s">
        <v>61</v>
      </c>
      <c r="Q21" s="87" t="s">
        <v>208</v>
      </c>
      <c r="R21" s="18">
        <v>41541</v>
      </c>
      <c r="S21" s="7">
        <v>679</v>
      </c>
      <c r="T21" s="15">
        <v>2883309929</v>
      </c>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row>
    <row r="22" spans="1:236" ht="235.5" customHeight="1" x14ac:dyDescent="0.35">
      <c r="A22" s="105" t="s">
        <v>218</v>
      </c>
      <c r="B22" s="53" t="s">
        <v>355</v>
      </c>
      <c r="C22" s="53" t="s">
        <v>354</v>
      </c>
      <c r="D22" s="54" t="s">
        <v>257</v>
      </c>
      <c r="E22" s="54" t="s">
        <v>14</v>
      </c>
      <c r="F22" s="62" t="s">
        <v>30</v>
      </c>
      <c r="G22" s="3" t="s">
        <v>125</v>
      </c>
      <c r="H22" s="2">
        <v>41529</v>
      </c>
      <c r="I22" s="63">
        <f t="shared" si="0"/>
        <v>4000000000</v>
      </c>
      <c r="J22" s="82"/>
      <c r="K22" s="82">
        <v>4000000000</v>
      </c>
      <c r="L22" s="16"/>
      <c r="M22" s="16"/>
      <c r="N22" s="16"/>
      <c r="O22" s="16"/>
      <c r="P22" s="52" t="s">
        <v>141</v>
      </c>
      <c r="Q22" s="81" t="s">
        <v>31</v>
      </c>
      <c r="R22" s="18">
        <v>41551</v>
      </c>
      <c r="S22" s="7">
        <v>89</v>
      </c>
      <c r="T22" s="15">
        <f>K22</f>
        <v>4000000000</v>
      </c>
    </row>
    <row r="23" spans="1:236" ht="149.25" customHeight="1" x14ac:dyDescent="0.35">
      <c r="A23" s="107" t="s">
        <v>356</v>
      </c>
      <c r="B23" s="68" t="s">
        <v>33</v>
      </c>
      <c r="C23" s="68" t="s">
        <v>354</v>
      </c>
      <c r="D23" s="69" t="s">
        <v>264</v>
      </c>
      <c r="E23" s="69" t="s">
        <v>14</v>
      </c>
      <c r="F23" s="70" t="s">
        <v>32</v>
      </c>
      <c r="G23" s="29" t="s">
        <v>125</v>
      </c>
      <c r="H23" s="26">
        <v>41529</v>
      </c>
      <c r="I23" s="71">
        <f t="shared" si="0"/>
        <v>9005500000</v>
      </c>
      <c r="J23" s="88"/>
      <c r="K23" s="88">
        <v>9000000000</v>
      </c>
      <c r="L23" s="32"/>
      <c r="M23" s="32"/>
      <c r="N23" s="21"/>
      <c r="O23" s="32">
        <v>5500000</v>
      </c>
      <c r="P23" s="72" t="s">
        <v>61</v>
      </c>
      <c r="Q23" s="99" t="s">
        <v>208</v>
      </c>
      <c r="R23" s="19">
        <v>41541</v>
      </c>
      <c r="S23" s="9">
        <v>679</v>
      </c>
      <c r="T23" s="15">
        <v>6000000000</v>
      </c>
    </row>
    <row r="24" spans="1:236" ht="111" customHeight="1" x14ac:dyDescent="0.35">
      <c r="A24" s="107"/>
      <c r="B24" s="75"/>
      <c r="C24" s="75"/>
      <c r="D24" s="76"/>
      <c r="E24" s="76"/>
      <c r="F24" s="77"/>
      <c r="G24" s="31"/>
      <c r="H24" s="28"/>
      <c r="I24" s="78"/>
      <c r="J24" s="97"/>
      <c r="K24" s="97"/>
      <c r="L24" s="33"/>
      <c r="M24" s="33"/>
      <c r="N24" s="22"/>
      <c r="O24" s="33"/>
      <c r="P24" s="79"/>
      <c r="Q24" s="102"/>
      <c r="R24" s="18">
        <v>42090</v>
      </c>
      <c r="S24" s="103">
        <v>188</v>
      </c>
      <c r="T24" s="15">
        <v>3000000000</v>
      </c>
    </row>
    <row r="25" spans="1:236" ht="60" customHeight="1" x14ac:dyDescent="0.35">
      <c r="A25" s="108" t="s">
        <v>357</v>
      </c>
      <c r="B25" s="68" t="s">
        <v>35</v>
      </c>
      <c r="C25" s="68" t="s">
        <v>354</v>
      </c>
      <c r="D25" s="69" t="s">
        <v>265</v>
      </c>
      <c r="E25" s="69" t="s">
        <v>14</v>
      </c>
      <c r="F25" s="70" t="s">
        <v>34</v>
      </c>
      <c r="G25" s="29" t="s">
        <v>127</v>
      </c>
      <c r="H25" s="26">
        <v>42004</v>
      </c>
      <c r="I25" s="71">
        <f t="shared" si="0"/>
        <v>5080384138.04</v>
      </c>
      <c r="J25" s="109"/>
      <c r="K25" s="109">
        <v>3939754717</v>
      </c>
      <c r="L25" s="32">
        <v>790629421.03999996</v>
      </c>
      <c r="M25" s="32"/>
      <c r="N25" s="21"/>
      <c r="O25" s="32">
        <v>350000000</v>
      </c>
      <c r="P25" s="72" t="s">
        <v>174</v>
      </c>
      <c r="Q25" s="81" t="s">
        <v>208</v>
      </c>
      <c r="R25" s="18">
        <v>41578</v>
      </c>
      <c r="S25" s="103">
        <v>752</v>
      </c>
      <c r="T25" s="110">
        <v>3939754717</v>
      </c>
    </row>
    <row r="26" spans="1:236" ht="60" customHeight="1" x14ac:dyDescent="0.35">
      <c r="A26" s="108"/>
      <c r="B26" s="90"/>
      <c r="C26" s="90"/>
      <c r="D26" s="91"/>
      <c r="E26" s="91"/>
      <c r="F26" s="92"/>
      <c r="G26" s="30"/>
      <c r="H26" s="27"/>
      <c r="I26" s="93"/>
      <c r="J26" s="111"/>
      <c r="K26" s="111"/>
      <c r="L26" s="34"/>
      <c r="M26" s="34"/>
      <c r="N26" s="25"/>
      <c r="O26" s="34"/>
      <c r="P26" s="95"/>
      <c r="Q26" s="81" t="s">
        <v>208</v>
      </c>
      <c r="R26" s="18">
        <v>42199</v>
      </c>
      <c r="S26" s="103">
        <v>566</v>
      </c>
      <c r="T26" s="110">
        <v>-3918954717</v>
      </c>
    </row>
    <row r="27" spans="1:236" ht="60" customHeight="1" x14ac:dyDescent="0.35">
      <c r="A27" s="108"/>
      <c r="B27" s="90"/>
      <c r="C27" s="90"/>
      <c r="D27" s="91"/>
      <c r="E27" s="91"/>
      <c r="F27" s="92"/>
      <c r="G27" s="30"/>
      <c r="H27" s="27"/>
      <c r="I27" s="93"/>
      <c r="J27" s="111"/>
      <c r="K27" s="111"/>
      <c r="L27" s="34"/>
      <c r="M27" s="34"/>
      <c r="N27" s="25"/>
      <c r="O27" s="34"/>
      <c r="P27" s="95"/>
      <c r="Q27" s="81" t="s">
        <v>208</v>
      </c>
      <c r="R27" s="18">
        <v>43078</v>
      </c>
      <c r="S27" s="103">
        <v>817</v>
      </c>
      <c r="T27" s="110">
        <v>1924376</v>
      </c>
    </row>
    <row r="28" spans="1:236" ht="60" customHeight="1" x14ac:dyDescent="0.35">
      <c r="A28" s="108"/>
      <c r="B28" s="90"/>
      <c r="C28" s="90"/>
      <c r="D28" s="91"/>
      <c r="E28" s="91"/>
      <c r="F28" s="92"/>
      <c r="G28" s="30"/>
      <c r="H28" s="27"/>
      <c r="I28" s="93"/>
      <c r="J28" s="111"/>
      <c r="K28" s="111"/>
      <c r="L28" s="34"/>
      <c r="M28" s="34"/>
      <c r="N28" s="25"/>
      <c r="O28" s="34"/>
      <c r="P28" s="95"/>
      <c r="Q28" s="96" t="s">
        <v>201</v>
      </c>
      <c r="R28" s="18">
        <v>42242</v>
      </c>
      <c r="S28" s="103">
        <v>736</v>
      </c>
      <c r="T28" s="110">
        <v>4730384138</v>
      </c>
    </row>
    <row r="29" spans="1:236" ht="60" customHeight="1" x14ac:dyDescent="0.35">
      <c r="A29" s="108"/>
      <c r="B29" s="75"/>
      <c r="C29" s="75"/>
      <c r="D29" s="76"/>
      <c r="E29" s="76"/>
      <c r="F29" s="77"/>
      <c r="G29" s="31"/>
      <c r="H29" s="28"/>
      <c r="I29" s="78"/>
      <c r="J29" s="112"/>
      <c r="K29" s="112"/>
      <c r="L29" s="33"/>
      <c r="M29" s="33"/>
      <c r="N29" s="22"/>
      <c r="O29" s="33"/>
      <c r="P29" s="79"/>
      <c r="Q29" s="98"/>
      <c r="R29" s="18">
        <v>42348</v>
      </c>
      <c r="S29" s="103">
        <v>993</v>
      </c>
      <c r="T29" s="110">
        <v>-22724376</v>
      </c>
    </row>
    <row r="30" spans="1:236" ht="278.25" customHeight="1" x14ac:dyDescent="0.35">
      <c r="A30" s="105" t="s">
        <v>219</v>
      </c>
      <c r="B30" s="53" t="s">
        <v>358</v>
      </c>
      <c r="C30" s="53" t="s">
        <v>37</v>
      </c>
      <c r="D30" s="54" t="s">
        <v>263</v>
      </c>
      <c r="E30" s="54" t="s">
        <v>14</v>
      </c>
      <c r="F30" s="62" t="s">
        <v>36</v>
      </c>
      <c r="G30" s="3" t="s">
        <v>128</v>
      </c>
      <c r="H30" s="2">
        <v>41897</v>
      </c>
      <c r="I30" s="63">
        <f t="shared" si="0"/>
        <v>6680584737.0900002</v>
      </c>
      <c r="J30" s="113"/>
      <c r="K30" s="113">
        <v>6680584737.0900002</v>
      </c>
      <c r="L30" s="16"/>
      <c r="M30" s="16"/>
      <c r="N30" s="16"/>
      <c r="O30" s="16"/>
      <c r="P30" s="52" t="s">
        <v>172</v>
      </c>
      <c r="Q30" s="81" t="s">
        <v>104</v>
      </c>
      <c r="R30" s="18">
        <v>41913</v>
      </c>
      <c r="S30" s="7">
        <v>2295</v>
      </c>
      <c r="T30" s="113">
        <v>6680584737</v>
      </c>
    </row>
    <row r="31" spans="1:236" ht="289.5" customHeight="1" x14ac:dyDescent="0.35">
      <c r="A31" s="105" t="s">
        <v>359</v>
      </c>
      <c r="B31" s="53" t="s">
        <v>360</v>
      </c>
      <c r="C31" s="53" t="s">
        <v>39</v>
      </c>
      <c r="D31" s="54" t="s">
        <v>256</v>
      </c>
      <c r="E31" s="54" t="s">
        <v>14</v>
      </c>
      <c r="F31" s="62" t="s">
        <v>38</v>
      </c>
      <c r="G31" s="3" t="s">
        <v>128</v>
      </c>
      <c r="H31" s="2">
        <v>41897</v>
      </c>
      <c r="I31" s="63">
        <f t="shared" si="0"/>
        <v>10717366494.714981</v>
      </c>
      <c r="J31" s="113"/>
      <c r="K31" s="113">
        <v>9511180274.7149811</v>
      </c>
      <c r="L31" s="16">
        <v>1206186220</v>
      </c>
      <c r="M31" s="16"/>
      <c r="N31" s="16"/>
      <c r="O31" s="16"/>
      <c r="P31" s="52" t="s">
        <v>173</v>
      </c>
      <c r="Q31" s="81" t="s">
        <v>19</v>
      </c>
      <c r="R31" s="18" t="s">
        <v>159</v>
      </c>
      <c r="S31" s="103" t="s">
        <v>160</v>
      </c>
      <c r="T31" s="114">
        <v>10717366495</v>
      </c>
    </row>
    <row r="32" spans="1:236" ht="303" customHeight="1" x14ac:dyDescent="0.35">
      <c r="A32" s="105" t="s">
        <v>362</v>
      </c>
      <c r="B32" s="53" t="s">
        <v>361</v>
      </c>
      <c r="C32" s="53" t="s">
        <v>41</v>
      </c>
      <c r="D32" s="54" t="s">
        <v>255</v>
      </c>
      <c r="E32" s="54" t="s">
        <v>14</v>
      </c>
      <c r="F32" s="62" t="s">
        <v>40</v>
      </c>
      <c r="G32" s="3" t="s">
        <v>128</v>
      </c>
      <c r="H32" s="2">
        <v>41897</v>
      </c>
      <c r="I32" s="63">
        <f t="shared" si="0"/>
        <v>11811350548</v>
      </c>
      <c r="J32" s="113"/>
      <c r="K32" s="113"/>
      <c r="L32" s="16">
        <v>11811350548</v>
      </c>
      <c r="M32" s="16"/>
      <c r="N32" s="16"/>
      <c r="O32" s="16"/>
      <c r="P32" s="52" t="s">
        <v>179</v>
      </c>
      <c r="Q32" s="81" t="s">
        <v>19</v>
      </c>
      <c r="R32" s="18" t="s">
        <v>162</v>
      </c>
      <c r="S32" s="103" t="s">
        <v>163</v>
      </c>
      <c r="T32" s="114">
        <f>8493785106+1509309218+1808256224</f>
        <v>11811350548</v>
      </c>
    </row>
    <row r="33" spans="1:236" ht="137.25" customHeight="1" x14ac:dyDescent="0.35">
      <c r="A33" s="107" t="s">
        <v>220</v>
      </c>
      <c r="B33" s="68" t="s">
        <v>363</v>
      </c>
      <c r="C33" s="68" t="s">
        <v>267</v>
      </c>
      <c r="D33" s="69" t="s">
        <v>262</v>
      </c>
      <c r="E33" s="69" t="s">
        <v>14</v>
      </c>
      <c r="F33" s="70" t="s">
        <v>42</v>
      </c>
      <c r="G33" s="29" t="s">
        <v>128</v>
      </c>
      <c r="H33" s="26">
        <v>41897</v>
      </c>
      <c r="I33" s="71">
        <f t="shared" si="0"/>
        <v>3773450282</v>
      </c>
      <c r="J33" s="109"/>
      <c r="K33" s="109"/>
      <c r="L33" s="32">
        <v>3773450282</v>
      </c>
      <c r="M33" s="32"/>
      <c r="N33" s="21"/>
      <c r="O33" s="32"/>
      <c r="P33" s="72" t="s">
        <v>141</v>
      </c>
      <c r="Q33" s="89" t="s">
        <v>43</v>
      </c>
      <c r="R33" s="18">
        <v>41904</v>
      </c>
      <c r="S33" s="103">
        <v>92</v>
      </c>
      <c r="T33" s="114">
        <v>1313277827</v>
      </c>
    </row>
    <row r="34" spans="1:236" ht="154.5" customHeight="1" x14ac:dyDescent="0.35">
      <c r="A34" s="107"/>
      <c r="B34" s="90"/>
      <c r="C34" s="90"/>
      <c r="D34" s="91"/>
      <c r="E34" s="91"/>
      <c r="F34" s="92"/>
      <c r="G34" s="30"/>
      <c r="H34" s="27"/>
      <c r="I34" s="93"/>
      <c r="J34" s="111"/>
      <c r="K34" s="111"/>
      <c r="L34" s="34"/>
      <c r="M34" s="34"/>
      <c r="N34" s="25"/>
      <c r="O34" s="34"/>
      <c r="P34" s="79"/>
      <c r="Q34" s="96"/>
      <c r="R34" s="18">
        <v>42012</v>
      </c>
      <c r="S34" s="103">
        <v>3</v>
      </c>
      <c r="T34" s="114">
        <v>2460172455</v>
      </c>
    </row>
    <row r="35" spans="1:236" ht="152.25" customHeight="1" x14ac:dyDescent="0.35">
      <c r="A35" s="108" t="s">
        <v>364</v>
      </c>
      <c r="B35" s="68"/>
      <c r="C35" s="68"/>
      <c r="D35" s="115"/>
      <c r="E35" s="69"/>
      <c r="F35" s="70" t="s">
        <v>280</v>
      </c>
      <c r="G35" s="3" t="s">
        <v>129</v>
      </c>
      <c r="H35" s="2">
        <v>42087</v>
      </c>
      <c r="I35" s="71">
        <f t="shared" si="0"/>
        <v>0</v>
      </c>
      <c r="J35" s="32"/>
      <c r="K35" s="32">
        <f>837450000-837450000</f>
        <v>0</v>
      </c>
      <c r="L35" s="32"/>
      <c r="M35" s="32"/>
      <c r="N35" s="21"/>
      <c r="O35" s="32"/>
      <c r="P35" s="72" t="s">
        <v>141</v>
      </c>
      <c r="Q35" s="89" t="s">
        <v>208</v>
      </c>
      <c r="R35" s="18">
        <v>42090</v>
      </c>
      <c r="S35" s="103">
        <v>188</v>
      </c>
      <c r="T35" s="116">
        <v>837450000</v>
      </c>
    </row>
    <row r="36" spans="1:236" ht="111" customHeight="1" x14ac:dyDescent="0.35">
      <c r="A36" s="108"/>
      <c r="B36" s="75"/>
      <c r="C36" s="117"/>
      <c r="D36" s="118"/>
      <c r="E36" s="119"/>
      <c r="F36" s="77"/>
      <c r="G36" s="3" t="s">
        <v>244</v>
      </c>
      <c r="H36" s="2" t="s">
        <v>245</v>
      </c>
      <c r="I36" s="78"/>
      <c r="J36" s="33"/>
      <c r="K36" s="33"/>
      <c r="L36" s="33"/>
      <c r="M36" s="33"/>
      <c r="N36" s="22"/>
      <c r="O36" s="33"/>
      <c r="P36" s="79"/>
      <c r="Q36" s="98"/>
      <c r="R36" s="18">
        <v>43150</v>
      </c>
      <c r="S36" s="103">
        <v>95</v>
      </c>
      <c r="T36" s="110">
        <v>-837450000</v>
      </c>
    </row>
    <row r="37" spans="1:236" ht="173.25" customHeight="1" x14ac:dyDescent="0.35">
      <c r="A37" s="120" t="s">
        <v>221</v>
      </c>
      <c r="B37" s="53" t="s">
        <v>365</v>
      </c>
      <c r="C37" s="53" t="s">
        <v>267</v>
      </c>
      <c r="D37" s="54" t="s">
        <v>256</v>
      </c>
      <c r="E37" s="54" t="s">
        <v>14</v>
      </c>
      <c r="F37" s="62" t="s">
        <v>9</v>
      </c>
      <c r="G37" s="3" t="s">
        <v>129</v>
      </c>
      <c r="H37" s="2">
        <v>42087</v>
      </c>
      <c r="I37" s="63">
        <f t="shared" si="0"/>
        <v>1000004195</v>
      </c>
      <c r="J37" s="113"/>
      <c r="K37" s="113"/>
      <c r="L37" s="16">
        <v>1000004195</v>
      </c>
      <c r="M37" s="16"/>
      <c r="N37" s="16"/>
      <c r="O37" s="16"/>
      <c r="P37" s="52" t="s">
        <v>144</v>
      </c>
      <c r="Q37" s="87" t="s">
        <v>208</v>
      </c>
      <c r="R37" s="18">
        <v>42090</v>
      </c>
      <c r="S37" s="103">
        <v>188</v>
      </c>
      <c r="T37" s="114">
        <v>1000004195</v>
      </c>
    </row>
    <row r="38" spans="1:236" ht="246" customHeight="1" x14ac:dyDescent="0.35">
      <c r="A38" s="121" t="s">
        <v>222</v>
      </c>
      <c r="B38" s="53" t="s">
        <v>45</v>
      </c>
      <c r="C38" s="53" t="s">
        <v>46</v>
      </c>
      <c r="D38" s="54" t="s">
        <v>260</v>
      </c>
      <c r="E38" s="54" t="s">
        <v>14</v>
      </c>
      <c r="F38" s="62" t="s">
        <v>44</v>
      </c>
      <c r="G38" s="122" t="s">
        <v>130</v>
      </c>
      <c r="H38" s="123">
        <v>41509</v>
      </c>
      <c r="I38" s="63">
        <f>SUBTOTAL(9,J38:O38)</f>
        <v>10914167890</v>
      </c>
      <c r="J38" s="82"/>
      <c r="K38" s="82"/>
      <c r="L38" s="16"/>
      <c r="M38" s="82">
        <v>10433020000</v>
      </c>
      <c r="N38" s="82"/>
      <c r="O38" s="124">
        <v>481147890</v>
      </c>
      <c r="P38" s="52" t="s">
        <v>141</v>
      </c>
      <c r="Q38" s="87" t="s">
        <v>208</v>
      </c>
      <c r="R38" s="18">
        <v>41541</v>
      </c>
      <c r="S38" s="125">
        <v>679</v>
      </c>
      <c r="T38" s="104">
        <v>10433020000</v>
      </c>
    </row>
    <row r="39" spans="1:236" ht="302.25" customHeight="1" x14ac:dyDescent="0.35">
      <c r="A39" s="105" t="s">
        <v>223</v>
      </c>
      <c r="B39" s="53" t="s">
        <v>366</v>
      </c>
      <c r="C39" s="53" t="s">
        <v>367</v>
      </c>
      <c r="D39" s="54" t="s">
        <v>260</v>
      </c>
      <c r="E39" s="54" t="s">
        <v>14</v>
      </c>
      <c r="F39" s="62" t="s">
        <v>47</v>
      </c>
      <c r="G39" s="122" t="s">
        <v>131</v>
      </c>
      <c r="H39" s="123">
        <v>41565</v>
      </c>
      <c r="I39" s="63">
        <f t="shared" si="0"/>
        <v>2194090000</v>
      </c>
      <c r="J39" s="82"/>
      <c r="K39" s="82"/>
      <c r="L39" s="16"/>
      <c r="M39" s="82">
        <v>1850000000</v>
      </c>
      <c r="N39" s="82"/>
      <c r="O39" s="82">
        <v>344090000</v>
      </c>
      <c r="P39" s="52" t="s">
        <v>178</v>
      </c>
      <c r="Q39" s="87" t="s">
        <v>208</v>
      </c>
      <c r="R39" s="18">
        <v>41578</v>
      </c>
      <c r="S39" s="103">
        <v>752</v>
      </c>
      <c r="T39" s="114">
        <v>1850000000</v>
      </c>
    </row>
    <row r="40" spans="1:236" ht="234.75" customHeight="1" x14ac:dyDescent="0.35">
      <c r="A40" s="126" t="s">
        <v>368</v>
      </c>
      <c r="B40" s="53" t="s">
        <v>369</v>
      </c>
      <c r="C40" s="53" t="s">
        <v>49</v>
      </c>
      <c r="D40" s="54" t="s">
        <v>260</v>
      </c>
      <c r="E40" s="54" t="s">
        <v>14</v>
      </c>
      <c r="F40" s="62" t="s">
        <v>48</v>
      </c>
      <c r="G40" s="122" t="s">
        <v>132</v>
      </c>
      <c r="H40" s="123">
        <v>41690</v>
      </c>
      <c r="I40" s="63">
        <f t="shared" si="0"/>
        <v>5597697073</v>
      </c>
      <c r="J40" s="82"/>
      <c r="K40" s="82"/>
      <c r="L40" s="16"/>
      <c r="M40" s="82">
        <v>3000000000</v>
      </c>
      <c r="N40" s="82"/>
      <c r="O40" s="82">
        <v>2597697073</v>
      </c>
      <c r="P40" s="52" t="s">
        <v>177</v>
      </c>
      <c r="Q40" s="81" t="s">
        <v>208</v>
      </c>
      <c r="R40" s="18">
        <v>42005</v>
      </c>
      <c r="S40" s="103">
        <v>4</v>
      </c>
      <c r="T40" s="114">
        <v>3000000000</v>
      </c>
    </row>
    <row r="41" spans="1:236" ht="401.25" customHeight="1" x14ac:dyDescent="0.35">
      <c r="A41" s="105" t="s">
        <v>224</v>
      </c>
      <c r="B41" s="53" t="s">
        <v>51</v>
      </c>
      <c r="C41" s="53" t="s">
        <v>268</v>
      </c>
      <c r="D41" s="54" t="s">
        <v>260</v>
      </c>
      <c r="E41" s="54" t="s">
        <v>14</v>
      </c>
      <c r="F41" s="62" t="s">
        <v>50</v>
      </c>
      <c r="G41" s="122" t="s">
        <v>133</v>
      </c>
      <c r="H41" s="123">
        <v>41789</v>
      </c>
      <c r="I41" s="63">
        <f t="shared" si="0"/>
        <v>2317126812</v>
      </c>
      <c r="J41" s="82"/>
      <c r="K41" s="82"/>
      <c r="L41" s="16"/>
      <c r="M41" s="82">
        <v>2194848732</v>
      </c>
      <c r="N41" s="82"/>
      <c r="O41" s="127">
        <v>122278080</v>
      </c>
      <c r="P41" s="52" t="s">
        <v>141</v>
      </c>
      <c r="Q41" s="87" t="s">
        <v>208</v>
      </c>
      <c r="R41" s="18">
        <v>42005</v>
      </c>
      <c r="S41" s="103">
        <v>4</v>
      </c>
      <c r="T41" s="114">
        <v>2194848732</v>
      </c>
    </row>
    <row r="42" spans="1:236" ht="249" customHeight="1" thickBot="1" x14ac:dyDescent="0.4">
      <c r="A42" s="105" t="s">
        <v>370</v>
      </c>
      <c r="B42" s="53" t="s">
        <v>371</v>
      </c>
      <c r="C42" s="53" t="s">
        <v>53</v>
      </c>
      <c r="D42" s="54" t="s">
        <v>260</v>
      </c>
      <c r="E42" s="54" t="s">
        <v>14</v>
      </c>
      <c r="F42" s="62" t="s">
        <v>52</v>
      </c>
      <c r="G42" s="122" t="s">
        <v>134</v>
      </c>
      <c r="H42" s="123">
        <v>41856</v>
      </c>
      <c r="I42" s="63">
        <f t="shared" si="0"/>
        <v>1821596000</v>
      </c>
      <c r="J42" s="82"/>
      <c r="K42" s="82"/>
      <c r="L42" s="16"/>
      <c r="M42" s="82">
        <v>1532588000</v>
      </c>
      <c r="N42" s="82"/>
      <c r="O42" s="127">
        <v>289008000</v>
      </c>
      <c r="P42" s="52" t="s">
        <v>176</v>
      </c>
      <c r="Q42" s="81" t="s">
        <v>31</v>
      </c>
      <c r="R42" s="18">
        <v>41876</v>
      </c>
      <c r="S42" s="103">
        <v>1775</v>
      </c>
      <c r="T42" s="15">
        <f>M42</f>
        <v>1532588000</v>
      </c>
    </row>
    <row r="43" spans="1:236" s="132" customFormat="1" ht="211.5" customHeight="1" thickBot="1" x14ac:dyDescent="0.4">
      <c r="A43" s="128" t="s">
        <v>225</v>
      </c>
      <c r="B43" s="53" t="s">
        <v>372</v>
      </c>
      <c r="C43" s="53" t="s">
        <v>269</v>
      </c>
      <c r="D43" s="54" t="s">
        <v>256</v>
      </c>
      <c r="E43" s="54" t="s">
        <v>14</v>
      </c>
      <c r="F43" s="55" t="s">
        <v>54</v>
      </c>
      <c r="G43" s="129" t="s">
        <v>136</v>
      </c>
      <c r="H43" s="24" t="s">
        <v>135</v>
      </c>
      <c r="I43" s="56">
        <f t="shared" si="0"/>
        <v>5206647058</v>
      </c>
      <c r="J43" s="21"/>
      <c r="K43" s="21">
        <v>3045762989</v>
      </c>
      <c r="L43" s="21">
        <f>2128440056+32444013</f>
        <v>2160884069</v>
      </c>
      <c r="M43" s="84"/>
      <c r="N43" s="84"/>
      <c r="O43" s="84"/>
      <c r="P43" s="52" t="s">
        <v>175</v>
      </c>
      <c r="Q43" s="85" t="s">
        <v>19</v>
      </c>
      <c r="R43" s="130" t="s">
        <v>146</v>
      </c>
      <c r="S43" s="103" t="s">
        <v>145</v>
      </c>
      <c r="T43" s="114">
        <v>5206647057</v>
      </c>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c r="EO43" s="131"/>
      <c r="EP43" s="131"/>
      <c r="EQ43" s="131"/>
      <c r="ER43" s="131"/>
      <c r="ES43" s="131"/>
      <c r="ET43" s="131"/>
      <c r="EU43" s="131"/>
      <c r="EV43" s="131"/>
      <c r="EW43" s="131"/>
      <c r="EX43" s="131"/>
      <c r="EY43" s="131"/>
      <c r="EZ43" s="131"/>
      <c r="FA43" s="131"/>
      <c r="FB43" s="131"/>
      <c r="FC43" s="131"/>
      <c r="FD43" s="131"/>
      <c r="FE43" s="131"/>
      <c r="FF43" s="131"/>
      <c r="FG43" s="131"/>
      <c r="FH43" s="131"/>
      <c r="FI43" s="131"/>
      <c r="FJ43" s="131"/>
      <c r="FK43" s="131"/>
      <c r="FL43" s="131"/>
      <c r="FM43" s="131"/>
      <c r="FN43" s="131"/>
      <c r="FO43" s="131"/>
      <c r="FP43" s="131"/>
      <c r="FQ43" s="131"/>
      <c r="FR43" s="131"/>
      <c r="FS43" s="131"/>
      <c r="FT43" s="131"/>
      <c r="FU43" s="131"/>
      <c r="FV43" s="131"/>
      <c r="FW43" s="131"/>
      <c r="FX43" s="131"/>
      <c r="FY43" s="131"/>
      <c r="FZ43" s="131"/>
      <c r="GA43" s="131"/>
      <c r="GB43" s="131"/>
      <c r="GC43" s="131"/>
      <c r="GD43" s="131"/>
      <c r="GE43" s="131"/>
      <c r="GF43" s="131"/>
      <c r="GG43" s="131"/>
      <c r="GH43" s="131"/>
      <c r="GI43" s="131"/>
      <c r="GJ43" s="131"/>
      <c r="GK43" s="131"/>
      <c r="GL43" s="131"/>
      <c r="GM43" s="131"/>
      <c r="GN43" s="131"/>
      <c r="GO43" s="131"/>
      <c r="GP43" s="131"/>
      <c r="GQ43" s="131"/>
      <c r="GR43" s="131"/>
      <c r="GS43" s="131"/>
      <c r="GT43" s="131"/>
      <c r="GU43" s="131"/>
      <c r="GV43" s="131"/>
      <c r="GW43" s="131"/>
      <c r="GX43" s="131"/>
      <c r="GY43" s="131"/>
      <c r="GZ43" s="131"/>
      <c r="HA43" s="131"/>
      <c r="HB43" s="131"/>
      <c r="HC43" s="131"/>
      <c r="HD43" s="131"/>
      <c r="HE43" s="131"/>
      <c r="HF43" s="131"/>
      <c r="HG43" s="131"/>
      <c r="HH43" s="131"/>
      <c r="HI43" s="131"/>
      <c r="HJ43" s="131"/>
      <c r="HK43" s="131"/>
      <c r="HL43" s="131"/>
      <c r="HM43" s="131"/>
      <c r="HN43" s="131"/>
      <c r="HO43" s="131"/>
      <c r="HP43" s="131"/>
      <c r="HQ43" s="131"/>
      <c r="HR43" s="131"/>
      <c r="HS43" s="131"/>
      <c r="HT43" s="131"/>
      <c r="HU43" s="131"/>
      <c r="HV43" s="131"/>
      <c r="HW43" s="131"/>
      <c r="HX43" s="131"/>
      <c r="HY43" s="131"/>
      <c r="HZ43" s="131"/>
      <c r="IA43" s="131"/>
      <c r="IB43" s="131"/>
    </row>
    <row r="44" spans="1:236" ht="162.75" customHeight="1" x14ac:dyDescent="0.35">
      <c r="A44" s="105" t="s">
        <v>226</v>
      </c>
      <c r="B44" s="53" t="s">
        <v>373</v>
      </c>
      <c r="C44" s="53" t="s">
        <v>273</v>
      </c>
      <c r="D44" s="54" t="s">
        <v>256</v>
      </c>
      <c r="E44" s="54" t="s">
        <v>14</v>
      </c>
      <c r="F44" s="55" t="s">
        <v>169</v>
      </c>
      <c r="G44" s="129" t="s">
        <v>136</v>
      </c>
      <c r="H44" s="24" t="s">
        <v>135</v>
      </c>
      <c r="I44" s="56">
        <f>L44</f>
        <v>2128227123</v>
      </c>
      <c r="J44" s="21"/>
      <c r="K44" s="21"/>
      <c r="L44" s="110">
        <v>2128227123</v>
      </c>
      <c r="M44" s="84"/>
      <c r="N44" s="84"/>
      <c r="O44" s="84"/>
      <c r="P44" s="52" t="s">
        <v>174</v>
      </c>
      <c r="Q44" s="85" t="s">
        <v>208</v>
      </c>
      <c r="R44" s="133">
        <v>41289</v>
      </c>
      <c r="S44" s="103">
        <v>54</v>
      </c>
      <c r="T44" s="114">
        <v>2128227123</v>
      </c>
    </row>
    <row r="45" spans="1:236" ht="250.5" customHeight="1" x14ac:dyDescent="0.35">
      <c r="A45" s="105" t="s">
        <v>227</v>
      </c>
      <c r="B45" s="53" t="s">
        <v>374</v>
      </c>
      <c r="C45" s="53" t="s">
        <v>56</v>
      </c>
      <c r="D45" s="54" t="s">
        <v>264</v>
      </c>
      <c r="E45" s="54" t="s">
        <v>14</v>
      </c>
      <c r="F45" s="62" t="s">
        <v>55</v>
      </c>
      <c r="G45" s="129" t="s">
        <v>136</v>
      </c>
      <c r="H45" s="2" t="s">
        <v>135</v>
      </c>
      <c r="I45" s="63">
        <f>SUM(J45:O45)</f>
        <v>2830855494</v>
      </c>
      <c r="J45" s="82"/>
      <c r="K45" s="82"/>
      <c r="L45" s="16">
        <v>2830855494</v>
      </c>
      <c r="M45" s="82"/>
      <c r="N45" s="82"/>
      <c r="O45" s="82"/>
      <c r="P45" s="52" t="s">
        <v>199</v>
      </c>
      <c r="Q45" s="81" t="s">
        <v>19</v>
      </c>
      <c r="R45" s="18">
        <v>41255</v>
      </c>
      <c r="S45" s="103">
        <v>95</v>
      </c>
      <c r="T45" s="114">
        <v>2830855494</v>
      </c>
    </row>
    <row r="46" spans="1:236" ht="110.25" customHeight="1" x14ac:dyDescent="0.35">
      <c r="A46" s="120" t="s">
        <v>228</v>
      </c>
      <c r="B46" s="53" t="s">
        <v>58</v>
      </c>
      <c r="C46" s="53" t="s">
        <v>375</v>
      </c>
      <c r="D46" s="54" t="s">
        <v>263</v>
      </c>
      <c r="E46" s="54" t="s">
        <v>14</v>
      </c>
      <c r="F46" s="62" t="s">
        <v>57</v>
      </c>
      <c r="G46" s="129" t="s">
        <v>136</v>
      </c>
      <c r="H46" s="2" t="s">
        <v>135</v>
      </c>
      <c r="I46" s="63">
        <f t="shared" ref="I46" si="1">SUM(J46:O46)</f>
        <v>2308768031</v>
      </c>
      <c r="J46" s="82"/>
      <c r="K46" s="82">
        <v>943744651</v>
      </c>
      <c r="L46" s="16">
        <v>1365023380</v>
      </c>
      <c r="M46" s="82"/>
      <c r="N46" s="82"/>
      <c r="O46" s="82"/>
      <c r="P46" s="52" t="s">
        <v>174</v>
      </c>
      <c r="Q46" s="81" t="s">
        <v>104</v>
      </c>
      <c r="R46" s="18">
        <v>41341</v>
      </c>
      <c r="S46" s="103">
        <v>468</v>
      </c>
      <c r="T46" s="114">
        <v>2308768031</v>
      </c>
    </row>
    <row r="47" spans="1:236" ht="138.75" customHeight="1" x14ac:dyDescent="0.35">
      <c r="A47" s="120" t="s">
        <v>229</v>
      </c>
      <c r="B47" s="53" t="s">
        <v>60</v>
      </c>
      <c r="C47" s="53" t="s">
        <v>61</v>
      </c>
      <c r="D47" s="54" t="s">
        <v>261</v>
      </c>
      <c r="E47" s="54" t="s">
        <v>14</v>
      </c>
      <c r="F47" s="62" t="s">
        <v>59</v>
      </c>
      <c r="G47" s="129" t="s">
        <v>136</v>
      </c>
      <c r="H47" s="2" t="s">
        <v>135</v>
      </c>
      <c r="I47" s="63">
        <f t="shared" si="0"/>
        <v>1547453948</v>
      </c>
      <c r="J47" s="82"/>
      <c r="K47" s="82"/>
      <c r="L47" s="16">
        <v>1547453948</v>
      </c>
      <c r="M47" s="82"/>
      <c r="N47" s="82"/>
      <c r="O47" s="82"/>
      <c r="P47" s="52" t="s">
        <v>183</v>
      </c>
      <c r="Q47" s="81" t="s">
        <v>19</v>
      </c>
      <c r="R47" s="18">
        <v>41255</v>
      </c>
      <c r="S47" s="103">
        <v>95</v>
      </c>
      <c r="T47" s="114">
        <v>1547453948</v>
      </c>
    </row>
    <row r="48" spans="1:236" ht="228.75" customHeight="1" x14ac:dyDescent="0.35">
      <c r="A48" s="134" t="s">
        <v>376</v>
      </c>
      <c r="B48" s="53" t="s">
        <v>377</v>
      </c>
      <c r="C48" s="53" t="s">
        <v>63</v>
      </c>
      <c r="D48" s="54" t="s">
        <v>254</v>
      </c>
      <c r="E48" s="54" t="s">
        <v>64</v>
      </c>
      <c r="F48" s="62" t="s">
        <v>62</v>
      </c>
      <c r="G48" s="4" t="s">
        <v>137</v>
      </c>
      <c r="H48" s="2">
        <v>41520</v>
      </c>
      <c r="I48" s="63">
        <f t="shared" si="0"/>
        <v>387481825</v>
      </c>
      <c r="J48" s="16"/>
      <c r="K48" s="16"/>
      <c r="L48" s="16">
        <v>386699206</v>
      </c>
      <c r="M48" s="82"/>
      <c r="N48" s="82"/>
      <c r="O48" s="82">
        <v>782619</v>
      </c>
      <c r="P48" s="52" t="s">
        <v>183</v>
      </c>
      <c r="Q48" s="135" t="s">
        <v>65</v>
      </c>
      <c r="R48" s="18">
        <v>41699</v>
      </c>
      <c r="S48" s="7">
        <v>16</v>
      </c>
      <c r="T48" s="15">
        <v>386699209</v>
      </c>
      <c r="IA48" s="136"/>
      <c r="IB48" s="136"/>
    </row>
    <row r="49" spans="1:236" ht="188.25" customHeight="1" x14ac:dyDescent="0.35">
      <c r="A49" s="134" t="s">
        <v>230</v>
      </c>
      <c r="B49" s="53" t="s">
        <v>378</v>
      </c>
      <c r="C49" s="53" t="s">
        <v>63</v>
      </c>
      <c r="D49" s="54" t="s">
        <v>262</v>
      </c>
      <c r="E49" s="54" t="s">
        <v>64</v>
      </c>
      <c r="F49" s="62" t="s">
        <v>66</v>
      </c>
      <c r="G49" s="4" t="s">
        <v>137</v>
      </c>
      <c r="H49" s="2">
        <v>41520</v>
      </c>
      <c r="I49" s="63">
        <f t="shared" si="0"/>
        <v>408937922</v>
      </c>
      <c r="J49" s="16"/>
      <c r="K49" s="16"/>
      <c r="L49" s="16">
        <v>408937922</v>
      </c>
      <c r="M49" s="82"/>
      <c r="N49" s="82"/>
      <c r="O49" s="82"/>
      <c r="P49" s="52" t="s">
        <v>183</v>
      </c>
      <c r="Q49" s="81" t="s">
        <v>19</v>
      </c>
      <c r="R49" s="18" t="s">
        <v>166</v>
      </c>
      <c r="S49" s="7" t="s">
        <v>165</v>
      </c>
      <c r="T49" s="15">
        <v>408937922</v>
      </c>
      <c r="IA49" s="136"/>
      <c r="IB49" s="136"/>
    </row>
    <row r="50" spans="1:236" ht="217.5" customHeight="1" x14ac:dyDescent="0.35">
      <c r="A50" s="134" t="s">
        <v>379</v>
      </c>
      <c r="B50" s="53" t="s">
        <v>68</v>
      </c>
      <c r="C50" s="53" t="s">
        <v>69</v>
      </c>
      <c r="D50" s="54" t="s">
        <v>256</v>
      </c>
      <c r="E50" s="54" t="s">
        <v>70</v>
      </c>
      <c r="F50" s="62" t="s">
        <v>67</v>
      </c>
      <c r="G50" s="4" t="s">
        <v>137</v>
      </c>
      <c r="H50" s="2">
        <v>41520</v>
      </c>
      <c r="I50" s="63">
        <f t="shared" si="0"/>
        <v>1527551857</v>
      </c>
      <c r="J50" s="16"/>
      <c r="K50" s="16"/>
      <c r="L50" s="16">
        <v>1527551857</v>
      </c>
      <c r="M50" s="82"/>
      <c r="N50" s="82"/>
      <c r="O50" s="82"/>
      <c r="P50" s="52" t="s">
        <v>184</v>
      </c>
      <c r="Q50" s="81" t="s">
        <v>19</v>
      </c>
      <c r="R50" s="18">
        <v>41552</v>
      </c>
      <c r="S50" s="7" t="s">
        <v>155</v>
      </c>
      <c r="T50" s="15">
        <v>1527551857</v>
      </c>
      <c r="IA50" s="136"/>
      <c r="IB50" s="136"/>
    </row>
    <row r="51" spans="1:236" ht="156.75" customHeight="1" x14ac:dyDescent="0.35">
      <c r="A51" s="134" t="s">
        <v>231</v>
      </c>
      <c r="B51" s="53" t="s">
        <v>72</v>
      </c>
      <c r="C51" s="53" t="s">
        <v>73</v>
      </c>
      <c r="D51" s="54" t="s">
        <v>256</v>
      </c>
      <c r="E51" s="54" t="s">
        <v>74</v>
      </c>
      <c r="F51" s="62" t="s">
        <v>71</v>
      </c>
      <c r="G51" s="4" t="s">
        <v>137</v>
      </c>
      <c r="H51" s="2">
        <v>41520</v>
      </c>
      <c r="I51" s="63">
        <f t="shared" si="0"/>
        <v>768720273</v>
      </c>
      <c r="J51" s="16"/>
      <c r="K51" s="16"/>
      <c r="L51" s="16">
        <f>768720273-K51</f>
        <v>768720273</v>
      </c>
      <c r="M51" s="82"/>
      <c r="N51" s="82"/>
      <c r="O51" s="82"/>
      <c r="P51" s="52" t="s">
        <v>185</v>
      </c>
      <c r="Q51" s="81" t="s">
        <v>19</v>
      </c>
      <c r="R51" s="18" t="s">
        <v>156</v>
      </c>
      <c r="S51" s="7" t="s">
        <v>157</v>
      </c>
      <c r="T51" s="15">
        <f>514928003+253792270</f>
        <v>768720273</v>
      </c>
      <c r="IA51" s="136"/>
      <c r="IB51" s="136"/>
    </row>
    <row r="52" spans="1:236" s="132" customFormat="1" ht="138" customHeight="1" x14ac:dyDescent="0.35">
      <c r="A52" s="134" t="s">
        <v>381</v>
      </c>
      <c r="B52" s="53" t="s">
        <v>380</v>
      </c>
      <c r="C52" s="53" t="s">
        <v>76</v>
      </c>
      <c r="D52" s="54" t="s">
        <v>254</v>
      </c>
      <c r="E52" s="54" t="s">
        <v>77</v>
      </c>
      <c r="F52" s="62" t="s">
        <v>75</v>
      </c>
      <c r="G52" s="4" t="s">
        <v>137</v>
      </c>
      <c r="H52" s="2">
        <v>41520</v>
      </c>
      <c r="I52" s="63">
        <f t="shared" si="0"/>
        <v>1488121934</v>
      </c>
      <c r="J52" s="16"/>
      <c r="K52" s="16"/>
      <c r="L52" s="16">
        <v>1288121934</v>
      </c>
      <c r="M52" s="82"/>
      <c r="N52" s="82"/>
      <c r="O52" s="82">
        <v>200000000</v>
      </c>
      <c r="P52" s="52" t="s">
        <v>186</v>
      </c>
      <c r="Q52" s="81" t="s">
        <v>19</v>
      </c>
      <c r="R52" s="18" t="s">
        <v>166</v>
      </c>
      <c r="S52" s="7" t="s">
        <v>165</v>
      </c>
      <c r="T52" s="15">
        <v>1488121935</v>
      </c>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7"/>
      <c r="IB52" s="137"/>
    </row>
    <row r="53" spans="1:236" ht="121.5" customHeight="1" x14ac:dyDescent="0.35">
      <c r="A53" s="134" t="s">
        <v>232</v>
      </c>
      <c r="B53" s="53" t="s">
        <v>79</v>
      </c>
      <c r="C53" s="53" t="s">
        <v>80</v>
      </c>
      <c r="D53" s="54" t="s">
        <v>263</v>
      </c>
      <c r="E53" s="54" t="s">
        <v>81</v>
      </c>
      <c r="F53" s="62" t="s">
        <v>78</v>
      </c>
      <c r="G53" s="4" t="s">
        <v>137</v>
      </c>
      <c r="H53" s="2">
        <v>41520</v>
      </c>
      <c r="I53" s="63">
        <f t="shared" si="0"/>
        <v>182160817</v>
      </c>
      <c r="J53" s="16"/>
      <c r="K53" s="16"/>
      <c r="L53" s="16">
        <v>179660817</v>
      </c>
      <c r="M53" s="82"/>
      <c r="N53" s="82"/>
      <c r="O53" s="82">
        <v>2500000</v>
      </c>
      <c r="P53" s="52" t="s">
        <v>187</v>
      </c>
      <c r="Q53" s="135" t="s">
        <v>82</v>
      </c>
      <c r="R53" s="18">
        <v>41705</v>
      </c>
      <c r="S53" s="7">
        <v>13</v>
      </c>
      <c r="T53" s="15">
        <v>179660817</v>
      </c>
      <c r="IA53" s="136"/>
      <c r="IB53" s="136"/>
    </row>
    <row r="54" spans="1:236" ht="177" customHeight="1" x14ac:dyDescent="0.35">
      <c r="A54" s="134" t="s">
        <v>382</v>
      </c>
      <c r="B54" s="53" t="s">
        <v>84</v>
      </c>
      <c r="C54" s="53" t="s">
        <v>85</v>
      </c>
      <c r="D54" s="54" t="s">
        <v>255</v>
      </c>
      <c r="E54" s="54" t="s">
        <v>81</v>
      </c>
      <c r="F54" s="62" t="s">
        <v>83</v>
      </c>
      <c r="G54" s="4" t="s">
        <v>137</v>
      </c>
      <c r="H54" s="2">
        <v>41520</v>
      </c>
      <c r="I54" s="63">
        <f t="shared" si="0"/>
        <v>97397028</v>
      </c>
      <c r="J54" s="16"/>
      <c r="K54" s="16"/>
      <c r="L54" s="16">
        <v>95007028</v>
      </c>
      <c r="M54" s="82"/>
      <c r="N54" s="82"/>
      <c r="O54" s="82">
        <v>2390000</v>
      </c>
      <c r="P54" s="52" t="s">
        <v>187</v>
      </c>
      <c r="Q54" s="135" t="s">
        <v>82</v>
      </c>
      <c r="R54" s="18">
        <v>41705</v>
      </c>
      <c r="S54" s="7">
        <v>13</v>
      </c>
      <c r="T54" s="15">
        <v>95007008</v>
      </c>
      <c r="IA54" s="136"/>
      <c r="IB54" s="136"/>
    </row>
    <row r="55" spans="1:236" ht="149.25" customHeight="1" x14ac:dyDescent="0.35">
      <c r="A55" s="138" t="s">
        <v>233</v>
      </c>
      <c r="B55" s="53" t="s">
        <v>87</v>
      </c>
      <c r="C55" s="53" t="s">
        <v>88</v>
      </c>
      <c r="D55" s="54" t="s">
        <v>256</v>
      </c>
      <c r="E55" s="54" t="s">
        <v>89</v>
      </c>
      <c r="F55" s="62" t="s">
        <v>86</v>
      </c>
      <c r="G55" s="4" t="s">
        <v>137</v>
      </c>
      <c r="H55" s="2">
        <v>41520</v>
      </c>
      <c r="I55" s="63">
        <f t="shared" si="0"/>
        <v>499497515</v>
      </c>
      <c r="J55" s="16"/>
      <c r="K55" s="16"/>
      <c r="L55" s="16">
        <v>499497515</v>
      </c>
      <c r="M55" s="82"/>
      <c r="N55" s="82"/>
      <c r="O55" s="82"/>
      <c r="P55" s="52" t="s">
        <v>188</v>
      </c>
      <c r="Q55" s="81" t="s">
        <v>19</v>
      </c>
      <c r="R55" s="18">
        <v>41552</v>
      </c>
      <c r="S55" s="7" t="s">
        <v>155</v>
      </c>
      <c r="T55" s="15">
        <v>499497514.56</v>
      </c>
      <c r="IA55" s="136"/>
      <c r="IB55" s="136"/>
    </row>
    <row r="56" spans="1:236" ht="132" customHeight="1" x14ac:dyDescent="0.35">
      <c r="A56" s="134" t="s">
        <v>234</v>
      </c>
      <c r="B56" s="53" t="s">
        <v>91</v>
      </c>
      <c r="C56" s="53" t="s">
        <v>383</v>
      </c>
      <c r="D56" s="54" t="s">
        <v>256</v>
      </c>
      <c r="E56" s="54" t="s">
        <v>93</v>
      </c>
      <c r="F56" s="62" t="s">
        <v>90</v>
      </c>
      <c r="G56" s="4" t="s">
        <v>137</v>
      </c>
      <c r="H56" s="2">
        <v>41520</v>
      </c>
      <c r="I56" s="63">
        <f t="shared" si="0"/>
        <v>128339480</v>
      </c>
      <c r="J56" s="16"/>
      <c r="K56" s="16"/>
      <c r="L56" s="16">
        <v>128339480</v>
      </c>
      <c r="M56" s="82"/>
      <c r="N56" s="82"/>
      <c r="O56" s="82"/>
      <c r="P56" s="52" t="s">
        <v>189</v>
      </c>
      <c r="Q56" s="135" t="s">
        <v>94</v>
      </c>
      <c r="R56" s="18">
        <v>41713</v>
      </c>
      <c r="S56" s="7">
        <v>35</v>
      </c>
      <c r="T56" s="15">
        <v>128339480</v>
      </c>
      <c r="IA56" s="136"/>
      <c r="IB56" s="136"/>
    </row>
    <row r="57" spans="1:236" s="132" customFormat="1" ht="120.75" customHeight="1" x14ac:dyDescent="0.35">
      <c r="A57" s="134" t="s">
        <v>235</v>
      </c>
      <c r="B57" s="53" t="s">
        <v>96</v>
      </c>
      <c r="C57" s="53" t="s">
        <v>383</v>
      </c>
      <c r="D57" s="54" t="s">
        <v>256</v>
      </c>
      <c r="E57" s="54" t="s">
        <v>93</v>
      </c>
      <c r="F57" s="62" t="s">
        <v>95</v>
      </c>
      <c r="G57" s="4" t="s">
        <v>137</v>
      </c>
      <c r="H57" s="2">
        <v>41520</v>
      </c>
      <c r="I57" s="63">
        <f t="shared" si="0"/>
        <v>178941390</v>
      </c>
      <c r="J57" s="16"/>
      <c r="K57" s="16"/>
      <c r="L57" s="16">
        <v>178941390</v>
      </c>
      <c r="M57" s="82"/>
      <c r="N57" s="82"/>
      <c r="O57" s="82"/>
      <c r="P57" s="134" t="s">
        <v>189</v>
      </c>
      <c r="Q57" s="139" t="s">
        <v>94</v>
      </c>
      <c r="R57" s="18">
        <v>41713</v>
      </c>
      <c r="S57" s="7">
        <v>35</v>
      </c>
      <c r="T57" s="15">
        <v>178941390</v>
      </c>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7"/>
      <c r="IB57" s="137"/>
    </row>
    <row r="58" spans="1:236" ht="147" customHeight="1" x14ac:dyDescent="0.35">
      <c r="A58" s="134" t="s">
        <v>236</v>
      </c>
      <c r="B58" s="53" t="s">
        <v>98</v>
      </c>
      <c r="C58" s="53" t="s">
        <v>99</v>
      </c>
      <c r="D58" s="54" t="s">
        <v>256</v>
      </c>
      <c r="E58" s="54" t="s">
        <v>100</v>
      </c>
      <c r="F58" s="62" t="s">
        <v>97</v>
      </c>
      <c r="G58" s="4" t="s">
        <v>137</v>
      </c>
      <c r="H58" s="2">
        <v>41520</v>
      </c>
      <c r="I58" s="63">
        <f t="shared" si="0"/>
        <v>1518862661</v>
      </c>
      <c r="J58" s="16">
        <v>10775175</v>
      </c>
      <c r="K58" s="16"/>
      <c r="L58" s="16">
        <v>1507215260</v>
      </c>
      <c r="M58" s="82"/>
      <c r="N58" s="82"/>
      <c r="O58" s="82">
        <v>872226</v>
      </c>
      <c r="P58" s="52" t="s">
        <v>190</v>
      </c>
      <c r="Q58" s="81" t="s">
        <v>19</v>
      </c>
      <c r="R58" s="18">
        <v>41968</v>
      </c>
      <c r="S58" s="7" t="s">
        <v>161</v>
      </c>
      <c r="T58" s="15">
        <v>1518862661</v>
      </c>
      <c r="IA58" s="136"/>
      <c r="IB58" s="136"/>
    </row>
    <row r="59" spans="1:236" ht="143.25" customHeight="1" x14ac:dyDescent="0.35">
      <c r="A59" s="134" t="s">
        <v>237</v>
      </c>
      <c r="B59" s="53" t="s">
        <v>102</v>
      </c>
      <c r="C59" s="53" t="s">
        <v>384</v>
      </c>
      <c r="D59" s="54" t="s">
        <v>263</v>
      </c>
      <c r="E59" s="54" t="s">
        <v>103</v>
      </c>
      <c r="F59" s="62" t="s">
        <v>101</v>
      </c>
      <c r="G59" s="4" t="s">
        <v>137</v>
      </c>
      <c r="H59" s="2">
        <v>41520</v>
      </c>
      <c r="I59" s="63">
        <f t="shared" si="0"/>
        <v>742511963</v>
      </c>
      <c r="J59" s="16"/>
      <c r="K59" s="16"/>
      <c r="L59" s="16">
        <v>742511963</v>
      </c>
      <c r="M59" s="82"/>
      <c r="N59" s="82"/>
      <c r="O59" s="82"/>
      <c r="P59" s="52" t="s">
        <v>191</v>
      </c>
      <c r="Q59" s="81" t="s">
        <v>104</v>
      </c>
      <c r="R59" s="18">
        <v>41654</v>
      </c>
      <c r="S59" s="7">
        <v>37</v>
      </c>
      <c r="T59" s="15">
        <v>742511963</v>
      </c>
      <c r="IA59" s="136"/>
      <c r="IB59" s="136"/>
    </row>
    <row r="60" spans="1:236" ht="146.25" customHeight="1" x14ac:dyDescent="0.35">
      <c r="A60" s="134" t="s">
        <v>238</v>
      </c>
      <c r="B60" s="53" t="s">
        <v>106</v>
      </c>
      <c r="C60" s="53" t="s">
        <v>107</v>
      </c>
      <c r="D60" s="54" t="s">
        <v>256</v>
      </c>
      <c r="E60" s="54" t="s">
        <v>103</v>
      </c>
      <c r="F60" s="62" t="s">
        <v>105</v>
      </c>
      <c r="G60" s="4" t="s">
        <v>137</v>
      </c>
      <c r="H60" s="2">
        <v>41520</v>
      </c>
      <c r="I60" s="63">
        <f t="shared" si="0"/>
        <v>651361443</v>
      </c>
      <c r="J60" s="16"/>
      <c r="K60" s="16"/>
      <c r="L60" s="16">
        <v>624723467</v>
      </c>
      <c r="M60" s="82"/>
      <c r="N60" s="82"/>
      <c r="O60" s="16">
        <v>26637976</v>
      </c>
      <c r="P60" s="52" t="s">
        <v>191</v>
      </c>
      <c r="Q60" s="81" t="s">
        <v>19</v>
      </c>
      <c r="R60" s="18">
        <v>41552</v>
      </c>
      <c r="S60" s="7" t="s">
        <v>155</v>
      </c>
      <c r="T60" s="15">
        <v>624723467</v>
      </c>
      <c r="IA60" s="136"/>
      <c r="IB60" s="136"/>
    </row>
    <row r="61" spans="1:236" ht="195" customHeight="1" x14ac:dyDescent="0.35">
      <c r="A61" s="134" t="s">
        <v>239</v>
      </c>
      <c r="B61" s="53" t="s">
        <v>385</v>
      </c>
      <c r="C61" s="53" t="s">
        <v>109</v>
      </c>
      <c r="D61" s="54" t="s">
        <v>262</v>
      </c>
      <c r="E61" s="54" t="s">
        <v>305</v>
      </c>
      <c r="F61" s="62" t="s">
        <v>108</v>
      </c>
      <c r="G61" s="4" t="s">
        <v>137</v>
      </c>
      <c r="H61" s="2">
        <v>41520</v>
      </c>
      <c r="I61" s="63">
        <f t="shared" si="0"/>
        <v>2169856842</v>
      </c>
      <c r="J61" s="16"/>
      <c r="K61" s="16"/>
      <c r="L61" s="16">
        <v>2169856842</v>
      </c>
      <c r="M61" s="82"/>
      <c r="N61" s="82"/>
      <c r="O61" s="82"/>
      <c r="P61" s="52" t="s">
        <v>177</v>
      </c>
      <c r="Q61" s="81" t="s">
        <v>19</v>
      </c>
      <c r="R61" s="18" t="s">
        <v>153</v>
      </c>
      <c r="S61" s="7" t="s">
        <v>154</v>
      </c>
      <c r="T61" s="15">
        <v>2169856842</v>
      </c>
      <c r="IA61" s="136"/>
      <c r="IB61" s="136"/>
    </row>
    <row r="62" spans="1:236" ht="132" customHeight="1" x14ac:dyDescent="0.35">
      <c r="A62" s="134" t="s">
        <v>240</v>
      </c>
      <c r="B62" s="53" t="s">
        <v>386</v>
      </c>
      <c r="C62" s="53" t="s">
        <v>387</v>
      </c>
      <c r="D62" s="54" t="s">
        <v>263</v>
      </c>
      <c r="E62" s="54" t="s">
        <v>111</v>
      </c>
      <c r="F62" s="62" t="s">
        <v>110</v>
      </c>
      <c r="G62" s="1" t="s">
        <v>138</v>
      </c>
      <c r="H62" s="2">
        <v>41614</v>
      </c>
      <c r="I62" s="63">
        <f t="shared" si="0"/>
        <v>602631734.89999998</v>
      </c>
      <c r="J62" s="16"/>
      <c r="K62" s="16"/>
      <c r="L62" s="16">
        <v>602631734.89999998</v>
      </c>
      <c r="M62" s="82"/>
      <c r="N62" s="82"/>
      <c r="O62" s="82"/>
      <c r="P62" s="52" t="s">
        <v>192</v>
      </c>
      <c r="Q62" s="81" t="s">
        <v>19</v>
      </c>
      <c r="R62" s="18">
        <v>41689</v>
      </c>
      <c r="S62" s="7" t="s">
        <v>158</v>
      </c>
      <c r="T62" s="15">
        <v>602631734.89999998</v>
      </c>
      <c r="IA62" s="136"/>
      <c r="IB62" s="136"/>
    </row>
    <row r="63" spans="1:236" ht="235.5" customHeight="1" x14ac:dyDescent="0.35">
      <c r="A63" s="134" t="s">
        <v>241</v>
      </c>
      <c r="B63" s="53" t="s">
        <v>388</v>
      </c>
      <c r="C63" s="53" t="s">
        <v>113</v>
      </c>
      <c r="D63" s="54" t="s">
        <v>257</v>
      </c>
      <c r="E63" s="54" t="s">
        <v>81</v>
      </c>
      <c r="F63" s="62" t="s">
        <v>112</v>
      </c>
      <c r="G63" s="1" t="s">
        <v>138</v>
      </c>
      <c r="H63" s="2">
        <v>41614</v>
      </c>
      <c r="I63" s="63">
        <f t="shared" si="0"/>
        <v>185937057.47</v>
      </c>
      <c r="J63" s="16"/>
      <c r="K63" s="16"/>
      <c r="L63" s="16">
        <v>185937057.47</v>
      </c>
      <c r="M63" s="82"/>
      <c r="N63" s="82"/>
      <c r="O63" s="82"/>
      <c r="P63" s="52" t="s">
        <v>193</v>
      </c>
      <c r="Q63" s="135" t="s">
        <v>114</v>
      </c>
      <c r="R63" s="18">
        <v>41793</v>
      </c>
      <c r="S63" s="7">
        <v>28</v>
      </c>
      <c r="T63" s="13">
        <v>185937057.47</v>
      </c>
      <c r="IA63" s="136"/>
      <c r="IB63" s="136"/>
    </row>
    <row r="64" spans="1:236" ht="111" customHeight="1" x14ac:dyDescent="0.35">
      <c r="A64" s="134" t="s">
        <v>389</v>
      </c>
      <c r="B64" s="53" t="s">
        <v>390</v>
      </c>
      <c r="C64" s="53" t="s">
        <v>69</v>
      </c>
      <c r="D64" s="54" t="s">
        <v>256</v>
      </c>
      <c r="E64" s="54" t="s">
        <v>70</v>
      </c>
      <c r="F64" s="62" t="s">
        <v>115</v>
      </c>
      <c r="G64" s="4" t="s">
        <v>139</v>
      </c>
      <c r="H64" s="2">
        <v>41262</v>
      </c>
      <c r="I64" s="63">
        <f t="shared" si="0"/>
        <v>687633943</v>
      </c>
      <c r="J64" s="140"/>
      <c r="K64" s="140"/>
      <c r="L64" s="16">
        <v>687633943</v>
      </c>
      <c r="M64" s="82"/>
      <c r="N64" s="82"/>
      <c r="O64" s="82"/>
      <c r="P64" s="52" t="s">
        <v>194</v>
      </c>
      <c r="Q64" s="81" t="s">
        <v>19</v>
      </c>
      <c r="R64" s="18">
        <v>41436</v>
      </c>
      <c r="S64" s="103" t="s">
        <v>147</v>
      </c>
      <c r="T64" s="114">
        <v>687633943</v>
      </c>
      <c r="HY64" s="136"/>
      <c r="HZ64" s="136"/>
      <c r="IA64" s="136"/>
      <c r="IB64" s="136"/>
    </row>
    <row r="65" spans="1:236" ht="105.75" customHeight="1" x14ac:dyDescent="0.35">
      <c r="A65" s="134" t="s">
        <v>391</v>
      </c>
      <c r="B65" s="53" t="s">
        <v>392</v>
      </c>
      <c r="C65" s="53" t="s">
        <v>80</v>
      </c>
      <c r="D65" s="54" t="s">
        <v>259</v>
      </c>
      <c r="E65" s="54" t="s">
        <v>81</v>
      </c>
      <c r="F65" s="62" t="s">
        <v>116</v>
      </c>
      <c r="G65" s="4" t="s">
        <v>139</v>
      </c>
      <c r="H65" s="2">
        <v>41262</v>
      </c>
      <c r="I65" s="63">
        <f t="shared" si="0"/>
        <v>169000020</v>
      </c>
      <c r="J65" s="140"/>
      <c r="K65" s="140"/>
      <c r="L65" s="16">
        <v>169000020</v>
      </c>
      <c r="M65" s="82"/>
      <c r="N65" s="82"/>
      <c r="O65" s="82"/>
      <c r="P65" s="52" t="s">
        <v>193</v>
      </c>
      <c r="Q65" s="81" t="s">
        <v>19</v>
      </c>
      <c r="R65" s="18">
        <v>41436</v>
      </c>
      <c r="S65" s="103" t="s">
        <v>147</v>
      </c>
      <c r="T65" s="114">
        <v>169000020</v>
      </c>
      <c r="HY65" s="136"/>
      <c r="HZ65" s="136"/>
      <c r="IA65" s="136"/>
      <c r="IB65" s="136"/>
    </row>
    <row r="66" spans="1:236" ht="112.5" customHeight="1" x14ac:dyDescent="0.35">
      <c r="A66" s="134" t="s">
        <v>393</v>
      </c>
      <c r="B66" s="53" t="s">
        <v>394</v>
      </c>
      <c r="C66" s="53" t="s">
        <v>92</v>
      </c>
      <c r="D66" s="54" t="s">
        <v>256</v>
      </c>
      <c r="E66" s="54" t="s">
        <v>93</v>
      </c>
      <c r="F66" s="62" t="s">
        <v>117</v>
      </c>
      <c r="G66" s="4" t="s">
        <v>139</v>
      </c>
      <c r="H66" s="2">
        <v>41262</v>
      </c>
      <c r="I66" s="63">
        <f t="shared" si="0"/>
        <v>139891652</v>
      </c>
      <c r="J66" s="140"/>
      <c r="K66" s="140"/>
      <c r="L66" s="141">
        <v>139891652</v>
      </c>
      <c r="M66" s="82"/>
      <c r="N66" s="82"/>
      <c r="O66" s="82"/>
      <c r="P66" s="52" t="s">
        <v>195</v>
      </c>
      <c r="Q66" s="81" t="s">
        <v>19</v>
      </c>
      <c r="R66" s="18">
        <v>41436</v>
      </c>
      <c r="S66" s="103" t="s">
        <v>147</v>
      </c>
      <c r="T66" s="114">
        <v>139891652</v>
      </c>
      <c r="HY66" s="136"/>
      <c r="HZ66" s="136"/>
      <c r="IA66" s="136"/>
      <c r="IB66" s="136"/>
    </row>
    <row r="67" spans="1:236" ht="122.25" customHeight="1" x14ac:dyDescent="0.35">
      <c r="A67" s="134" t="s">
        <v>395</v>
      </c>
      <c r="B67" s="53" t="s">
        <v>396</v>
      </c>
      <c r="C67" s="53" t="s">
        <v>63</v>
      </c>
      <c r="D67" s="54" t="s">
        <v>256</v>
      </c>
      <c r="E67" s="54" t="s">
        <v>64</v>
      </c>
      <c r="F67" s="62" t="s">
        <v>118</v>
      </c>
      <c r="G67" s="4" t="s">
        <v>139</v>
      </c>
      <c r="H67" s="2">
        <v>41262</v>
      </c>
      <c r="I67" s="63">
        <f t="shared" si="0"/>
        <v>371337353</v>
      </c>
      <c r="J67" s="140"/>
      <c r="K67" s="141"/>
      <c r="L67" s="141">
        <v>371337353</v>
      </c>
      <c r="M67" s="82"/>
      <c r="N67" s="82"/>
      <c r="O67" s="82"/>
      <c r="P67" s="52" t="s">
        <v>183</v>
      </c>
      <c r="Q67" s="81" t="s">
        <v>19</v>
      </c>
      <c r="R67" s="18" t="s">
        <v>148</v>
      </c>
      <c r="S67" s="103" t="s">
        <v>149</v>
      </c>
      <c r="T67" s="114">
        <v>371337353</v>
      </c>
      <c r="IA67" s="136"/>
      <c r="IB67" s="136"/>
    </row>
    <row r="68" spans="1:236" ht="146.25" customHeight="1" x14ac:dyDescent="0.35">
      <c r="A68" s="134" t="s">
        <v>397</v>
      </c>
      <c r="B68" s="53" t="s">
        <v>398</v>
      </c>
      <c r="C68" s="53" t="s">
        <v>80</v>
      </c>
      <c r="D68" s="54" t="s">
        <v>254</v>
      </c>
      <c r="E68" s="54" t="s">
        <v>306</v>
      </c>
      <c r="F68" s="62" t="s">
        <v>119</v>
      </c>
      <c r="G68" s="4" t="s">
        <v>139</v>
      </c>
      <c r="H68" s="2">
        <v>41262</v>
      </c>
      <c r="I68" s="63">
        <f t="shared" si="0"/>
        <v>40690670</v>
      </c>
      <c r="J68" s="140"/>
      <c r="K68" s="141"/>
      <c r="L68" s="141">
        <v>40690670</v>
      </c>
      <c r="M68" s="82"/>
      <c r="N68" s="82"/>
      <c r="O68" s="82"/>
      <c r="P68" s="52" t="s">
        <v>196</v>
      </c>
      <c r="Q68" s="81" t="s">
        <v>19</v>
      </c>
      <c r="R68" s="18">
        <v>41436</v>
      </c>
      <c r="S68" s="103" t="s">
        <v>147</v>
      </c>
      <c r="T68" s="114">
        <v>40690670</v>
      </c>
      <c r="IA68" s="136"/>
      <c r="IB68" s="136"/>
    </row>
    <row r="69" spans="1:236" ht="109.5" customHeight="1" x14ac:dyDescent="0.35">
      <c r="A69" s="134" t="s">
        <v>399</v>
      </c>
      <c r="B69" s="53" t="s">
        <v>400</v>
      </c>
      <c r="C69" s="53" t="s">
        <v>88</v>
      </c>
      <c r="D69" s="54" t="s">
        <v>256</v>
      </c>
      <c r="E69" s="54" t="s">
        <v>89</v>
      </c>
      <c r="F69" s="62" t="s">
        <v>120</v>
      </c>
      <c r="G69" s="4" t="s">
        <v>136</v>
      </c>
      <c r="H69" s="2" t="s">
        <v>135</v>
      </c>
      <c r="I69" s="63">
        <f t="shared" si="0"/>
        <v>227801795</v>
      </c>
      <c r="J69" s="140"/>
      <c r="K69" s="141"/>
      <c r="L69" s="141">
        <v>227801795</v>
      </c>
      <c r="M69" s="82"/>
      <c r="N69" s="82"/>
      <c r="O69" s="82"/>
      <c r="P69" s="52" t="s">
        <v>197</v>
      </c>
      <c r="Q69" s="81" t="s">
        <v>19</v>
      </c>
      <c r="R69" s="18">
        <v>41388</v>
      </c>
      <c r="S69" s="103" t="s">
        <v>150</v>
      </c>
      <c r="T69" s="114">
        <v>227801795</v>
      </c>
      <c r="IA69" s="136"/>
      <c r="IB69" s="136"/>
    </row>
    <row r="70" spans="1:236" s="132" customFormat="1" ht="158.25" customHeight="1" x14ac:dyDescent="0.35">
      <c r="A70" s="134" t="s">
        <v>401</v>
      </c>
      <c r="B70" s="53" t="s">
        <v>121</v>
      </c>
      <c r="C70" s="53" t="s">
        <v>246</v>
      </c>
      <c r="D70" s="54"/>
      <c r="E70" s="54" t="s">
        <v>77</v>
      </c>
      <c r="F70" s="62" t="s">
        <v>307</v>
      </c>
      <c r="G70" s="4" t="s">
        <v>272</v>
      </c>
      <c r="H70" s="2" t="s">
        <v>271</v>
      </c>
      <c r="I70" s="63">
        <f t="shared" si="0"/>
        <v>0</v>
      </c>
      <c r="J70" s="140"/>
      <c r="K70" s="141"/>
      <c r="L70" s="16">
        <f>295240000-295240000</f>
        <v>0</v>
      </c>
      <c r="M70" s="82"/>
      <c r="N70" s="82"/>
      <c r="O70" s="82"/>
      <c r="P70" s="52" t="s">
        <v>198</v>
      </c>
      <c r="Q70" s="81" t="s">
        <v>122</v>
      </c>
      <c r="R70" s="18">
        <v>42417</v>
      </c>
      <c r="S70" s="103">
        <v>1</v>
      </c>
      <c r="T70" s="114">
        <v>295240000</v>
      </c>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1"/>
      <c r="FX70" s="131"/>
      <c r="FY70" s="131"/>
      <c r="FZ70" s="131"/>
      <c r="GA70" s="131"/>
      <c r="GB70" s="131"/>
      <c r="GC70" s="131"/>
      <c r="GD70" s="131"/>
      <c r="GE70" s="131"/>
      <c r="GF70" s="131"/>
      <c r="GG70" s="131"/>
      <c r="GH70" s="131"/>
      <c r="GI70" s="131"/>
      <c r="GJ70" s="131"/>
      <c r="GK70" s="131"/>
      <c r="GL70" s="131"/>
      <c r="GM70" s="131"/>
      <c r="GN70" s="131"/>
      <c r="GO70" s="131"/>
      <c r="GP70" s="131"/>
      <c r="GQ70" s="131"/>
      <c r="GR70" s="131"/>
      <c r="GS70" s="131"/>
      <c r="GT70" s="131"/>
      <c r="GU70" s="131"/>
      <c r="GV70" s="131"/>
      <c r="GW70" s="131"/>
      <c r="GX70" s="131"/>
      <c r="GY70" s="131"/>
      <c r="GZ70" s="131"/>
      <c r="HA70" s="131"/>
      <c r="HB70" s="131"/>
      <c r="HC70" s="131"/>
      <c r="HD70" s="131"/>
      <c r="HE70" s="131"/>
      <c r="HF70" s="131"/>
      <c r="HG70" s="131"/>
      <c r="HH70" s="131"/>
      <c r="HI70" s="131"/>
      <c r="HJ70" s="131"/>
      <c r="HK70" s="131"/>
      <c r="HL70" s="131"/>
      <c r="HM70" s="131"/>
      <c r="HN70" s="131"/>
      <c r="HO70" s="131"/>
      <c r="HP70" s="131"/>
      <c r="HQ70" s="131"/>
      <c r="HR70" s="131"/>
      <c r="HS70" s="131"/>
      <c r="HT70" s="131"/>
      <c r="HU70" s="131"/>
      <c r="HV70" s="131"/>
      <c r="HW70" s="131"/>
      <c r="HX70" s="131"/>
      <c r="HY70" s="131"/>
      <c r="HZ70" s="131"/>
      <c r="IA70" s="137"/>
      <c r="IB70" s="137"/>
    </row>
    <row r="71" spans="1:236" s="151" customFormat="1" ht="153" customHeight="1" x14ac:dyDescent="0.35">
      <c r="A71" s="142" t="s">
        <v>402</v>
      </c>
      <c r="B71" s="143" t="s">
        <v>403</v>
      </c>
      <c r="C71" s="143"/>
      <c r="D71" s="144" t="s">
        <v>256</v>
      </c>
      <c r="E71" s="144" t="s">
        <v>70</v>
      </c>
      <c r="F71" s="62" t="s">
        <v>123</v>
      </c>
      <c r="G71" s="4" t="s">
        <v>140</v>
      </c>
      <c r="H71" s="2">
        <v>42353</v>
      </c>
      <c r="I71" s="63">
        <f t="shared" si="0"/>
        <v>815784860.55999994</v>
      </c>
      <c r="J71" s="145"/>
      <c r="K71" s="146"/>
      <c r="L71" s="16">
        <v>815784860.55999994</v>
      </c>
      <c r="M71" s="147"/>
      <c r="N71" s="147"/>
      <c r="O71" s="145"/>
      <c r="P71" s="52" t="s">
        <v>194</v>
      </c>
      <c r="Q71" s="81" t="s">
        <v>209</v>
      </c>
      <c r="R71" s="18">
        <v>42353</v>
      </c>
      <c r="S71" s="148" t="s">
        <v>164</v>
      </c>
      <c r="T71" s="149">
        <v>815784861</v>
      </c>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0"/>
      <c r="FU71" s="150"/>
      <c r="FV71" s="150"/>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row>
    <row r="72" spans="1:236" ht="130.5" customHeight="1" x14ac:dyDescent="0.25">
      <c r="A72" s="107" t="s">
        <v>242</v>
      </c>
      <c r="B72" s="68" t="s">
        <v>248</v>
      </c>
      <c r="C72" s="68" t="s">
        <v>247</v>
      </c>
      <c r="D72" s="69" t="s">
        <v>256</v>
      </c>
      <c r="E72" s="69" t="s">
        <v>14</v>
      </c>
      <c r="F72" s="152">
        <v>2016000040034</v>
      </c>
      <c r="G72" s="153" t="s">
        <v>211</v>
      </c>
      <c r="H72" s="154" t="s">
        <v>212</v>
      </c>
      <c r="I72" s="88">
        <f>SUM(J72:O72)</f>
        <v>11463057890</v>
      </c>
      <c r="J72" s="88"/>
      <c r="K72" s="88">
        <f>11197445129+265612761</f>
        <v>11463057890</v>
      </c>
      <c r="L72" s="88"/>
      <c r="M72" s="88"/>
      <c r="N72" s="84"/>
      <c r="O72" s="88"/>
      <c r="P72" s="72" t="s">
        <v>205</v>
      </c>
      <c r="Q72" s="72" t="s">
        <v>208</v>
      </c>
      <c r="R72" s="155">
        <v>42795</v>
      </c>
      <c r="S72" s="156">
        <v>158</v>
      </c>
      <c r="T72" s="13">
        <v>11197445129</v>
      </c>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c r="EH72" s="157"/>
      <c r="EI72" s="157"/>
      <c r="EJ72" s="157"/>
      <c r="EK72" s="157"/>
      <c r="EL72" s="157"/>
      <c r="EM72" s="157"/>
      <c r="EN72" s="157"/>
      <c r="EO72" s="157"/>
      <c r="EP72" s="157"/>
      <c r="EQ72" s="157"/>
      <c r="ER72" s="157"/>
      <c r="ES72" s="157"/>
      <c r="ET72" s="157"/>
      <c r="EU72" s="157"/>
      <c r="EV72" s="157"/>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c r="GH72" s="157"/>
      <c r="GI72" s="157"/>
      <c r="GJ72" s="157"/>
      <c r="GK72" s="157"/>
      <c r="GL72" s="157"/>
      <c r="GM72" s="157"/>
      <c r="GN72" s="157"/>
      <c r="GO72" s="157"/>
      <c r="GP72" s="157"/>
      <c r="GQ72" s="157"/>
      <c r="GR72" s="157"/>
      <c r="GS72" s="157"/>
      <c r="GT72" s="157"/>
      <c r="GU72" s="157"/>
      <c r="GV72" s="157"/>
      <c r="GW72" s="157"/>
      <c r="GX72" s="157"/>
      <c r="GY72" s="157"/>
      <c r="GZ72" s="157"/>
      <c r="HA72" s="157"/>
      <c r="HB72" s="157"/>
      <c r="HC72" s="157"/>
      <c r="HD72" s="157"/>
      <c r="HE72" s="157"/>
      <c r="HF72" s="157"/>
      <c r="HG72" s="157"/>
      <c r="HH72" s="157"/>
      <c r="HI72" s="157"/>
      <c r="HJ72" s="157"/>
      <c r="HK72" s="157"/>
      <c r="HL72" s="157"/>
      <c r="HM72" s="157"/>
      <c r="HN72" s="157"/>
      <c r="HO72" s="157"/>
      <c r="HP72" s="157"/>
      <c r="HQ72" s="157"/>
      <c r="HR72" s="157"/>
      <c r="HS72" s="157"/>
      <c r="HT72" s="157"/>
      <c r="HU72" s="157"/>
      <c r="HV72" s="157"/>
      <c r="HW72" s="157"/>
      <c r="HX72" s="157"/>
      <c r="HY72" s="157"/>
      <c r="HZ72" s="157"/>
      <c r="IA72" s="157"/>
      <c r="IB72" s="157"/>
    </row>
    <row r="73" spans="1:236" ht="130.5" customHeight="1" x14ac:dyDescent="0.25">
      <c r="A73" s="107"/>
      <c r="B73" s="75"/>
      <c r="C73" s="75"/>
      <c r="D73" s="76"/>
      <c r="E73" s="76"/>
      <c r="F73" s="158"/>
      <c r="G73" s="159"/>
      <c r="H73" s="160"/>
      <c r="I73" s="97"/>
      <c r="J73" s="97"/>
      <c r="K73" s="97"/>
      <c r="L73" s="97"/>
      <c r="M73" s="97"/>
      <c r="N73" s="161"/>
      <c r="O73" s="97"/>
      <c r="P73" s="79"/>
      <c r="Q73" s="79"/>
      <c r="R73" s="155">
        <v>42928</v>
      </c>
      <c r="S73" s="156">
        <v>388</v>
      </c>
      <c r="T73" s="13">
        <v>265612761</v>
      </c>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c r="EF73" s="157"/>
      <c r="EG73" s="157"/>
      <c r="EH73" s="157"/>
      <c r="EI73" s="15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c r="GH73" s="157"/>
      <c r="GI73" s="157"/>
      <c r="GJ73" s="157"/>
      <c r="GK73" s="157"/>
      <c r="GL73" s="157"/>
      <c r="GM73" s="157"/>
      <c r="GN73" s="157"/>
      <c r="GO73" s="157"/>
      <c r="GP73" s="157"/>
      <c r="GQ73" s="157"/>
      <c r="GR73" s="157"/>
      <c r="GS73" s="157"/>
      <c r="GT73" s="157"/>
      <c r="GU73" s="157"/>
      <c r="GV73" s="157"/>
      <c r="GW73" s="157"/>
      <c r="GX73" s="157"/>
      <c r="GY73" s="157"/>
      <c r="GZ73" s="157"/>
      <c r="HA73" s="157"/>
      <c r="HB73" s="157"/>
      <c r="HC73" s="157"/>
      <c r="HD73" s="157"/>
      <c r="HE73" s="157"/>
      <c r="HF73" s="157"/>
      <c r="HG73" s="157"/>
      <c r="HH73" s="157"/>
      <c r="HI73" s="157"/>
      <c r="HJ73" s="157"/>
      <c r="HK73" s="157"/>
      <c r="HL73" s="157"/>
      <c r="HM73" s="157"/>
      <c r="HN73" s="157"/>
      <c r="HO73" s="157"/>
      <c r="HP73" s="157"/>
      <c r="HQ73" s="157"/>
      <c r="HR73" s="157"/>
      <c r="HS73" s="157"/>
      <c r="HT73" s="157"/>
      <c r="HU73" s="157"/>
      <c r="HV73" s="157"/>
      <c r="HW73" s="157"/>
      <c r="HX73" s="157"/>
      <c r="HY73" s="157"/>
      <c r="HZ73" s="157"/>
      <c r="IA73" s="157"/>
      <c r="IB73" s="157"/>
    </row>
    <row r="74" spans="1:236" ht="119.25" customHeight="1" x14ac:dyDescent="0.35">
      <c r="A74" s="105" t="s">
        <v>416</v>
      </c>
      <c r="B74" s="162"/>
      <c r="C74" s="162"/>
      <c r="D74" s="163"/>
      <c r="E74" s="163"/>
      <c r="F74" s="164">
        <v>2014000040009</v>
      </c>
      <c r="G74" s="165" t="s">
        <v>200</v>
      </c>
      <c r="H74" s="123">
        <v>41897</v>
      </c>
      <c r="I74" s="84">
        <f>SUM(J74:O74)</f>
        <v>0</v>
      </c>
      <c r="J74" s="166"/>
      <c r="K74" s="167">
        <f>3365609674-3365609674</f>
        <v>0</v>
      </c>
      <c r="L74" s="82"/>
      <c r="M74" s="82"/>
      <c r="N74" s="82"/>
      <c r="O74" s="82"/>
      <c r="P74" s="52" t="s">
        <v>177</v>
      </c>
      <c r="Q74" s="52" t="s">
        <v>208</v>
      </c>
      <c r="R74" s="155"/>
      <c r="S74" s="156"/>
      <c r="T74" s="13"/>
    </row>
    <row r="75" spans="1:236" ht="132" customHeight="1" x14ac:dyDescent="0.35">
      <c r="A75" s="107" t="s">
        <v>243</v>
      </c>
      <c r="B75" s="68" t="s">
        <v>250</v>
      </c>
      <c r="C75" s="68" t="s">
        <v>249</v>
      </c>
      <c r="D75" s="69" t="s">
        <v>264</v>
      </c>
      <c r="E75" s="69" t="s">
        <v>14</v>
      </c>
      <c r="F75" s="152">
        <v>2016000040028</v>
      </c>
      <c r="G75" s="168" t="s">
        <v>202</v>
      </c>
      <c r="H75" s="169">
        <v>42733</v>
      </c>
      <c r="I75" s="88">
        <f>SUM(J75:O76)</f>
        <v>15411339372</v>
      </c>
      <c r="J75" s="170"/>
      <c r="K75" s="171"/>
      <c r="L75" s="88">
        <v>15411339372</v>
      </c>
      <c r="M75" s="88"/>
      <c r="N75" s="84"/>
      <c r="O75" s="88"/>
      <c r="P75" s="72" t="s">
        <v>205</v>
      </c>
      <c r="Q75" s="72" t="s">
        <v>208</v>
      </c>
      <c r="R75" s="155">
        <v>42928</v>
      </c>
      <c r="S75" s="156">
        <v>388</v>
      </c>
      <c r="T75" s="172">
        <v>15411339372</v>
      </c>
    </row>
    <row r="76" spans="1:236" ht="132" customHeight="1" x14ac:dyDescent="0.35">
      <c r="A76" s="107"/>
      <c r="B76" s="75"/>
      <c r="C76" s="75"/>
      <c r="D76" s="76"/>
      <c r="E76" s="76"/>
      <c r="F76" s="158"/>
      <c r="G76" s="173" t="s">
        <v>210</v>
      </c>
      <c r="H76" s="174">
        <v>42961</v>
      </c>
      <c r="I76" s="97"/>
      <c r="J76" s="175"/>
      <c r="K76" s="176"/>
      <c r="L76" s="97"/>
      <c r="M76" s="97"/>
      <c r="N76" s="161"/>
      <c r="O76" s="97"/>
      <c r="P76" s="79"/>
      <c r="Q76" s="79"/>
      <c r="R76" s="155">
        <v>43038</v>
      </c>
      <c r="S76" s="156">
        <v>593</v>
      </c>
      <c r="T76" s="177"/>
    </row>
    <row r="77" spans="1:236" ht="154.5" customHeight="1" x14ac:dyDescent="0.35">
      <c r="A77" s="105" t="s">
        <v>404</v>
      </c>
      <c r="B77" s="178" t="s">
        <v>252</v>
      </c>
      <c r="C77" s="178" t="s">
        <v>251</v>
      </c>
      <c r="D77" s="115" t="s">
        <v>262</v>
      </c>
      <c r="E77" s="115" t="s">
        <v>14</v>
      </c>
      <c r="F77" s="164">
        <v>2017000040012</v>
      </c>
      <c r="G77" s="165" t="s">
        <v>203</v>
      </c>
      <c r="H77" s="123">
        <v>42998</v>
      </c>
      <c r="I77" s="84">
        <f>SUM(K77:O77)</f>
        <v>3077850586</v>
      </c>
      <c r="J77" s="166"/>
      <c r="K77" s="167">
        <v>3077850586</v>
      </c>
      <c r="L77" s="82"/>
      <c r="M77" s="82"/>
      <c r="N77" s="82"/>
      <c r="O77" s="82"/>
      <c r="P77" s="52" t="s">
        <v>206</v>
      </c>
      <c r="Q77" s="52" t="s">
        <v>208</v>
      </c>
      <c r="R77" s="155">
        <v>43053</v>
      </c>
      <c r="S77" s="156">
        <v>611</v>
      </c>
      <c r="T77" s="13">
        <v>3077850586</v>
      </c>
    </row>
    <row r="78" spans="1:236" ht="129.75" customHeight="1" x14ac:dyDescent="0.35">
      <c r="A78" s="179" t="s">
        <v>285</v>
      </c>
      <c r="B78" s="68" t="s">
        <v>253</v>
      </c>
      <c r="C78" s="68" t="s">
        <v>405</v>
      </c>
      <c r="D78" s="68" t="s">
        <v>266</v>
      </c>
      <c r="E78" s="68" t="s">
        <v>14</v>
      </c>
      <c r="F78" s="152">
        <v>2017000040013</v>
      </c>
      <c r="G78" s="180" t="s">
        <v>204</v>
      </c>
      <c r="H78" s="181">
        <v>43017</v>
      </c>
      <c r="I78" s="88">
        <f>SUM(K78:O78)</f>
        <v>0</v>
      </c>
      <c r="J78" s="170"/>
      <c r="K78" s="171">
        <f>10025313466-10025313466</f>
        <v>0</v>
      </c>
      <c r="L78" s="88"/>
      <c r="M78" s="88"/>
      <c r="N78" s="84"/>
      <c r="O78" s="88"/>
      <c r="P78" s="72" t="s">
        <v>207</v>
      </c>
      <c r="Q78" s="182" t="s">
        <v>208</v>
      </c>
      <c r="R78" s="183">
        <v>43053</v>
      </c>
      <c r="S78" s="184">
        <v>611</v>
      </c>
      <c r="T78" s="12">
        <v>10025313466</v>
      </c>
    </row>
    <row r="79" spans="1:236" ht="117.75" customHeight="1" x14ac:dyDescent="0.35">
      <c r="A79" s="185"/>
      <c r="B79" s="75"/>
      <c r="C79" s="75"/>
      <c r="D79" s="75"/>
      <c r="E79" s="75"/>
      <c r="F79" s="158"/>
      <c r="G79" s="165" t="s">
        <v>289</v>
      </c>
      <c r="H79" s="186" t="s">
        <v>288</v>
      </c>
      <c r="I79" s="97"/>
      <c r="J79" s="175"/>
      <c r="K79" s="176"/>
      <c r="L79" s="97"/>
      <c r="M79" s="97"/>
      <c r="N79" s="161"/>
      <c r="O79" s="97"/>
      <c r="P79" s="79"/>
      <c r="Q79" s="187"/>
      <c r="R79" s="188">
        <v>43438</v>
      </c>
      <c r="S79" s="189">
        <v>829</v>
      </c>
      <c r="T79" s="110">
        <v>-10025313466</v>
      </c>
    </row>
    <row r="80" spans="1:236" ht="219" customHeight="1" x14ac:dyDescent="0.35">
      <c r="A80" s="105" t="s">
        <v>406</v>
      </c>
      <c r="B80" s="178" t="s">
        <v>278</v>
      </c>
      <c r="C80" s="178" t="s">
        <v>407</v>
      </c>
      <c r="D80" s="115" t="s">
        <v>265</v>
      </c>
      <c r="E80" s="115" t="s">
        <v>14</v>
      </c>
      <c r="F80" s="164">
        <v>2017000040014</v>
      </c>
      <c r="G80" s="165" t="s">
        <v>279</v>
      </c>
      <c r="H80" s="123">
        <v>43199</v>
      </c>
      <c r="I80" s="84">
        <f t="shared" ref="I80:I85" si="2">SUM(J80:O80)</f>
        <v>12778686420</v>
      </c>
      <c r="J80" s="166"/>
      <c r="K80" s="84">
        <v>12778686420</v>
      </c>
      <c r="L80" s="82"/>
      <c r="M80" s="82"/>
      <c r="N80" s="82"/>
      <c r="O80" s="82"/>
      <c r="P80" s="52" t="s">
        <v>141</v>
      </c>
      <c r="Q80" s="52" t="s">
        <v>208</v>
      </c>
      <c r="R80" s="155">
        <v>43230</v>
      </c>
      <c r="S80" s="156">
        <v>370</v>
      </c>
      <c r="T80" s="13">
        <v>12778686420</v>
      </c>
    </row>
    <row r="81" spans="1:236" ht="153.75" customHeight="1" x14ac:dyDescent="0.35">
      <c r="A81" s="179" t="s">
        <v>281</v>
      </c>
      <c r="B81" s="179" t="s">
        <v>282</v>
      </c>
      <c r="C81" s="190" t="s">
        <v>303</v>
      </c>
      <c r="D81" s="190" t="s">
        <v>264</v>
      </c>
      <c r="E81" s="115" t="s">
        <v>283</v>
      </c>
      <c r="F81" s="152">
        <v>2017000040038</v>
      </c>
      <c r="G81" s="153" t="s">
        <v>286</v>
      </c>
      <c r="H81" s="154" t="s">
        <v>287</v>
      </c>
      <c r="I81" s="12">
        <f t="shared" si="2"/>
        <v>11203039266.690001</v>
      </c>
      <c r="J81" s="166"/>
      <c r="K81" s="84">
        <v>11203039266.690001</v>
      </c>
      <c r="L81" s="82"/>
      <c r="M81" s="82"/>
      <c r="N81" s="82"/>
      <c r="O81" s="82"/>
      <c r="P81" s="72" t="s">
        <v>304</v>
      </c>
      <c r="Q81" s="115" t="s">
        <v>283</v>
      </c>
      <c r="R81" s="183">
        <v>43441</v>
      </c>
      <c r="S81" s="184">
        <v>5038</v>
      </c>
      <c r="T81" s="191">
        <v>11203039266.690001</v>
      </c>
    </row>
    <row r="82" spans="1:236" ht="115.5" customHeight="1" x14ac:dyDescent="0.35">
      <c r="A82" s="185"/>
      <c r="B82" s="185"/>
      <c r="C82" s="192"/>
      <c r="D82" s="192"/>
      <c r="E82" s="115" t="s">
        <v>284</v>
      </c>
      <c r="F82" s="158"/>
      <c r="G82" s="159"/>
      <c r="H82" s="160"/>
      <c r="I82" s="12">
        <f t="shared" si="2"/>
        <v>1105051321.8699999</v>
      </c>
      <c r="J82" s="166"/>
      <c r="K82" s="84">
        <v>1105051321.8699999</v>
      </c>
      <c r="L82" s="82"/>
      <c r="M82" s="82"/>
      <c r="N82" s="82"/>
      <c r="O82" s="82"/>
      <c r="P82" s="79"/>
      <c r="Q82" s="115" t="s">
        <v>284</v>
      </c>
      <c r="R82" s="183">
        <v>43438</v>
      </c>
      <c r="S82" s="184">
        <v>829</v>
      </c>
      <c r="T82" s="191">
        <v>1105051321.8699999</v>
      </c>
    </row>
    <row r="83" spans="1:236" ht="132.75" customHeight="1" x14ac:dyDescent="0.35">
      <c r="A83" s="179" t="s">
        <v>290</v>
      </c>
      <c r="B83" s="179" t="s">
        <v>408</v>
      </c>
      <c r="C83" s="190" t="s">
        <v>293</v>
      </c>
      <c r="D83" s="190" t="s">
        <v>256</v>
      </c>
      <c r="E83" s="115" t="s">
        <v>291</v>
      </c>
      <c r="F83" s="152">
        <v>2016000040029</v>
      </c>
      <c r="G83" s="153" t="s">
        <v>312</v>
      </c>
      <c r="H83" s="154" t="s">
        <v>292</v>
      </c>
      <c r="I83" s="12">
        <f t="shared" si="2"/>
        <v>7117734330</v>
      </c>
      <c r="J83" s="166"/>
      <c r="K83" s="84">
        <v>7117734330</v>
      </c>
      <c r="L83" s="82"/>
      <c r="M83" s="82"/>
      <c r="N83" s="82"/>
      <c r="O83" s="82"/>
      <c r="P83" s="72" t="s">
        <v>141</v>
      </c>
      <c r="Q83" s="115" t="s">
        <v>291</v>
      </c>
      <c r="R83" s="193"/>
      <c r="S83" s="194"/>
      <c r="T83" s="191"/>
    </row>
    <row r="84" spans="1:236" ht="110.25" customHeight="1" x14ac:dyDescent="0.35">
      <c r="A84" s="185"/>
      <c r="B84" s="185"/>
      <c r="C84" s="192"/>
      <c r="D84" s="192"/>
      <c r="E84" s="115" t="s">
        <v>284</v>
      </c>
      <c r="F84" s="158"/>
      <c r="G84" s="159"/>
      <c r="H84" s="160"/>
      <c r="I84" s="12">
        <f t="shared" si="2"/>
        <v>453699927</v>
      </c>
      <c r="J84" s="166"/>
      <c r="K84" s="84">
        <v>453699927</v>
      </c>
      <c r="L84" s="82"/>
      <c r="M84" s="82"/>
      <c r="N84" s="82"/>
      <c r="O84" s="82"/>
      <c r="P84" s="79"/>
      <c r="Q84" s="115" t="s">
        <v>284</v>
      </c>
      <c r="R84" s="155" t="s">
        <v>311</v>
      </c>
      <c r="S84" s="103" t="s">
        <v>310</v>
      </c>
      <c r="T84" s="195">
        <v>453699927</v>
      </c>
    </row>
    <row r="85" spans="1:236" ht="165" customHeight="1" x14ac:dyDescent="0.35">
      <c r="A85" s="196" t="s">
        <v>295</v>
      </c>
      <c r="B85" s="196" t="s">
        <v>299</v>
      </c>
      <c r="C85" s="197" t="s">
        <v>300</v>
      </c>
      <c r="D85" s="198" t="s">
        <v>257</v>
      </c>
      <c r="E85" s="115" t="s">
        <v>14</v>
      </c>
      <c r="F85" s="199">
        <v>2018000040015</v>
      </c>
      <c r="G85" s="200" t="s">
        <v>313</v>
      </c>
      <c r="H85" s="201" t="s">
        <v>308</v>
      </c>
      <c r="I85" s="12">
        <f t="shared" si="2"/>
        <v>14845854825</v>
      </c>
      <c r="J85" s="166"/>
      <c r="K85" s="84">
        <v>5605504524</v>
      </c>
      <c r="L85" s="82"/>
      <c r="M85" s="82"/>
      <c r="N85" s="82">
        <v>9240350301</v>
      </c>
      <c r="O85" s="82"/>
      <c r="P85" s="52" t="s">
        <v>141</v>
      </c>
      <c r="Q85" s="115" t="s">
        <v>14</v>
      </c>
      <c r="R85" s="202">
        <v>43522</v>
      </c>
      <c r="S85" s="203">
        <v>130</v>
      </c>
      <c r="T85" s="204">
        <v>14845854825</v>
      </c>
    </row>
    <row r="86" spans="1:236" s="132" customFormat="1" ht="144.75" customHeight="1" x14ac:dyDescent="0.35">
      <c r="A86" s="196" t="s">
        <v>296</v>
      </c>
      <c r="B86" s="196" t="s">
        <v>302</v>
      </c>
      <c r="C86" s="197" t="s">
        <v>301</v>
      </c>
      <c r="D86" s="197" t="s">
        <v>257</v>
      </c>
      <c r="E86" s="115" t="s">
        <v>14</v>
      </c>
      <c r="F86" s="199">
        <v>2018000040042</v>
      </c>
      <c r="G86" s="205" t="s">
        <v>314</v>
      </c>
      <c r="H86" s="201" t="s">
        <v>309</v>
      </c>
      <c r="I86" s="82">
        <f>SUM(J86:O86)</f>
        <v>8725329896</v>
      </c>
      <c r="J86" s="166"/>
      <c r="K86" s="12">
        <v>8725329896</v>
      </c>
      <c r="L86" s="82"/>
      <c r="M86" s="82"/>
      <c r="N86" s="82"/>
      <c r="O86" s="82"/>
      <c r="P86" s="134" t="s">
        <v>141</v>
      </c>
      <c r="Q86" s="115" t="s">
        <v>298</v>
      </c>
      <c r="R86" s="202"/>
      <c r="S86" s="203"/>
      <c r="T86" s="204"/>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c r="FP86" s="131"/>
      <c r="FQ86" s="131"/>
      <c r="FR86" s="131"/>
      <c r="FS86" s="131"/>
      <c r="FT86" s="131"/>
      <c r="FU86" s="131"/>
      <c r="FV86" s="131"/>
      <c r="FW86" s="131"/>
      <c r="FX86" s="131"/>
      <c r="FY86" s="131"/>
      <c r="FZ86" s="131"/>
      <c r="GA86" s="131"/>
      <c r="GB86" s="131"/>
      <c r="GC86" s="131"/>
      <c r="GD86" s="131"/>
      <c r="GE86" s="131"/>
      <c r="GF86" s="131"/>
      <c r="GG86" s="131"/>
      <c r="GH86" s="131"/>
      <c r="GI86" s="131"/>
      <c r="GJ86" s="131"/>
      <c r="GK86" s="131"/>
      <c r="GL86" s="131"/>
      <c r="GM86" s="131"/>
      <c r="GN86" s="131"/>
      <c r="GO86" s="131"/>
      <c r="GP86" s="131"/>
      <c r="GQ86" s="131"/>
      <c r="GR86" s="131"/>
      <c r="GS86" s="131"/>
      <c r="GT86" s="131"/>
      <c r="GU86" s="131"/>
      <c r="GV86" s="131"/>
      <c r="GW86" s="131"/>
      <c r="GX86" s="131"/>
      <c r="GY86" s="131"/>
      <c r="GZ86" s="131"/>
      <c r="HA86" s="131"/>
      <c r="HB86" s="131"/>
      <c r="HC86" s="131"/>
      <c r="HD86" s="131"/>
      <c r="HE86" s="131"/>
      <c r="HF86" s="131"/>
      <c r="HG86" s="131"/>
      <c r="HH86" s="131"/>
      <c r="HI86" s="131"/>
      <c r="HJ86" s="131"/>
      <c r="HK86" s="131"/>
      <c r="HL86" s="131"/>
      <c r="HM86" s="131"/>
      <c r="HN86" s="131"/>
      <c r="HO86" s="131"/>
      <c r="HP86" s="131"/>
      <c r="HQ86" s="131"/>
      <c r="HR86" s="131"/>
      <c r="HS86" s="131"/>
      <c r="HT86" s="131"/>
      <c r="HU86" s="131"/>
      <c r="HV86" s="131"/>
      <c r="HW86" s="131"/>
      <c r="HX86" s="131"/>
      <c r="HY86" s="131"/>
      <c r="HZ86" s="131"/>
      <c r="IA86" s="131"/>
      <c r="IB86" s="131"/>
    </row>
    <row r="87" spans="1:236" s="132" customFormat="1" ht="144.75" customHeight="1" x14ac:dyDescent="0.35">
      <c r="A87" s="196" t="s">
        <v>409</v>
      </c>
      <c r="B87" s="196" t="s">
        <v>410</v>
      </c>
      <c r="C87" s="197" t="s">
        <v>315</v>
      </c>
      <c r="D87" s="197" t="s">
        <v>256</v>
      </c>
      <c r="E87" s="115" t="s">
        <v>14</v>
      </c>
      <c r="F87" s="199">
        <v>20181301011385</v>
      </c>
      <c r="G87" s="205" t="s">
        <v>316</v>
      </c>
      <c r="H87" s="201">
        <v>43602</v>
      </c>
      <c r="I87" s="82">
        <f>+J87+K87+L87+M87+N87+O87</f>
        <v>3105294006</v>
      </c>
      <c r="J87" s="166"/>
      <c r="K87" s="12">
        <v>3105294006</v>
      </c>
      <c r="L87" s="82"/>
      <c r="M87" s="82"/>
      <c r="N87" s="82"/>
      <c r="O87" s="82"/>
      <c r="P87" s="134" t="s">
        <v>141</v>
      </c>
      <c r="Q87" s="115" t="s">
        <v>14</v>
      </c>
      <c r="R87" s="202">
        <v>43636</v>
      </c>
      <c r="S87" s="203">
        <v>372</v>
      </c>
      <c r="T87" s="12">
        <v>3105294006</v>
      </c>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c r="FP87" s="131"/>
      <c r="FQ87" s="131"/>
      <c r="FR87" s="131"/>
      <c r="FS87" s="131"/>
      <c r="FT87" s="131"/>
      <c r="FU87" s="131"/>
      <c r="FV87" s="131"/>
      <c r="FW87" s="131"/>
      <c r="FX87" s="131"/>
      <c r="FY87" s="131"/>
      <c r="FZ87" s="131"/>
      <c r="GA87" s="131"/>
      <c r="GB87" s="131"/>
      <c r="GC87" s="131"/>
      <c r="GD87" s="131"/>
      <c r="GE87" s="131"/>
      <c r="GF87" s="131"/>
      <c r="GG87" s="131"/>
      <c r="GH87" s="131"/>
      <c r="GI87" s="131"/>
      <c r="GJ87" s="131"/>
      <c r="GK87" s="131"/>
      <c r="GL87" s="131"/>
      <c r="GM87" s="131"/>
      <c r="GN87" s="131"/>
      <c r="GO87" s="131"/>
      <c r="GP87" s="131"/>
      <c r="GQ87" s="131"/>
      <c r="GR87" s="131"/>
      <c r="GS87" s="131"/>
      <c r="GT87" s="131"/>
      <c r="GU87" s="131"/>
      <c r="GV87" s="131"/>
      <c r="GW87" s="131"/>
      <c r="GX87" s="131"/>
      <c r="GY87" s="131"/>
      <c r="GZ87" s="131"/>
      <c r="HA87" s="131"/>
      <c r="HB87" s="131"/>
      <c r="HC87" s="131"/>
      <c r="HD87" s="131"/>
      <c r="HE87" s="131"/>
      <c r="HF87" s="131"/>
      <c r="HG87" s="131"/>
      <c r="HH87" s="131"/>
      <c r="HI87" s="131"/>
      <c r="HJ87" s="131"/>
      <c r="HK87" s="131"/>
      <c r="HL87" s="131"/>
      <c r="HM87" s="131"/>
      <c r="HN87" s="131"/>
      <c r="HO87" s="131"/>
      <c r="HP87" s="131"/>
      <c r="HQ87" s="131"/>
      <c r="HR87" s="131"/>
      <c r="HS87" s="131"/>
      <c r="HT87" s="131"/>
      <c r="HU87" s="131"/>
      <c r="HV87" s="131"/>
      <c r="HW87" s="131"/>
      <c r="HX87" s="131"/>
      <c r="HY87" s="131"/>
      <c r="HZ87" s="131"/>
      <c r="IA87" s="131"/>
      <c r="IB87" s="131"/>
    </row>
    <row r="88" spans="1:236" s="132" customFormat="1" ht="144.75" customHeight="1" x14ac:dyDescent="0.35">
      <c r="A88" s="196" t="s">
        <v>317</v>
      </c>
      <c r="B88" s="196" t="s">
        <v>318</v>
      </c>
      <c r="C88" s="197" t="s">
        <v>319</v>
      </c>
      <c r="D88" s="197" t="s">
        <v>257</v>
      </c>
      <c r="E88" s="115" t="s">
        <v>14</v>
      </c>
      <c r="F88" s="199">
        <v>2018000040014</v>
      </c>
      <c r="G88" s="205" t="s">
        <v>321</v>
      </c>
      <c r="H88" s="201">
        <v>43691</v>
      </c>
      <c r="I88" s="82">
        <f t="shared" ref="I88:I89" si="3">+J88+K88+L88+M88+N88+O88</f>
        <v>7744633587</v>
      </c>
      <c r="J88" s="166"/>
      <c r="K88" s="12">
        <v>7739633587</v>
      </c>
      <c r="L88" s="82"/>
      <c r="M88" s="82"/>
      <c r="N88" s="82"/>
      <c r="O88" s="82">
        <v>5000000</v>
      </c>
      <c r="P88" s="134" t="s">
        <v>141</v>
      </c>
      <c r="Q88" s="115" t="s">
        <v>14</v>
      </c>
      <c r="R88" s="202">
        <v>43712</v>
      </c>
      <c r="S88" s="203">
        <v>491</v>
      </c>
      <c r="T88" s="12">
        <f>+I88</f>
        <v>7744633587</v>
      </c>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c r="FP88" s="131"/>
      <c r="FQ88" s="131"/>
      <c r="FR88" s="131"/>
      <c r="FS88" s="131"/>
      <c r="FT88" s="131"/>
      <c r="FU88" s="131"/>
      <c r="FV88" s="131"/>
      <c r="FW88" s="131"/>
      <c r="FX88" s="131"/>
      <c r="FY88" s="131"/>
      <c r="FZ88" s="131"/>
      <c r="GA88" s="131"/>
      <c r="GB88" s="131"/>
      <c r="GC88" s="131"/>
      <c r="GD88" s="131"/>
      <c r="GE88" s="131"/>
      <c r="GF88" s="131"/>
      <c r="GG88" s="131"/>
      <c r="GH88" s="131"/>
      <c r="GI88" s="131"/>
      <c r="GJ88" s="131"/>
      <c r="GK88" s="131"/>
      <c r="GL88" s="131"/>
      <c r="GM88" s="131"/>
      <c r="GN88" s="131"/>
      <c r="GO88" s="131"/>
      <c r="GP88" s="131"/>
      <c r="GQ88" s="131"/>
      <c r="GR88" s="131"/>
      <c r="GS88" s="131"/>
      <c r="GT88" s="131"/>
      <c r="GU88" s="131"/>
      <c r="GV88" s="131"/>
      <c r="GW88" s="131"/>
      <c r="GX88" s="131"/>
      <c r="GY88" s="131"/>
      <c r="GZ88" s="131"/>
      <c r="HA88" s="131"/>
      <c r="HB88" s="131"/>
      <c r="HC88" s="131"/>
      <c r="HD88" s="131"/>
      <c r="HE88" s="131"/>
      <c r="HF88" s="131"/>
      <c r="HG88" s="131"/>
      <c r="HH88" s="131"/>
      <c r="HI88" s="131"/>
      <c r="HJ88" s="131"/>
      <c r="HK88" s="131"/>
      <c r="HL88" s="131"/>
      <c r="HM88" s="131"/>
      <c r="HN88" s="131"/>
      <c r="HO88" s="131"/>
      <c r="HP88" s="131"/>
      <c r="HQ88" s="131"/>
      <c r="HR88" s="131"/>
      <c r="HS88" s="131"/>
      <c r="HT88" s="131"/>
      <c r="HU88" s="131"/>
      <c r="HV88" s="131"/>
      <c r="HW88" s="131"/>
      <c r="HX88" s="131"/>
      <c r="HY88" s="131"/>
      <c r="HZ88" s="131"/>
      <c r="IA88" s="131"/>
      <c r="IB88" s="131"/>
    </row>
    <row r="89" spans="1:236" s="132" customFormat="1" ht="144.75" customHeight="1" x14ac:dyDescent="0.35">
      <c r="A89" s="196" t="s">
        <v>411</v>
      </c>
      <c r="B89" s="196" t="s">
        <v>412</v>
      </c>
      <c r="C89" s="197" t="s">
        <v>320</v>
      </c>
      <c r="D89" s="197" t="s">
        <v>256</v>
      </c>
      <c r="E89" s="115" t="s">
        <v>14</v>
      </c>
      <c r="F89" s="199">
        <v>2018000040059</v>
      </c>
      <c r="G89" s="205" t="s">
        <v>321</v>
      </c>
      <c r="H89" s="201">
        <v>43691</v>
      </c>
      <c r="I89" s="82">
        <f t="shared" si="3"/>
        <v>20238528792</v>
      </c>
      <c r="J89" s="166"/>
      <c r="K89" s="12">
        <v>20238528792</v>
      </c>
      <c r="L89" s="82"/>
      <c r="M89" s="82"/>
      <c r="N89" s="82"/>
      <c r="O89" s="82"/>
      <c r="P89" s="134" t="s">
        <v>141</v>
      </c>
      <c r="Q89" s="115" t="s">
        <v>14</v>
      </c>
      <c r="R89" s="202">
        <v>43712</v>
      </c>
      <c r="S89" s="203">
        <v>491</v>
      </c>
      <c r="T89" s="12">
        <f>+I89</f>
        <v>20238528792</v>
      </c>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c r="FP89" s="131"/>
      <c r="FQ89" s="131"/>
      <c r="FR89" s="131"/>
      <c r="FS89" s="131"/>
      <c r="FT89" s="131"/>
      <c r="FU89" s="131"/>
      <c r="FV89" s="131"/>
      <c r="FW89" s="131"/>
      <c r="FX89" s="131"/>
      <c r="FY89" s="131"/>
      <c r="FZ89" s="131"/>
      <c r="GA89" s="131"/>
      <c r="GB89" s="131"/>
      <c r="GC89" s="131"/>
      <c r="GD89" s="131"/>
      <c r="GE89" s="131"/>
      <c r="GF89" s="131"/>
      <c r="GG89" s="131"/>
      <c r="GH89" s="131"/>
      <c r="GI89" s="131"/>
      <c r="GJ89" s="131"/>
      <c r="GK89" s="131"/>
      <c r="GL89" s="131"/>
      <c r="GM89" s="131"/>
      <c r="GN89" s="131"/>
      <c r="GO89" s="131"/>
      <c r="GP89" s="131"/>
      <c r="GQ89" s="131"/>
      <c r="GR89" s="131"/>
      <c r="GS89" s="131"/>
      <c r="GT89" s="131"/>
      <c r="GU89" s="131"/>
      <c r="GV89" s="131"/>
      <c r="GW89" s="131"/>
      <c r="GX89" s="131"/>
      <c r="GY89" s="131"/>
      <c r="GZ89" s="131"/>
      <c r="HA89" s="131"/>
      <c r="HB89" s="131"/>
      <c r="HC89" s="131"/>
      <c r="HD89" s="131"/>
      <c r="HE89" s="131"/>
      <c r="HF89" s="131"/>
      <c r="HG89" s="131"/>
      <c r="HH89" s="131"/>
      <c r="HI89" s="131"/>
      <c r="HJ89" s="131"/>
      <c r="HK89" s="131"/>
      <c r="HL89" s="131"/>
      <c r="HM89" s="131"/>
      <c r="HN89" s="131"/>
      <c r="HO89" s="131"/>
      <c r="HP89" s="131"/>
      <c r="HQ89" s="131"/>
      <c r="HR89" s="131"/>
      <c r="HS89" s="131"/>
      <c r="HT89" s="131"/>
      <c r="HU89" s="131"/>
      <c r="HV89" s="131"/>
      <c r="HW89" s="131"/>
      <c r="HX89" s="131"/>
      <c r="HY89" s="131"/>
      <c r="HZ89" s="131"/>
      <c r="IA89" s="131"/>
      <c r="IB89" s="131"/>
    </row>
    <row r="90" spans="1:236" s="132" customFormat="1" ht="144.75" customHeight="1" x14ac:dyDescent="0.35">
      <c r="A90" s="196" t="s">
        <v>322</v>
      </c>
      <c r="B90" s="196" t="s">
        <v>325</v>
      </c>
      <c r="C90" s="197" t="s">
        <v>324</v>
      </c>
      <c r="D90" s="197" t="s">
        <v>260</v>
      </c>
      <c r="E90" s="115" t="s">
        <v>14</v>
      </c>
      <c r="F90" s="199">
        <v>2017000100113</v>
      </c>
      <c r="G90" s="205" t="s">
        <v>323</v>
      </c>
      <c r="H90" s="201">
        <v>43698</v>
      </c>
      <c r="I90" s="82">
        <f>+J90+K90+L90+M90++N90+O90</f>
        <v>5338865360</v>
      </c>
      <c r="J90" s="166"/>
      <c r="K90" s="12"/>
      <c r="L90" s="82"/>
      <c r="M90" s="82">
        <v>4741315360</v>
      </c>
      <c r="N90" s="82"/>
      <c r="O90" s="82">
        <v>597550000</v>
      </c>
      <c r="P90" s="134" t="s">
        <v>141</v>
      </c>
      <c r="Q90" s="115" t="s">
        <v>14</v>
      </c>
      <c r="R90" s="202"/>
      <c r="S90" s="203"/>
      <c r="T90" s="12"/>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c r="EI90" s="131"/>
      <c r="EJ90" s="131"/>
      <c r="EK90" s="131"/>
      <c r="EL90" s="131"/>
      <c r="EM90" s="131"/>
      <c r="EN90" s="131"/>
      <c r="EO90" s="131"/>
      <c r="EP90" s="131"/>
      <c r="EQ90" s="131"/>
      <c r="ER90" s="131"/>
      <c r="ES90" s="131"/>
      <c r="ET90" s="131"/>
      <c r="EU90" s="131"/>
      <c r="EV90" s="131"/>
      <c r="EW90" s="131"/>
      <c r="EX90" s="131"/>
      <c r="EY90" s="131"/>
      <c r="EZ90" s="131"/>
      <c r="FA90" s="131"/>
      <c r="FB90" s="131"/>
      <c r="FC90" s="131"/>
      <c r="FD90" s="131"/>
      <c r="FE90" s="131"/>
      <c r="FF90" s="131"/>
      <c r="FG90" s="131"/>
      <c r="FH90" s="131"/>
      <c r="FI90" s="131"/>
      <c r="FJ90" s="131"/>
      <c r="FK90" s="131"/>
      <c r="FL90" s="131"/>
      <c r="FM90" s="131"/>
      <c r="FN90" s="131"/>
      <c r="FO90" s="131"/>
      <c r="FP90" s="131"/>
      <c r="FQ90" s="131"/>
      <c r="FR90" s="131"/>
      <c r="FS90" s="131"/>
      <c r="FT90" s="131"/>
      <c r="FU90" s="131"/>
      <c r="FV90" s="131"/>
      <c r="FW90" s="131"/>
      <c r="FX90" s="131"/>
      <c r="FY90" s="131"/>
      <c r="FZ90" s="131"/>
      <c r="GA90" s="131"/>
      <c r="GB90" s="131"/>
      <c r="GC90" s="131"/>
      <c r="GD90" s="131"/>
      <c r="GE90" s="131"/>
      <c r="GF90" s="131"/>
      <c r="GG90" s="131"/>
      <c r="GH90" s="131"/>
      <c r="GI90" s="131"/>
      <c r="GJ90" s="131"/>
      <c r="GK90" s="131"/>
      <c r="GL90" s="131"/>
      <c r="GM90" s="131"/>
      <c r="GN90" s="131"/>
      <c r="GO90" s="131"/>
      <c r="GP90" s="131"/>
      <c r="GQ90" s="131"/>
      <c r="GR90" s="131"/>
      <c r="GS90" s="131"/>
      <c r="GT90" s="131"/>
      <c r="GU90" s="131"/>
      <c r="GV90" s="131"/>
      <c r="GW90" s="131"/>
      <c r="GX90" s="131"/>
      <c r="GY90" s="131"/>
      <c r="GZ90" s="131"/>
      <c r="HA90" s="131"/>
      <c r="HB90" s="131"/>
      <c r="HC90" s="131"/>
      <c r="HD90" s="131"/>
      <c r="HE90" s="131"/>
      <c r="HF90" s="131"/>
      <c r="HG90" s="131"/>
      <c r="HH90" s="131"/>
      <c r="HI90" s="131"/>
      <c r="HJ90" s="131"/>
      <c r="HK90" s="131"/>
      <c r="HL90" s="131"/>
      <c r="HM90" s="131"/>
      <c r="HN90" s="131"/>
      <c r="HO90" s="131"/>
      <c r="HP90" s="131"/>
      <c r="HQ90" s="131"/>
      <c r="HR90" s="131"/>
      <c r="HS90" s="131"/>
      <c r="HT90" s="131"/>
      <c r="HU90" s="131"/>
      <c r="HV90" s="131"/>
      <c r="HW90" s="131"/>
      <c r="HX90" s="131"/>
      <c r="HY90" s="131"/>
      <c r="HZ90" s="131"/>
      <c r="IA90" s="131"/>
      <c r="IB90" s="131"/>
    </row>
    <row r="91" spans="1:236" s="132" customFormat="1" ht="193.5" customHeight="1" x14ac:dyDescent="0.35">
      <c r="A91" s="196" t="s">
        <v>413</v>
      </c>
      <c r="B91" s="196" t="s">
        <v>414</v>
      </c>
      <c r="C91" s="197" t="s">
        <v>327</v>
      </c>
      <c r="D91" s="197" t="s">
        <v>256</v>
      </c>
      <c r="E91" s="115" t="s">
        <v>14</v>
      </c>
      <c r="F91" s="199">
        <v>20181301011142</v>
      </c>
      <c r="G91" s="205" t="s">
        <v>326</v>
      </c>
      <c r="H91" s="201">
        <v>43728</v>
      </c>
      <c r="I91" s="82">
        <f>+J91+K91+L91+M91++N91+O91</f>
        <v>20046643058</v>
      </c>
      <c r="J91" s="166"/>
      <c r="K91" s="12"/>
      <c r="L91" s="82">
        <v>20046643058</v>
      </c>
      <c r="M91" s="82"/>
      <c r="N91" s="82"/>
      <c r="O91" s="82"/>
      <c r="P91" s="134" t="s">
        <v>141</v>
      </c>
      <c r="Q91" s="115" t="s">
        <v>14</v>
      </c>
      <c r="R91" s="202"/>
      <c r="S91" s="203"/>
      <c r="T91" s="12"/>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c r="DT91" s="131"/>
      <c r="DU91" s="131"/>
      <c r="DV91" s="131"/>
      <c r="DW91" s="131"/>
      <c r="DX91" s="131"/>
      <c r="DY91" s="131"/>
      <c r="DZ91" s="131"/>
      <c r="EA91" s="131"/>
      <c r="EB91" s="131"/>
      <c r="EC91" s="131"/>
      <c r="ED91" s="131"/>
      <c r="EE91" s="131"/>
      <c r="EF91" s="131"/>
      <c r="EG91" s="131"/>
      <c r="EH91" s="131"/>
      <c r="EI91" s="131"/>
      <c r="EJ91" s="131"/>
      <c r="EK91" s="131"/>
      <c r="EL91" s="131"/>
      <c r="EM91" s="131"/>
      <c r="EN91" s="131"/>
      <c r="EO91" s="131"/>
      <c r="EP91" s="131"/>
      <c r="EQ91" s="131"/>
      <c r="ER91" s="131"/>
      <c r="ES91" s="131"/>
      <c r="ET91" s="131"/>
      <c r="EU91" s="131"/>
      <c r="EV91" s="131"/>
      <c r="EW91" s="131"/>
      <c r="EX91" s="131"/>
      <c r="EY91" s="131"/>
      <c r="EZ91" s="131"/>
      <c r="FA91" s="131"/>
      <c r="FB91" s="131"/>
      <c r="FC91" s="131"/>
      <c r="FD91" s="131"/>
      <c r="FE91" s="131"/>
      <c r="FF91" s="131"/>
      <c r="FG91" s="131"/>
      <c r="FH91" s="131"/>
      <c r="FI91" s="131"/>
      <c r="FJ91" s="131"/>
      <c r="FK91" s="131"/>
      <c r="FL91" s="131"/>
      <c r="FM91" s="131"/>
      <c r="FN91" s="131"/>
      <c r="FO91" s="131"/>
      <c r="FP91" s="131"/>
      <c r="FQ91" s="131"/>
      <c r="FR91" s="131"/>
      <c r="FS91" s="131"/>
      <c r="FT91" s="131"/>
      <c r="FU91" s="131"/>
      <c r="FV91" s="131"/>
      <c r="FW91" s="131"/>
      <c r="FX91" s="131"/>
      <c r="FY91" s="131"/>
      <c r="FZ91" s="131"/>
      <c r="GA91" s="131"/>
      <c r="GB91" s="131"/>
      <c r="GC91" s="131"/>
      <c r="GD91" s="131"/>
      <c r="GE91" s="131"/>
      <c r="GF91" s="131"/>
      <c r="GG91" s="131"/>
      <c r="GH91" s="131"/>
      <c r="GI91" s="131"/>
      <c r="GJ91" s="131"/>
      <c r="GK91" s="131"/>
      <c r="GL91" s="131"/>
      <c r="GM91" s="131"/>
      <c r="GN91" s="131"/>
      <c r="GO91" s="131"/>
      <c r="GP91" s="131"/>
      <c r="GQ91" s="131"/>
      <c r="GR91" s="131"/>
      <c r="GS91" s="131"/>
      <c r="GT91" s="131"/>
      <c r="GU91" s="131"/>
      <c r="GV91" s="131"/>
      <c r="GW91" s="131"/>
      <c r="GX91" s="131"/>
      <c r="GY91" s="131"/>
      <c r="GZ91" s="131"/>
      <c r="HA91" s="131"/>
      <c r="HB91" s="131"/>
      <c r="HC91" s="131"/>
      <c r="HD91" s="131"/>
      <c r="HE91" s="131"/>
      <c r="HF91" s="131"/>
      <c r="HG91" s="131"/>
      <c r="HH91" s="131"/>
      <c r="HI91" s="131"/>
      <c r="HJ91" s="131"/>
      <c r="HK91" s="131"/>
      <c r="HL91" s="131"/>
      <c r="HM91" s="131"/>
      <c r="HN91" s="131"/>
      <c r="HO91" s="131"/>
      <c r="HP91" s="131"/>
      <c r="HQ91" s="131"/>
      <c r="HR91" s="131"/>
      <c r="HS91" s="131"/>
      <c r="HT91" s="131"/>
      <c r="HU91" s="131"/>
      <c r="HV91" s="131"/>
      <c r="HW91" s="131"/>
      <c r="HX91" s="131"/>
      <c r="HY91" s="131"/>
      <c r="HZ91" s="131"/>
      <c r="IA91" s="131"/>
      <c r="IB91" s="131"/>
    </row>
    <row r="92" spans="1:236" ht="42" customHeight="1" x14ac:dyDescent="0.35">
      <c r="A92" s="105"/>
      <c r="B92" s="206"/>
      <c r="C92" s="207"/>
      <c r="D92" s="208"/>
      <c r="E92" s="206"/>
      <c r="F92" s="209"/>
      <c r="G92" s="210"/>
      <c r="H92" s="211"/>
      <c r="I92" s="212">
        <f t="shared" ref="I92:O92" si="4">SUM(I4:I91)</f>
        <v>308826920876.86499</v>
      </c>
      <c r="J92" s="212">
        <f t="shared" si="4"/>
        <v>15234078</v>
      </c>
      <c r="K92" s="212">
        <f t="shared" si="4"/>
        <v>167534982357.89499</v>
      </c>
      <c r="L92" s="212">
        <f t="shared" si="4"/>
        <v>101587703103.97</v>
      </c>
      <c r="M92" s="212">
        <f t="shared" si="4"/>
        <v>23751772092</v>
      </c>
      <c r="N92" s="212">
        <f t="shared" si="4"/>
        <v>9240350301</v>
      </c>
      <c r="O92" s="212">
        <f t="shared" si="4"/>
        <v>6696878944</v>
      </c>
      <c r="P92" s="53"/>
      <c r="Q92" s="54"/>
      <c r="R92" s="82"/>
      <c r="S92" s="54"/>
      <c r="T92" s="208">
        <f>SUM(T4:T91)</f>
        <v>263600021496.82001</v>
      </c>
      <c r="U92" s="213"/>
    </row>
    <row r="93" spans="1:236" ht="98.25" customHeight="1" x14ac:dyDescent="0.35">
      <c r="F93" s="215"/>
      <c r="G93" s="216"/>
      <c r="H93" s="217"/>
      <c r="I93" s="218"/>
      <c r="J93" s="218"/>
      <c r="K93" s="218"/>
      <c r="L93" s="218"/>
      <c r="M93" s="218"/>
      <c r="N93" s="218"/>
      <c r="O93" s="218"/>
      <c r="P93" s="219"/>
      <c r="Q93" s="219"/>
      <c r="R93" s="220"/>
      <c r="S93" s="221"/>
      <c r="T93" s="222"/>
    </row>
    <row r="94" spans="1:236" ht="134.25" customHeight="1" x14ac:dyDescent="0.35">
      <c r="A94" s="223" t="s">
        <v>294</v>
      </c>
      <c r="B94" s="223"/>
      <c r="C94" s="223"/>
      <c r="D94" s="223"/>
      <c r="E94" s="223"/>
      <c r="F94" s="215"/>
      <c r="G94" s="216"/>
      <c r="H94" s="217"/>
      <c r="I94" s="218"/>
      <c r="J94" s="218"/>
      <c r="K94" s="218"/>
      <c r="L94" s="218"/>
      <c r="M94" s="218"/>
      <c r="N94" s="218"/>
      <c r="O94" s="218"/>
      <c r="P94" s="219"/>
      <c r="Q94" s="219"/>
      <c r="R94" s="220"/>
      <c r="S94" s="221"/>
      <c r="T94" s="220"/>
    </row>
    <row r="95" spans="1:236" ht="134.25" customHeight="1" x14ac:dyDescent="0.35">
      <c r="A95" s="224"/>
      <c r="B95" s="224"/>
      <c r="C95" s="224"/>
      <c r="D95" s="224"/>
      <c r="E95" s="224"/>
      <c r="F95" s="215"/>
      <c r="G95" s="216"/>
      <c r="H95" s="217"/>
      <c r="I95" s="218"/>
      <c r="J95" s="218"/>
      <c r="K95" s="218"/>
      <c r="L95" s="218"/>
      <c r="M95" s="218"/>
      <c r="N95" s="218"/>
      <c r="O95" s="218"/>
      <c r="P95" s="219"/>
      <c r="Q95" s="219"/>
      <c r="R95" s="220"/>
      <c r="S95" s="221"/>
      <c r="T95" s="220"/>
    </row>
    <row r="96" spans="1:236" x14ac:dyDescent="0.35">
      <c r="R96" s="229"/>
    </row>
    <row r="97" spans="18:20" x14ac:dyDescent="0.35">
      <c r="R97" s="229"/>
    </row>
    <row r="98" spans="18:20" x14ac:dyDescent="0.35">
      <c r="R98" s="232"/>
    </row>
    <row r="99" spans="18:20" x14ac:dyDescent="0.35">
      <c r="R99" s="229"/>
      <c r="S99" s="233"/>
      <c r="T99" s="234"/>
    </row>
    <row r="100" spans="18:20" x14ac:dyDescent="0.35">
      <c r="R100" s="229"/>
      <c r="T100" s="235"/>
    </row>
  </sheetData>
  <sheetProtection password="A60F" sheet="1" objects="1" scenarios="1" selectLockedCells="1" selectUnlockedCells="1"/>
  <mergeCells count="202">
    <mergeCell ref="A1:C1"/>
    <mergeCell ref="D1:T1"/>
    <mergeCell ref="A2:A3"/>
    <mergeCell ref="B2:B3"/>
    <mergeCell ref="C2:C3"/>
    <mergeCell ref="D2:D3"/>
    <mergeCell ref="E2:E3"/>
    <mergeCell ref="O6:O7"/>
    <mergeCell ref="P6:P7"/>
    <mergeCell ref="Q2:Q3"/>
    <mergeCell ref="P2:P3"/>
    <mergeCell ref="R2:T2"/>
    <mergeCell ref="G2:G3"/>
    <mergeCell ref="F2:F3"/>
    <mergeCell ref="H2:H3"/>
    <mergeCell ref="I2:I3"/>
    <mergeCell ref="J2:O2"/>
    <mergeCell ref="Q6:Q7"/>
    <mergeCell ref="I6:I7"/>
    <mergeCell ref="J6:J7"/>
    <mergeCell ref="K6:K7"/>
    <mergeCell ref="L6:L7"/>
    <mergeCell ref="M6:M7"/>
    <mergeCell ref="G6:G7"/>
    <mergeCell ref="B33:B34"/>
    <mergeCell ref="C33:C34"/>
    <mergeCell ref="E33:E34"/>
    <mergeCell ref="F16:F17"/>
    <mergeCell ref="G16:G17"/>
    <mergeCell ref="H16:H17"/>
    <mergeCell ref="I16:I17"/>
    <mergeCell ref="J16:J17"/>
    <mergeCell ref="D6:D7"/>
    <mergeCell ref="B18:B20"/>
    <mergeCell ref="C18:C20"/>
    <mergeCell ref="B23:B24"/>
    <mergeCell ref="C23:C24"/>
    <mergeCell ref="B6:B7"/>
    <mergeCell ref="C6:C7"/>
    <mergeCell ref="E6:E7"/>
    <mergeCell ref="B13:B15"/>
    <mergeCell ref="C13:C15"/>
    <mergeCell ref="B16:B17"/>
    <mergeCell ref="C16:C17"/>
    <mergeCell ref="I25:I29"/>
    <mergeCell ref="E23:E24"/>
    <mergeCell ref="B25:B29"/>
    <mergeCell ref="D33:D34"/>
    <mergeCell ref="D13:D15"/>
    <mergeCell ref="D16:D17"/>
    <mergeCell ref="E13:E15"/>
    <mergeCell ref="E16:E17"/>
    <mergeCell ref="Q33:Q34"/>
    <mergeCell ref="P33:P34"/>
    <mergeCell ref="F33:F34"/>
    <mergeCell ref="G33:G34"/>
    <mergeCell ref="H33:H34"/>
    <mergeCell ref="I33:I34"/>
    <mergeCell ref="L33:L34"/>
    <mergeCell ref="Q13:Q15"/>
    <mergeCell ref="O13:O15"/>
    <mergeCell ref="P13:P15"/>
    <mergeCell ref="M23:M24"/>
    <mergeCell ref="M18:M20"/>
    <mergeCell ref="L18:L20"/>
    <mergeCell ref="K18:K20"/>
    <mergeCell ref="J18:J20"/>
    <mergeCell ref="I18:I20"/>
    <mergeCell ref="I23:I24"/>
    <mergeCell ref="K16:K17"/>
    <mergeCell ref="L16:L17"/>
    <mergeCell ref="M16:M17"/>
    <mergeCell ref="P75:P76"/>
    <mergeCell ref="Q75:Q76"/>
    <mergeCell ref="T75:T76"/>
    <mergeCell ref="F75:F76"/>
    <mergeCell ref="I75:I76"/>
    <mergeCell ref="J75:J76"/>
    <mergeCell ref="K75:K76"/>
    <mergeCell ref="L75:L76"/>
    <mergeCell ref="M75:M76"/>
    <mergeCell ref="O75:O76"/>
    <mergeCell ref="E75:E76"/>
    <mergeCell ref="C75:C76"/>
    <mergeCell ref="B75:B76"/>
    <mergeCell ref="D75:D76"/>
    <mergeCell ref="O72:O73"/>
    <mergeCell ref="F35:F36"/>
    <mergeCell ref="I35:I36"/>
    <mergeCell ref="J35:J36"/>
    <mergeCell ref="K35:K36"/>
    <mergeCell ref="L35:L36"/>
    <mergeCell ref="M35:M36"/>
    <mergeCell ref="O35:O36"/>
    <mergeCell ref="I72:I73"/>
    <mergeCell ref="J72:J73"/>
    <mergeCell ref="K72:K73"/>
    <mergeCell ref="L72:L73"/>
    <mergeCell ref="M72:M73"/>
    <mergeCell ref="B72:B73"/>
    <mergeCell ref="C72:C73"/>
    <mergeCell ref="E72:E73"/>
    <mergeCell ref="D72:D73"/>
    <mergeCell ref="B35:B36"/>
    <mergeCell ref="C35:C36"/>
    <mergeCell ref="E35:E36"/>
    <mergeCell ref="H6:H7"/>
    <mergeCell ref="P23:P24"/>
    <mergeCell ref="F72:F73"/>
    <mergeCell ref="P72:P73"/>
    <mergeCell ref="Q72:Q73"/>
    <mergeCell ref="G72:G73"/>
    <mergeCell ref="H72:H73"/>
    <mergeCell ref="J33:J34"/>
    <mergeCell ref="K33:K34"/>
    <mergeCell ref="M33:M34"/>
    <mergeCell ref="O33:O34"/>
    <mergeCell ref="P35:P36"/>
    <mergeCell ref="Q35:Q36"/>
    <mergeCell ref="Q16:Q17"/>
    <mergeCell ref="F13:F15"/>
    <mergeCell ref="G13:G15"/>
    <mergeCell ref="H13:H15"/>
    <mergeCell ref="I13:I15"/>
    <mergeCell ref="J13:J15"/>
    <mergeCell ref="K13:K15"/>
    <mergeCell ref="L13:L15"/>
    <mergeCell ref="F6:F7"/>
    <mergeCell ref="M13:M15"/>
    <mergeCell ref="O16:O17"/>
    <mergeCell ref="P16:P17"/>
    <mergeCell ref="O23:O24"/>
    <mergeCell ref="O25:O29"/>
    <mergeCell ref="P25:P29"/>
    <mergeCell ref="Q18:Q20"/>
    <mergeCell ref="P18:P20"/>
    <mergeCell ref="O18:O20"/>
    <mergeCell ref="J25:J29"/>
    <mergeCell ref="K25:K29"/>
    <mergeCell ref="L25:L29"/>
    <mergeCell ref="M25:M29"/>
    <mergeCell ref="J23:J24"/>
    <mergeCell ref="K23:K24"/>
    <mergeCell ref="L23:L24"/>
    <mergeCell ref="Q28:Q29"/>
    <mergeCell ref="Q23:Q24"/>
    <mergeCell ref="C25:C29"/>
    <mergeCell ref="E25:E29"/>
    <mergeCell ref="G25:G29"/>
    <mergeCell ref="H25:H29"/>
    <mergeCell ref="F18:F20"/>
    <mergeCell ref="G18:G20"/>
    <mergeCell ref="F23:F24"/>
    <mergeCell ref="F25:F29"/>
    <mergeCell ref="H23:H24"/>
    <mergeCell ref="H18:H20"/>
    <mergeCell ref="E18:E20"/>
    <mergeCell ref="G23:G24"/>
    <mergeCell ref="D18:D20"/>
    <mergeCell ref="D23:D24"/>
    <mergeCell ref="D25:D29"/>
    <mergeCell ref="A75:A76"/>
    <mergeCell ref="A6:A7"/>
    <mergeCell ref="A13:A15"/>
    <mergeCell ref="A16:A17"/>
    <mergeCell ref="A18:A20"/>
    <mergeCell ref="A23:A24"/>
    <mergeCell ref="A25:A29"/>
    <mergeCell ref="A33:A34"/>
    <mergeCell ref="A35:A36"/>
    <mergeCell ref="A72:A73"/>
    <mergeCell ref="L78:L79"/>
    <mergeCell ref="M78:M79"/>
    <mergeCell ref="O78:O79"/>
    <mergeCell ref="P78:P79"/>
    <mergeCell ref="Q78:Q79"/>
    <mergeCell ref="A81:A82"/>
    <mergeCell ref="B81:B82"/>
    <mergeCell ref="C81:C82"/>
    <mergeCell ref="D81:D82"/>
    <mergeCell ref="F81:F82"/>
    <mergeCell ref="G81:G82"/>
    <mergeCell ref="P81:P82"/>
    <mergeCell ref="A78:A79"/>
    <mergeCell ref="B78:B79"/>
    <mergeCell ref="C78:C79"/>
    <mergeCell ref="D78:D79"/>
    <mergeCell ref="E78:E79"/>
    <mergeCell ref="F78:F79"/>
    <mergeCell ref="I78:I79"/>
    <mergeCell ref="J78:J79"/>
    <mergeCell ref="K78:K79"/>
    <mergeCell ref="C83:C84"/>
    <mergeCell ref="D83:D84"/>
    <mergeCell ref="G83:G84"/>
    <mergeCell ref="H83:H84"/>
    <mergeCell ref="P83:P84"/>
    <mergeCell ref="A94:E94"/>
    <mergeCell ref="H81:H82"/>
    <mergeCell ref="A83:A84"/>
    <mergeCell ref="F83:F84"/>
    <mergeCell ref="B83:B84"/>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PROYECTOS SGR</vt:lpstr>
      <vt:lpstr>'PROYECTOS SGR'!Títulos_a_imprimir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Mauricio Fajardo Puerta (CGR)</dc:creator>
  <cp:keywords/>
  <dc:description/>
  <cp:lastModifiedBy>AUXPLANEACION03</cp:lastModifiedBy>
  <cp:revision/>
  <cp:lastPrinted>2017-07-21T14:00:28Z</cp:lastPrinted>
  <dcterms:created xsi:type="dcterms:W3CDTF">2017-03-17T21:23:51Z</dcterms:created>
  <dcterms:modified xsi:type="dcterms:W3CDTF">2019-10-02T20:06:40Z</dcterms:modified>
  <cp:category/>
  <cp:contentStatus/>
</cp:coreProperties>
</file>