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PLANEACION13\AppData\Local\Microsoft\Windows\Burn\Burn\"/>
    </mc:Choice>
  </mc:AlternateContent>
  <bookViews>
    <workbookView xWindow="0" yWindow="0" windowWidth="19260" windowHeight="7380" tabRatio="677"/>
  </bookViews>
  <sheets>
    <sheet name="ADMINISTRATIVA" sheetId="3" r:id="rId1"/>
    <sheet name="PLANEACION" sheetId="2" r:id="rId2"/>
    <sheet name="HACIENDA" sheetId="6" r:id="rId3"/>
    <sheet name="INFRAESTRUCTURA" sheetId="8" r:id="rId4"/>
    <sheet name="INTERIOR" sheetId="14" r:id="rId5"/>
    <sheet name="CULTURA" sheetId="18" r:id="rId6"/>
    <sheet name="TURISMO" sheetId="9" r:id="rId7"/>
    <sheet name="AGRICULTURA" sheetId="20" r:id="rId8"/>
    <sheet name="PRIVADA" sheetId="10" r:id="rId9"/>
    <sheet name="EDUCACIÓN" sheetId="19" r:id="rId10"/>
    <sheet name="FAMILIA" sheetId="11" r:id="rId11"/>
    <sheet name="REP.JUDICIAL" sheetId="15" r:id="rId12"/>
    <sheet name="SALUD" sheetId="4" r:id="rId13"/>
    <sheet name="INDEPORTES" sheetId="12" r:id="rId14"/>
    <sheet name="PROVIQUINDIO" sheetId="7" r:id="rId15"/>
    <sheet name="IDTQ" sheetId="17" r:id="rId16"/>
  </sheets>
  <externalReferences>
    <externalReference r:id="rId17"/>
    <externalReference r:id="rId18"/>
  </externalReference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Print_Area" localSheetId="1">PLANEACION!$A$1:$AQ$11</definedName>
    <definedName name="_xlnm.Print_Titles" localSheetId="1">PLANEACION!$1:$8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17" l="1"/>
  <c r="O19" i="7"/>
  <c r="S19" i="7"/>
  <c r="V195" i="4"/>
  <c r="V194" i="4"/>
  <c r="AN12" i="9"/>
  <c r="AN30" i="18" l="1"/>
  <c r="AN27" i="18"/>
  <c r="AN22" i="18"/>
  <c r="AN18" i="18"/>
  <c r="AN14" i="18"/>
  <c r="AN12" i="18"/>
  <c r="R66" i="20"/>
  <c r="R60" i="20"/>
  <c r="R55" i="20"/>
  <c r="R52" i="20"/>
  <c r="R51" i="20"/>
  <c r="R44" i="20"/>
  <c r="R35" i="20"/>
  <c r="R26" i="20"/>
  <c r="R23" i="20"/>
  <c r="R20" i="20"/>
  <c r="R12" i="20"/>
  <c r="Q75" i="20"/>
  <c r="Q73" i="20"/>
  <c r="Q71" i="20"/>
  <c r="Q68" i="20"/>
  <c r="Q66" i="20"/>
  <c r="Q62" i="20"/>
  <c r="Q61" i="20"/>
  <c r="Q60" i="20"/>
  <c r="Q58" i="20"/>
  <c r="Q57" i="20"/>
  <c r="Q56" i="20"/>
  <c r="AP55" i="20"/>
  <c r="AO55" i="20"/>
  <c r="Z55" i="20"/>
  <c r="Y55" i="20"/>
  <c r="Q55" i="20"/>
  <c r="AN52" i="20"/>
  <c r="AN51" i="20"/>
  <c r="Q50" i="20"/>
  <c r="Q49" i="20"/>
  <c r="Q47" i="20"/>
  <c r="AN44" i="20"/>
  <c r="Q44" i="20"/>
  <c r="Q42" i="20"/>
  <c r="Q39" i="20"/>
  <c r="Q37" i="20"/>
  <c r="Q35" i="20"/>
  <c r="Q31" i="20"/>
  <c r="Q30" i="20"/>
  <c r="Q29" i="20"/>
  <c r="Q28" i="20"/>
  <c r="AN26" i="20"/>
  <c r="Q26" i="20"/>
  <c r="AN23" i="20"/>
  <c r="Q23" i="20"/>
  <c r="Q21" i="20"/>
  <c r="AN20" i="20"/>
  <c r="Q20" i="20"/>
  <c r="Q18" i="20"/>
  <c r="Q17" i="20"/>
  <c r="Q16" i="20"/>
  <c r="Q15" i="20"/>
  <c r="Q14" i="20"/>
  <c r="AN12" i="20"/>
  <c r="Q12" i="20"/>
  <c r="Q97" i="8"/>
  <c r="Q93" i="8"/>
  <c r="Q90" i="8"/>
  <c r="Q89" i="8"/>
  <c r="V86" i="8"/>
  <c r="Q84" i="8"/>
  <c r="Q80" i="8"/>
  <c r="AN74" i="8"/>
  <c r="R74" i="8"/>
  <c r="Q95" i="8"/>
  <c r="Q74" i="8"/>
  <c r="Q71" i="8"/>
  <c r="Q67" i="8"/>
  <c r="AN63" i="8"/>
  <c r="R63" i="8"/>
  <c r="Q63" i="8"/>
  <c r="AN52" i="8"/>
  <c r="R52" i="8"/>
  <c r="Q52" i="8"/>
  <c r="AN44" i="8"/>
  <c r="X44" i="8"/>
  <c r="X52" i="8"/>
  <c r="R44" i="8"/>
  <c r="Q44" i="8"/>
  <c r="AN36" i="8"/>
  <c r="X36" i="8"/>
  <c r="R36" i="8"/>
  <c r="Q36" i="8"/>
  <c r="AN28" i="8"/>
  <c r="R28" i="8"/>
  <c r="Q28" i="8"/>
  <c r="AN20" i="8"/>
  <c r="R20" i="8"/>
  <c r="V16" i="8"/>
  <c r="AN12" i="8"/>
  <c r="V12" i="8"/>
  <c r="R12" i="8" s="1"/>
  <c r="Q240" i="4"/>
  <c r="Q230" i="4"/>
  <c r="Q221" i="4"/>
  <c r="Q216" i="4"/>
  <c r="Q209" i="4"/>
  <c r="Q205" i="4"/>
  <c r="Q198" i="4"/>
  <c r="Q187" i="4"/>
  <c r="Q181" i="4"/>
  <c r="Q174" i="4"/>
  <c r="Q167" i="4"/>
  <c r="Q159" i="4"/>
  <c r="Q156" i="4"/>
  <c r="Q153" i="4"/>
  <c r="Q147" i="4"/>
  <c r="Q141" i="4"/>
  <c r="Q136" i="4"/>
  <c r="Q133" i="4"/>
  <c r="Q119" i="4"/>
  <c r="R113" i="4"/>
  <c r="Q113" i="4"/>
  <c r="Q109" i="4"/>
  <c r="Q105" i="4"/>
  <c r="Q101" i="4"/>
  <c r="Q96" i="4"/>
  <c r="Q91" i="4"/>
  <c r="Q85" i="4"/>
  <c r="Q80" i="4"/>
  <c r="Q71" i="4"/>
  <c r="R94" i="19"/>
  <c r="R88" i="19"/>
  <c r="Q88" i="19"/>
  <c r="R86" i="19"/>
  <c r="R84" i="19"/>
  <c r="R81" i="19"/>
  <c r="Q82" i="19"/>
  <c r="Q81" i="19"/>
  <c r="R78" i="19"/>
  <c r="R74" i="19"/>
  <c r="Q77" i="19"/>
  <c r="Q76" i="19"/>
  <c r="Q74" i="19"/>
  <c r="R68" i="19"/>
  <c r="R61" i="19"/>
  <c r="R54" i="19"/>
  <c r="Q59" i="19"/>
  <c r="R39" i="19"/>
  <c r="Q52" i="19"/>
  <c r="R30" i="19"/>
  <c r="Q30" i="19"/>
  <c r="R27" i="19"/>
  <c r="R20" i="19"/>
  <c r="Q25" i="19"/>
  <c r="Q22" i="19"/>
  <c r="AN20" i="19"/>
  <c r="Q24" i="19"/>
  <c r="Q20" i="19"/>
  <c r="V13" i="19"/>
  <c r="R12" i="19"/>
  <c r="Q56" i="19"/>
  <c r="Q57" i="19"/>
  <c r="Q54" i="19"/>
  <c r="Q75" i="19"/>
  <c r="Q55" i="19"/>
  <c r="Q14" i="19"/>
  <c r="Q18" i="19"/>
  <c r="Q17" i="19"/>
  <c r="Q12" i="19"/>
  <c r="Q41" i="19"/>
  <c r="Q48" i="19"/>
  <c r="Q21" i="19"/>
  <c r="Q26" i="19"/>
  <c r="Q39" i="19"/>
  <c r="Q42" i="19"/>
  <c r="Q49" i="19"/>
  <c r="Q90" i="19"/>
  <c r="Q43" i="19"/>
  <c r="Q51" i="19"/>
  <c r="Q40" i="19"/>
  <c r="Q45" i="19"/>
  <c r="Q17" i="12"/>
  <c r="R17" i="12"/>
  <c r="R12" i="12"/>
  <c r="AN42" i="12"/>
  <c r="AC42" i="12"/>
  <c r="Q42" i="12"/>
  <c r="Q39" i="12"/>
  <c r="AN38" i="12"/>
  <c r="Q38" i="12"/>
  <c r="Q35" i="12"/>
  <c r="Q32" i="12"/>
  <c r="AN30" i="12"/>
  <c r="Q30" i="12"/>
  <c r="Q26" i="12"/>
  <c r="Q25" i="12"/>
  <c r="AN24" i="12"/>
  <c r="Q24" i="12"/>
  <c r="Q22" i="12"/>
  <c r="Q21" i="12"/>
  <c r="AN20" i="12"/>
  <c r="Q20" i="12"/>
  <c r="AP17" i="12"/>
  <c r="AK17" i="12"/>
  <c r="AC17" i="12"/>
  <c r="AB17" i="12"/>
  <c r="AA17" i="12"/>
  <c r="Z17" i="12"/>
  <c r="Y17" i="12"/>
  <c r="AN12" i="12"/>
  <c r="AN17" i="12" s="1"/>
  <c r="AN19" i="10"/>
  <c r="R19" i="10"/>
  <c r="Q19" i="10"/>
  <c r="AN16" i="10"/>
  <c r="R16" i="10"/>
  <c r="Q16" i="10"/>
  <c r="AN12" i="10"/>
  <c r="R12" i="10"/>
  <c r="Q12" i="10"/>
  <c r="Q81" i="9"/>
  <c r="Q68" i="9"/>
  <c r="Q65" i="9"/>
  <c r="Q62" i="9"/>
  <c r="Q57" i="9"/>
  <c r="Q54" i="9"/>
  <c r="Q51" i="9"/>
  <c r="Q46" i="9"/>
  <c r="Q42" i="9"/>
  <c r="Q38" i="9"/>
  <c r="Q32" i="9"/>
  <c r="Q28" i="9"/>
  <c r="Q25" i="9"/>
  <c r="Q22" i="9"/>
  <c r="Q16" i="9"/>
  <c r="Q12" i="9"/>
  <c r="R20" i="6"/>
  <c r="Q20" i="6"/>
  <c r="Q17" i="6"/>
  <c r="R12" i="6"/>
  <c r="Q15" i="6"/>
  <c r="Q12" i="6"/>
  <c r="N55" i="11"/>
  <c r="S139" i="11"/>
  <c r="Q12" i="12"/>
  <c r="Q15" i="12"/>
  <c r="Q21" i="6"/>
  <c r="AK128" i="11"/>
  <c r="W128" i="11"/>
  <c r="O128" i="11"/>
  <c r="N136" i="11" s="1"/>
  <c r="AK120" i="11"/>
  <c r="O120" i="11"/>
  <c r="N120" i="11"/>
  <c r="AK116" i="11"/>
  <c r="O116" i="11"/>
  <c r="N116" i="11" s="1"/>
  <c r="AK112" i="11"/>
  <c r="O112" i="11"/>
  <c r="N112" i="11" s="1"/>
  <c r="AK109" i="11"/>
  <c r="O109" i="11"/>
  <c r="N109" i="11" s="1"/>
  <c r="AK107" i="11"/>
  <c r="O107" i="11"/>
  <c r="N107" i="11"/>
  <c r="AK102" i="11"/>
  <c r="O102" i="11"/>
  <c r="N102" i="11" s="1"/>
  <c r="AK80" i="11"/>
  <c r="O80" i="11"/>
  <c r="AK61" i="11"/>
  <c r="AA61" i="11"/>
  <c r="Z61" i="11"/>
  <c r="Y61" i="11"/>
  <c r="X61" i="11"/>
  <c r="O61" i="11"/>
  <c r="N61" i="11"/>
  <c r="AK48" i="11"/>
  <c r="O48" i="11"/>
  <c r="N52" i="11" s="1"/>
  <c r="Z33" i="11"/>
  <c r="Y33" i="11"/>
  <c r="X33" i="11"/>
  <c r="W33" i="11"/>
  <c r="V33" i="11"/>
  <c r="AK33" i="11" s="1"/>
  <c r="O33" i="11"/>
  <c r="N41" i="11" s="1"/>
  <c r="N33" i="11"/>
  <c r="AK23" i="11"/>
  <c r="O23" i="11"/>
  <c r="N23" i="11" s="1"/>
  <c r="N17" i="11"/>
  <c r="AK13" i="11"/>
  <c r="O13" i="11"/>
  <c r="O139" i="11" s="1"/>
  <c r="N13" i="11"/>
  <c r="R30" i="18"/>
  <c r="Q30" i="18"/>
  <c r="R27" i="18"/>
  <c r="R22" i="18"/>
  <c r="Q24" i="18"/>
  <c r="Q22" i="18"/>
  <c r="R18" i="18"/>
  <c r="Q18" i="18"/>
  <c r="R14" i="18"/>
  <c r="Q16" i="18"/>
  <c r="R12" i="18"/>
  <c r="Q12" i="18"/>
  <c r="Q15" i="18"/>
  <c r="Q14" i="18"/>
  <c r="Q27" i="18"/>
  <c r="Q31" i="18"/>
  <c r="Q52" i="4"/>
  <c r="Q45" i="4"/>
  <c r="R42" i="4"/>
  <c r="Q42" i="4"/>
  <c r="Q64" i="4"/>
  <c r="Q39" i="4"/>
  <c r="Q36" i="4"/>
  <c r="Q28" i="4"/>
  <c r="Q23" i="4"/>
  <c r="Q17" i="4"/>
  <c r="Q12" i="17"/>
  <c r="Q14" i="17"/>
  <c r="R264" i="4"/>
  <c r="AD259" i="4"/>
  <c r="AD249" i="4"/>
  <c r="R249" i="4"/>
  <c r="R240" i="4"/>
  <c r="R234" i="4"/>
  <c r="R230" i="4"/>
  <c r="R225" i="4"/>
  <c r="R216" i="4"/>
  <c r="R205" i="4"/>
  <c r="AD198" i="4"/>
  <c r="AD205" i="4"/>
  <c r="AD216" i="4"/>
  <c r="AD225" i="4"/>
  <c r="AC198" i="4"/>
  <c r="AC205" i="4"/>
  <c r="AC216" i="4"/>
  <c r="AC225" i="4"/>
  <c r="AC230" i="4"/>
  <c r="AC234" i="4"/>
  <c r="AC240" i="4"/>
  <c r="AC249" i="4"/>
  <c r="AC259" i="4"/>
  <c r="AC264" i="4"/>
  <c r="R198" i="4"/>
  <c r="R192" i="4"/>
  <c r="R167" i="4"/>
  <c r="R153" i="4"/>
  <c r="R141" i="4"/>
  <c r="R133" i="4"/>
  <c r="AD123" i="4"/>
  <c r="AD133" i="4"/>
  <c r="AD141" i="4"/>
  <c r="AD153" i="4"/>
  <c r="AC123" i="4"/>
  <c r="AC133" i="4"/>
  <c r="AC141" i="4"/>
  <c r="AC153" i="4"/>
  <c r="R123" i="4"/>
  <c r="R105" i="4"/>
  <c r="R91" i="4"/>
  <c r="AE71" i="4"/>
  <c r="AE91" i="4"/>
  <c r="AC71" i="4"/>
  <c r="AC91" i="4"/>
  <c r="R71" i="4"/>
  <c r="AD42" i="4"/>
  <c r="AD71" i="4"/>
  <c r="AD91" i="4"/>
  <c r="AC42" i="4"/>
  <c r="R36" i="4"/>
  <c r="R17" i="4"/>
  <c r="Q219" i="4"/>
  <c r="R139" i="14"/>
  <c r="R131" i="14"/>
  <c r="R126" i="14"/>
  <c r="Q126" i="14" s="1"/>
  <c r="R125" i="14"/>
  <c r="R120" i="14"/>
  <c r="Q112" i="14" s="1"/>
  <c r="R112" i="14"/>
  <c r="Q125" i="14" s="1"/>
  <c r="R109" i="14"/>
  <c r="Q109" i="14"/>
  <c r="R107" i="14"/>
  <c r="Q107" i="14" s="1"/>
  <c r="R100" i="14"/>
  <c r="R98" i="14"/>
  <c r="Q98" i="14" s="1"/>
  <c r="R93" i="14"/>
  <c r="R90" i="14"/>
  <c r="Q100" i="14"/>
  <c r="R87" i="14"/>
  <c r="R79" i="14"/>
  <c r="R77" i="14"/>
  <c r="Q77" i="14" s="1"/>
  <c r="R73" i="14"/>
  <c r="Q73" i="14" s="1"/>
  <c r="R69" i="14"/>
  <c r="Q69" i="14" s="1"/>
  <c r="R67" i="14"/>
  <c r="Q67" i="14" s="1"/>
  <c r="R63" i="14"/>
  <c r="R61" i="14"/>
  <c r="R55" i="14"/>
  <c r="R52" i="14"/>
  <c r="R44" i="14"/>
  <c r="Q52" i="14" s="1"/>
  <c r="R41" i="14"/>
  <c r="R37" i="14"/>
  <c r="Q37" i="14" s="1"/>
  <c r="R32" i="14"/>
  <c r="Q32" i="14" s="1"/>
  <c r="R31" i="14"/>
  <c r="Q41" i="14" s="1"/>
  <c r="R28" i="14"/>
  <c r="Q28" i="14" s="1"/>
  <c r="R18" i="14"/>
  <c r="Q18" i="14" s="1"/>
  <c r="R15" i="14"/>
  <c r="R14" i="14"/>
  <c r="Q14" i="14"/>
  <c r="AN12" i="14"/>
  <c r="R12" i="14"/>
  <c r="Q13" i="14" s="1"/>
  <c r="Q12" i="14"/>
  <c r="Q79" i="14"/>
  <c r="Q87" i="14"/>
  <c r="O17" i="7"/>
  <c r="O16" i="7"/>
  <c r="O15" i="7"/>
  <c r="AA14" i="7"/>
  <c r="Z14" i="7"/>
  <c r="Y14" i="7"/>
  <c r="X14" i="7"/>
  <c r="AK14" i="7"/>
  <c r="W14" i="7"/>
  <c r="V14" i="7"/>
  <c r="O14" i="7"/>
  <c r="AK12" i="7"/>
  <c r="O12" i="7"/>
  <c r="N14" i="7"/>
  <c r="N17" i="7"/>
  <c r="N15" i="7"/>
  <c r="N12" i="7"/>
  <c r="N16" i="7"/>
  <c r="AB80" i="2"/>
  <c r="Q111" i="2"/>
  <c r="Q112" i="2"/>
  <c r="Q113" i="2"/>
  <c r="Q114" i="2"/>
  <c r="Q115" i="2"/>
  <c r="Q116" i="2"/>
  <c r="Q117" i="2"/>
  <c r="Q118" i="2"/>
  <c r="Q110" i="2"/>
  <c r="R110" i="2"/>
  <c r="R94" i="2"/>
  <c r="R64" i="2"/>
  <c r="R59" i="2"/>
  <c r="Q59" i="2" s="1"/>
  <c r="R56" i="2"/>
  <c r="R46" i="2"/>
  <c r="R36" i="2"/>
  <c r="R12" i="2"/>
  <c r="R80" i="2"/>
  <c r="R70" i="2"/>
  <c r="R63" i="2"/>
  <c r="Q63" i="2" s="1"/>
  <c r="R62" i="2"/>
  <c r="Q62" i="2"/>
  <c r="R61" i="2"/>
  <c r="Q61" i="2" s="1"/>
  <c r="Q56" i="2"/>
  <c r="Q12" i="8" l="1"/>
  <c r="Q20" i="8"/>
  <c r="N44" i="11"/>
  <c r="N128" i="11"/>
  <c r="N138" i="11"/>
  <c r="N48" i="11"/>
  <c r="N137" i="11"/>
  <c r="Q61" i="14"/>
  <c r="Q93" i="14"/>
  <c r="Q90" i="14"/>
  <c r="Q15" i="14"/>
  <c r="Q31" i="14"/>
  <c r="Q44" i="14"/>
  <c r="Q55" i="14"/>
  <c r="Q63" i="14"/>
  <c r="Q120" i="14"/>
  <c r="Q15" i="17"/>
</calcChain>
</file>

<file path=xl/sharedStrings.xml><?xml version="1.0" encoding="utf-8"?>
<sst xmlns="http://schemas.openxmlformats.org/spreadsheetml/2006/main" count="3747" uniqueCount="2442">
  <si>
    <t xml:space="preserve">CODIGO:  </t>
  </si>
  <si>
    <t xml:space="preserve">F-PLA-06   </t>
  </si>
  <si>
    <t xml:space="preserve">VERSIÓN: </t>
  </si>
  <si>
    <t xml:space="preserve">FECHA: </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</si>
  <si>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</si>
  <si>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</si>
  <si>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</si>
  <si>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</si>
  <si>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</si>
  <si>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</si>
  <si>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</si>
  <si>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</si>
  <si>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</si>
  <si>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</si>
  <si>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</si>
  <si>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</si>
  <si>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</si>
  <si>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</si>
  <si>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</si>
  <si>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</si>
  <si>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</si>
  <si>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</si>
  <si>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</si>
  <si>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</si>
  <si>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 xml:space="preserve">FECHA DE INICIO </t>
  </si>
  <si>
    <t xml:space="preserve">FECHA DE TERMINACIÓN </t>
  </si>
  <si>
    <t xml:space="preserve">RESPONSABLE </t>
  </si>
  <si>
    <t>O6</t>
  </si>
  <si>
    <t>GENERO</t>
  </si>
  <si>
    <t>DISTRIBUCIÓN ETÁREA (EDAD)</t>
  </si>
  <si>
    <t xml:space="preserve">GRUPOS ÉTNICOS </t>
  </si>
  <si>
    <t xml:space="preserve">POBLACIÓN VULNERABLE </t>
  </si>
  <si>
    <t>MUJER</t>
  </si>
  <si>
    <t>HOMBRE</t>
  </si>
  <si>
    <t>Indígena</t>
  </si>
  <si>
    <t>Afrocolombiano</t>
  </si>
  <si>
    <t>Raizal</t>
  </si>
  <si>
    <t>Rom</t>
  </si>
  <si>
    <t xml:space="preserve">Desplazados </t>
  </si>
  <si>
    <t xml:space="preserve">Discapacitados </t>
  </si>
  <si>
    <t xml:space="preserve">Victimas </t>
  </si>
  <si>
    <t>Edad Escolar 
(0 - 14 años)</t>
  </si>
  <si>
    <t>Adolescencia
 (15 - 19 años)</t>
  </si>
  <si>
    <t>Edad Económicamente Activa      (20-59 años)</t>
  </si>
  <si>
    <t>Adultos Mayores (Mayores a 60 años)</t>
  </si>
  <si>
    <t xml:space="preserve">Mestiza </t>
  </si>
  <si>
    <t>palenqueras</t>
  </si>
  <si>
    <t>TOTAL</t>
  </si>
  <si>
    <t>Nov. 22 de 2017</t>
  </si>
  <si>
    <t>Realizar en el Departamento y  los doce (12) municipios  del Quindío  procesos de sensibilización, seguimiento  y evaluación en la aplicabilidad de los componentes   del Índice de Transparencia.</t>
  </si>
  <si>
    <t>No.</t>
  </si>
  <si>
    <t>0305 - 5 - 3 1 5 26 83 17 6 - 20</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</si>
  <si>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</si>
  <si>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</si>
  <si>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</si>
  <si>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0305 - 5 - 3 1 5 26 84 17 15 - 20</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</si>
  <si>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</si>
  <si>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</si>
  <si>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</si>
  <si>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</si>
  <si>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</si>
  <si>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</si>
  <si>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Gestión Territorial</t>
  </si>
  <si>
    <t xml:space="preserve">Los instrumentos  de planificación como  ruta para el cumplimiento de la gestión pública  </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</si>
  <si>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</si>
  <si>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</si>
  <si>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</si>
  <si>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</si>
  <si>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</si>
  <si>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 xml:space="preserve">Actualizar y fortalecer  las directrices   del Modelo de Ocupación del Territorio   en el Departamento del Quindío </t>
  </si>
  <si>
    <t>Diseñar e implementar Un (1) Sistema de Información geo referenciado para el ordenamiento social  y económico del territorio rural</t>
  </si>
  <si>
    <t>Diseñar e implementar un  Sistema de Información geo referenciado para el ordenamiento social  y económico del territorio rural</t>
  </si>
  <si>
    <t xml:space="preserve">Fortalecer el  Sistema de Información Geográfica del Departamento del Quindío  </t>
  </si>
  <si>
    <t xml:space="preserve">Fortalecer el  Sistema de Información Geográfica del Departamento del Quindío </t>
  </si>
  <si>
    <t>Adoptar dos (2) mecanismo de integracion regional  y  de asociatividad  entre los municipios.</t>
  </si>
  <si>
    <t xml:space="preserve">Adoptar dos (2) mecanismos de integracion regional  y  de asociatividad  entre los municipios.
</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</si>
  <si>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</si>
  <si>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</si>
  <si>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</si>
  <si>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</si>
  <si>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</si>
  <si>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</si>
  <si>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</si>
  <si>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0305 - 5 - 3 1 5 28 87 17 12 - 20</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</si>
  <si>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</si>
  <si>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</si>
  <si>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Actualizar el Sistema Integrado de Gestión Administrativa SIGA del departamento del Quindío </t>
  </si>
  <si>
    <t>0305 - 5 - 3 1 5 28 87 17 13 - 20</t>
  </si>
  <si>
    <t xml:space="preserve">Actualizar y/o  ajustar el Sistema Integrado de Gestión Administrativa SIGA del Departamento del Quindío </t>
  </si>
  <si>
    <t xml:space="preserve">Implementar el Comité  de Planificación  Departamental   </t>
  </si>
  <si>
    <t>0305 - 5 - 3 1 5 28 87 17 14 - 20</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</si>
  <si>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</si>
  <si>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</si>
  <si>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</si>
  <si>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</si>
  <si>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</si>
  <si>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</si>
  <si>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</si>
  <si>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</si>
  <si>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en los doce (12) Municipios </t>
  </si>
  <si>
    <t xml:space="preserve">ALVARO ARIAS YOUNG </t>
  </si>
  <si>
    <t xml:space="preserve">SECRETARIO DE PLANEACION DEPARTAMENTAL </t>
  </si>
  <si>
    <t>recurso ordinario</t>
  </si>
  <si>
    <t>BUEN GOBIERNO</t>
  </si>
  <si>
    <t>Quindío Transparente y Legal</t>
  </si>
  <si>
    <t>Quindío Ejemplar y Legal</t>
  </si>
  <si>
    <t>Alistamiento para implementar y diagnosticar los ejes y directrices del plan d eordenamiento departamental POD</t>
  </si>
  <si>
    <t>Actualizacion permanente de las determinantes del POD</t>
  </si>
  <si>
    <t>Puesta en marcha del proceso contractual de implementacion del POD</t>
  </si>
  <si>
    <t>Mantener y actualizar los componentes del sig institucional</t>
  </si>
  <si>
    <t>Actualizacion de Licencias y Software del sig institucional</t>
  </si>
  <si>
    <t>Actualizar las Directrices MOD como insumo fundamental del POD</t>
  </si>
  <si>
    <t>fortalecimeinto de la Plataforma SIG Quindio.</t>
  </si>
  <si>
    <t>Implementacion de procesos de asociatividad mas favorables en el Departamento</t>
  </si>
  <si>
    <t>Actualizar y fortalecer  las directrices   del Modelo de Ocupación del Territorio   en el Departamento del Quindío</t>
  </si>
  <si>
    <t>Apoyo en la asistencia y revisión de las Fichas Básicas Municipales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</si>
  <si>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</si>
  <si>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</si>
  <si>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</si>
  <si>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 xml:space="preserve">Seguimiento y evaluación ejecución  proyectos de inversión Sistema General de Regalias </t>
  </si>
  <si>
    <t>Socialización de Informes a las unidades ejecutoras</t>
  </si>
  <si>
    <t>Realización mesas técnicas con las unidades ejecutoras</t>
  </si>
  <si>
    <t>Asistencia Técnica  componentes Económico, Social y Ambiental</t>
  </si>
  <si>
    <t xml:space="preserve">Asistencia Tecnica componente  de Ingenieria y/o Arquitectura </t>
  </si>
  <si>
    <t>Asistencia Técnica en la formulación y estructuración de  proyectos del orden Departamental, Regional, Nacional e Internacional, en  la Metodología requerida implementadas para tal efecto.</t>
  </si>
  <si>
    <t xml:space="preserve">Estudios de preinversión  Departamento del Quindio </t>
  </si>
  <si>
    <t>a) Apoyo a la formulación, estructuración, ajustes y Actualización  de proyectos de Inversión vigencias  2018 y 2019, en su marco logico y a través de la Herramienta MGA WEB .   b) Apoyo a los procesos de control y seguimiento a la inversión pública del Departamento.  c) Apoyo a los trámites de rendición de informes</t>
  </si>
  <si>
    <t>Recurso Ordinario</t>
  </si>
  <si>
    <t>Fortalecer la gestión de recursos  nacionales, a través del SGR e Internacional para el apoyo de alternativas regionales</t>
  </si>
  <si>
    <t>Apoyo en la formulación y estructuración de programas y proyectos de Cooperación Internacional, en las metodologias requeridas, a través de la casa Delegada</t>
  </si>
  <si>
    <t xml:space="preserve">Apoyar las acciones para la  identificacion de la oferta de proyectos de cooperación internacional, a través de la casa Delegada </t>
  </si>
  <si>
    <t>Desarrollo de estrategias de Promoción de los planes, programas y proyectos del  Departamento del Quindío, a través de la casa Delegada</t>
  </si>
  <si>
    <t>Fortalecer el Monitoreo, control y seguimietno de los proyectos de inversión en tiempo real</t>
  </si>
  <si>
    <t>Brindar apoyo técnico integral o interdisciplinario a las Secretarias de la Gobernación del Quindío y a los entes territoriales en la identificación y formulación  de Proyectos en el marco de la Metodología General Ajustada, Marco Lógico y otras</t>
  </si>
  <si>
    <t>Actualización de los instrumentos (Anuario Estadístico, Carta Estadística, Indicadores) de identificación, validación y cálculo de indicadores del observatorio departamental  contenidos en las dos áreas temáticas abordadas (Social y económica) para los 17 sectores priorizados en la vigencia 2017.</t>
  </si>
  <si>
    <t>Análisis de la información recolectada para la actualización y generación de los  boletines trimestrales (4), el informe anual del departamento (1) y los demás análisis requeridos correspondientes a la vigencia 2017 (1 Informe de Empleo)</t>
  </si>
  <si>
    <t>Apoyo en la implementación del sistema de consulta del Observatorio de Desarrollo Humano a partir de la compra de un equipo de computo con su respectiva licencia de funcionamiento</t>
  </si>
  <si>
    <t xml:space="preserve">Apoyo en la recolección y procesamiento de bases y datos estadísticos para la estructuración del sistema de información </t>
  </si>
  <si>
    <t xml:space="preserve"> Impresos, diseños, visualizaciones</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</si>
  <si>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</si>
  <si>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</si>
  <si>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</si>
  <si>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</si>
  <si>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 xml:space="preserve">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2018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</si>
  <si>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</si>
  <si>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</si>
  <si>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</si>
  <si>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</si>
  <si>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a)  Todas las categorías de información del sujeto obligado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</si>
  <si>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</si>
  <si>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</si>
  <si>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</si>
  <si>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</si>
  <si>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</si>
  <si>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</si>
  <si>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</si>
  <si>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</si>
  <si>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</si>
  <si>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</si>
  <si>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 xml:space="preserve">Socializacion informes  seguimiento </t>
  </si>
  <si>
    <t xml:space="preserve">Capacitación </t>
  </si>
  <si>
    <t xml:space="preserve">Refrigerios </t>
  </si>
  <si>
    <t>Recursos Ordinarios.</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</si>
  <si>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</si>
  <si>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Diseño y edición periódico ejecutorias Administración  Departamental 2017</t>
  </si>
  <si>
    <t xml:space="preserve">Sonido </t>
  </si>
  <si>
    <t>Estrategia de Desarrollo Sostenible</t>
  </si>
  <si>
    <t>Estrategia de Prosperidad con Equidad</t>
  </si>
  <si>
    <t>Estrategia de Inclusion Social</t>
  </si>
  <si>
    <t>Estrategia de Seguridad Humana</t>
  </si>
  <si>
    <t>Estrategia de Buen Gobierno</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</si>
  <si>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</si>
  <si>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</si>
  <si>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</si>
  <si>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 xml:space="preserve">Actualizar  y ajustar los procesos  Estrategicos,  Misionales de apoyo y evaluación y control del Sistema Integrado de  Gestión Administrativa del Departamento del Quindio.
</t>
  </si>
  <si>
    <t xml:space="preserve">Capacitar a los funcionarios de la Administración departamental  en la operatividad del Sistema Integrado de la Gestión Administrativa  del Departamento del Quindio, con el fin de aumentar los indices de eficiencia y efiacia </t>
  </si>
  <si>
    <t xml:space="preserve">1. AJUSTE Y ACTUALIZACIÓN  PROCEDIMIENTO PROCESOS  SISTEMA INTEGRADO DE GESTION ADMiNISTRATIVA </t>
  </si>
  <si>
    <t>2. AJUSTE  Y ACTUALIZACIÓN CONTEXTO ESTRATEGICO  SISTEMA INTEGRADO DE GESTION ADMNISTRATIVA  (MISION. VISIÓN  Y MATRIZ DOFFA)</t>
  </si>
  <si>
    <t xml:space="preserve">3. AJUSTE Y ACTUALIZACIÓN  MANUAL DE CALIDAD DEPARTAMENTO DEL QUINDIO </t>
  </si>
  <si>
    <t xml:space="preserve">3.1     Politica de Calidad </t>
  </si>
  <si>
    <t xml:space="preserve">3.2 Objetivos de Calidad </t>
  </si>
  <si>
    <t xml:space="preserve">3.3 Indicadores de  Calidad </t>
  </si>
  <si>
    <t xml:space="preserve">3.4    Listado Maestro de Normograma </t>
  </si>
  <si>
    <t xml:space="preserve">3.5  Servicio No Conforme </t>
  </si>
  <si>
    <t xml:space="preserve">3.6  Listado de Maestros Internos  </t>
  </si>
  <si>
    <t xml:space="preserve">3.7  Listado de Maestros Externos </t>
  </si>
  <si>
    <t xml:space="preserve">3.8 Listado de Maestros de Registros </t>
  </si>
  <si>
    <t xml:space="preserve">4.  Socialización  Ajuste y Actualización Contexto Estrategico Manual de Calidad Secretarias de Despacho </t>
  </si>
  <si>
    <t xml:space="preserve">3.9  Interelaciones de procesos </t>
  </si>
  <si>
    <t xml:space="preserve">3.10. Matriz Plan de Comunicaciones </t>
  </si>
  <si>
    <t xml:space="preserve">3.11 Socialización Comité Coordinador Sistema Integrado de Gestión Admnistrativa </t>
  </si>
  <si>
    <t xml:space="preserve">3.12 Estructuración Manual de Calidad </t>
  </si>
  <si>
    <t>4.2. Diseñar y elaborar el Contenido Programatico de la Escuela de Liderazgo y Planeación participativa</t>
  </si>
  <si>
    <t xml:space="preserve">Apoyar la participación de los integrantes del consejo territorial a congresos y eventos nacionales regionales y departamentales, en el Departamento del Quindio, durante la vigencia 2018 </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</si>
  <si>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</si>
  <si>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Aumentar los  espacios para capacitación orientados en planificación del territorio Quindiano a través de diplomado o Escuela de liderazgo en ordenamiento territorial en el Departamento del Quindio, durante la vigencia 2018. 
</t>
  </si>
  <si>
    <t>1.4. Asistencia de los Consejeros a Foros regionales de participación ciudadana y estratégicos, incluye:  Traslados aéreos, terrestres e internos, alojamiento y alimentación.</t>
  </si>
  <si>
    <t xml:space="preserve">3.1 Comunicaciones externas de interes público, a traves de medios radiales, prensa y televisivos. </t>
  </si>
  <si>
    <t>3.3. Suministro de material litografico, papeleria, impresos y publicaciones, entre otros</t>
  </si>
  <si>
    <t>4. 1.  Realización Diplomado  para los Consejeros Territoriales del Departamento</t>
  </si>
  <si>
    <t xml:space="preserve">1.1. Identificación   de metas estratégicas por parte del gobierno departamental a diciembre 31 de 2018
</t>
  </si>
  <si>
    <t>1.2.  caracterización de las metas estrategicas por parte del Gobierno Departamental a Diciembre 31  de 2018</t>
  </si>
  <si>
    <t>2.1. Convocar, coordinar y direccionar las mesas de trabajo que harán seguimiento a las metas estratégicas, de acuerdo con los temas relacionados con su gestión</t>
  </si>
  <si>
    <t>2.2. Elaboración de cronogramas de actividades en las mesas de trabajo por parte de los equipos tecnicos para el seguimiento de las metas estrategicas</t>
  </si>
  <si>
    <t>2.3. Identificación de la ruta critica de gestion para cada una de las metas estrategicas</t>
  </si>
  <si>
    <t xml:space="preserve">2.4 Establecimiento de los indicadores de gestión para cada una de las metas estratégicas </t>
  </si>
  <si>
    <t>2.5  Revisar periódicamente los avances en el cumplimiento de las metas 2017-2018 por parte de las mesas que, en cualquier caso, contarán con la representación de los equipos jurídicos, administrativos, técnicos (de acuerdo a la meta correspondiente) y de comunicaciones</t>
  </si>
  <si>
    <t>2.6  Reportar al gobernador el avance que las mesas de trabajo han tenido en el cumplimiento de las metas estratégicas a 2017-2018</t>
  </si>
  <si>
    <t>2.7   Acompañamiento en las reuniones que cite el señor Gobernador para el seguimiento de metas estratégicas</t>
  </si>
  <si>
    <t>2.8  Reportar al consejo de gobierno los resultados de las mesas y el análisis de los avances que se han realizado por parte de la administración en el cumplimiento de cada una de las metas definidas para 2017-2018</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</si>
  <si>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</si>
  <si>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Activar los comites de Planificación  descentralizados en los municipios del departamento mediante capacitaciones y talleres</t>
  </si>
  <si>
    <t xml:space="preserve">Implementar el Comite Departamental de Planificación , con el fin de articular  procesos  que coadyuven al desarrollo economco y social del departamento del quindio de manera planificada durante la vigencia 2018 
</t>
  </si>
  <si>
    <t xml:space="preserve">Asistencia técnica, seguimiento y/o evaluación Planes Básicos de Ordenamiento Territorial  </t>
  </si>
  <si>
    <t>Asistencia técnica, seguimiento y/o evaluación  Ranking Integral de Desempeño, Identificación de incosistencias del FUT, Evaluación de requisitos legales, viabilidad fiscal.</t>
  </si>
  <si>
    <t>Capacitación , Asistencia técnica, seguimiento y evaluación  instrumentos de planificación a los doce municipios</t>
  </si>
  <si>
    <t xml:space="preserve">Asistencia técnica en la operatividad del Sistema de Selección de Beneficiarios SISBEN III en los doce municipios del Departamento del Quindío:  </t>
  </si>
  <si>
    <t xml:space="preserve">Capacitación , Asistencia técnica, seguimiento y/o evaluación Politicas Públicas  </t>
  </si>
  <si>
    <t>Capacitación , Asistencia técnica, seguimiento y/o evaluación Estratificación Socioeconómica</t>
  </si>
  <si>
    <t>Capacitación , Asistencia técnica, seguimiento y/o evaluación Metodologia General Ajustada</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</si>
  <si>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</si>
  <si>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</si>
  <si>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</si>
  <si>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Recursos Ordinarios</t>
  </si>
  <si>
    <t>ALVARO ARIAS YOUNG</t>
  </si>
  <si>
    <t>06</t>
  </si>
  <si>
    <t>Noviembre 22 de 2017</t>
  </si>
  <si>
    <t>GESTIÓN TERRITORIAL</t>
  </si>
  <si>
    <t>MODERNIZACIÓN TECNOLOGICA Y ADMINISTRATIVA</t>
  </si>
  <si>
    <t>Virtualizar ocho (8) trámites de la administración departamental a través de Gobierno en Línea</t>
  </si>
  <si>
    <t xml:space="preserve">0304 - 5 - 3 1 5 28 89 17 1 </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</si>
  <si>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</si>
  <si>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</si>
  <si>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Sostenibilidad de la estrategia de gobierno en linea</t>
  </si>
  <si>
    <t>Ordinario</t>
  </si>
  <si>
    <t>SECRETARIA ADMINISTRATIVA
DIRECCIÓN DE TIC´S</t>
  </si>
  <si>
    <t>Formular e  implementar un (1) programa de seguridad y salud en el trabajo, capacitación y bienestar social en  el departamento</t>
  </si>
  <si>
    <t>0304 - 5 - 3 1 5 28 89 17 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</si>
  <si>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</si>
  <si>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</si>
  <si>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</si>
  <si>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</si>
  <si>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SECRETARIA ADMINISTRATIVA
DIRECCIÓN DE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</si>
  <si>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</si>
  <si>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</si>
  <si>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</si>
  <si>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</si>
  <si>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Fortalecer el programa de  infraestructura tecnológica de la  Administración Departamental (hadware, aplicativos, redes, y capacitación)</t>
  </si>
  <si>
    <t>0304 - 5 - 3 1 5 28 89 17 3</t>
  </si>
  <si>
    <t>Actualización de la infraestructura tecnológica de la Gobernación del Quindío.</t>
  </si>
  <si>
    <t>Compra o adquisicion de hardware</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</si>
  <si>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</si>
  <si>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</si>
  <si>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</si>
  <si>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0304 - 5 - 3 1 5 28 89 17 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</si>
  <si>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</si>
  <si>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</si>
  <si>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</si>
  <si>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</si>
  <si>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Adquirir e implementar un (1) software para la sistematización de las historias laborales del Fondo Territorial de Pensiones del departamento</t>
  </si>
  <si>
    <t>0304 - 5 - 3 1 5 28 89 17 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</si>
  <si>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</si>
  <si>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</si>
  <si>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</si>
  <si>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</si>
  <si>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SECRETARIA ADMINISTRATIVA
DIRECCIÓN DEL FTP</t>
  </si>
  <si>
    <t>Implementar un programa de actualización y registro de los bienes de propiedad del departamento</t>
  </si>
  <si>
    <t>Administrar, depurar y registrar la totalidad de los bienes  de propiedad de la Gobernación del Departamento del Quindío con información real  y pertinente</t>
  </si>
  <si>
    <t>Implementar procedimientos correspondiente  a las bodegas a cargo de la dirección de almacén</t>
  </si>
  <si>
    <t>SECRETARIA ADMINISTRATIVA
DIRECCIÓN DE RECURSO FÍSICOS
DIRECCIÓN DE ALMACEN</t>
  </si>
  <si>
    <t>Realizar avalúos a los bienes inmuebles a cargo de la entidad</t>
  </si>
  <si>
    <t xml:space="preserve">Realizar un (1) estudio de modernización administrativa en el departamento </t>
  </si>
  <si>
    <t>Realizar estudio que permita conformar una planta de cargos de acuerdo a las necesidades del servicio de la entidad</t>
  </si>
  <si>
    <t>Implementar un (1) programa de modernización de la gestión documental en el departamento</t>
  </si>
  <si>
    <t>Cumplir las directrices definidas por la Ley General de Archivo</t>
  </si>
  <si>
    <t>Ejecutar las actividades establecidas en el Plan Institucional de Archivos PINAR</t>
  </si>
  <si>
    <t>Adquirir  un (1) bien inmueble para adelantar acciones de cara al servicio de la comunidad</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</si>
  <si>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</si>
  <si>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procesos de adquisición de un bien inmueble</t>
  </si>
  <si>
    <t>Crédito</t>
  </si>
  <si>
    <t>SECRETARIA ADMINISTRATIVA
DIRECCIÓN DE RECURSOS FISICOS</t>
  </si>
  <si>
    <t>CATALINA GÓMEZ RESTREPO</t>
  </si>
  <si>
    <t>Apoyo a la estrategia de Gobierno en linea en el Departamento del Quindio</t>
  </si>
  <si>
    <t>201663000-0001</t>
  </si>
  <si>
    <t>201663000-0002</t>
  </si>
  <si>
    <t>201663000-0003</t>
  </si>
  <si>
    <t>201663000-0004</t>
  </si>
  <si>
    <t>201663000-0005</t>
  </si>
  <si>
    <t>EDAD ESCOLAR (0-14)</t>
  </si>
  <si>
    <t>ADOLESENCIA (14-19)</t>
  </si>
  <si>
    <t>EDAD ECONOMICAMENTE ACTIVA (20-59)</t>
  </si>
  <si>
    <t>ADULTOS  MAYORES      (60  Y MAS)</t>
  </si>
  <si>
    <t xml:space="preserve">INDIGENA </t>
  </si>
  <si>
    <t>AFROCOLOMBIANO</t>
  </si>
  <si>
    <t>RAIZAL</t>
  </si>
  <si>
    <t>ROM</t>
  </si>
  <si>
    <t>MESTIZA</t>
  </si>
  <si>
    <t>PALENQUERA</t>
  </si>
  <si>
    <t>DESPLAZADOS</t>
  </si>
  <si>
    <t>DISCAPACITADOS</t>
  </si>
  <si>
    <t>VICTIMAS</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</si>
  <si>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</si>
  <si>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</si>
  <si>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</si>
  <si>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</si>
  <si>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</si>
  <si>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</si>
  <si>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</si>
  <si>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</si>
  <si>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</si>
  <si>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t>
  </si>
  <si>
    <t>N/A</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</si>
  <si>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</si>
  <si>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</si>
  <si>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</si>
  <si>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</si>
  <si>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</si>
  <si>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</si>
  <si>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</si>
  <si>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</si>
  <si>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Seguimiento al estado de la estrategia IAMI en 11 IPS públicas del departamento. </t>
  </si>
  <si>
    <t>Brindar asistencia técnica para la implementación de la estrategia IAMI.</t>
  </si>
  <si>
    <t>Realizar levantamiento del indicador de lactancia materna exclusiva año 2018.</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</si>
  <si>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</si>
  <si>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</si>
  <si>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 xml:space="preserve">Fortalecer la  atencion nutricional en poblaciones indigenas del departamento 
.
</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</si>
  <si>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</si>
  <si>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</si>
  <si>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diagnóstico de la situación nutricional de 6 comunidades (etnias del departamento).</t>
  </si>
  <si>
    <t>Realizar seguimiento a la implementación de la ruta de atención integral a la desnutrición en menores de 5 años en poblaciones vulnerables etnias del departamento.</t>
  </si>
  <si>
    <t>Realizar asistencia técnica en lineamientos vigentes para la atención nutricional (Res 5406/2015;2465/2016).</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</si>
  <si>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</si>
  <si>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</si>
  <si>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</si>
  <si>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</si>
  <si>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</si>
  <si>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</si>
  <si>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</si>
  <si>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</si>
  <si>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intersectoriales  para  la  gestión integral  de la salud ambiental, a traves de consejo territorial de salud ambiental COTSA y sus mesas tecnicas </t>
  </si>
  <si>
    <t>Generar espacios intersectoriales para desarrollar con cada municipio el plan de adaptacion al cambio climatico</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</si>
  <si>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</si>
  <si>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</si>
  <si>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</si>
  <si>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Mantener  en 11 municipios de competencia departamental la vigilancia de la calidad del agua, mediante la vigilancia de la aplicación de buenas practicas sanitarias y  la toma analisis y reporte de muestras de agua.</t>
  </si>
  <si>
    <t>Realizar levantamiento de los riesgos (actividades que generan riesgo) en las fuentes abastecedoras (Anexo  técnico No. 1  Resolución 4716 de 2010) en tres municipios</t>
  </si>
  <si>
    <t>Sexualidad, derechos sexuales y reproductivos</t>
  </si>
  <si>
    <t>Lograr que ocho (8) municipios del departamento operen el sistema de vigilancia en salud pública de la violencia intrafamiliar.</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</si>
  <si>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</si>
  <si>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</si>
  <si>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</si>
  <si>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</si>
  <si>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Realizar capacitación departamental dirigida al personal del sector salud, protección y justicia en la estrategia de abordaje integral de las violencias de género y violencias sexuales y normatividad vigente. </t>
  </si>
  <si>
    <t>Analizar trimestralmente el comportamiento del evento de violencias sexuales en población vulnerable e identificar hallazgos frente a la calidad de la atención de acuerdo a los seguimientos individuales de casos.</t>
  </si>
  <si>
    <t>Realizar asistencia técnica y evaluación a la gestión del riesgo en salud de las EAPB y ESE en el abordaje integral de las violencias de género y violencias sexuales.</t>
  </si>
  <si>
    <t>Desarrollar acciones articuladas intersectorialmente en los doce (12) municipios del departamento, con enfoque de derechos en colectivos LGTBI, jóvenes, mujeres gestantes adolescentes</t>
  </si>
  <si>
    <t xml:space="preserve">Realizar asistencia técnica y evaluación a las ESE de primer nivel en la Estrategia Nacional de Servicios de Salud Amigables para Adolescentes y Jóvenes, rutas de atención diferenciada, redes sociales, comunitarias y veedurías juveniles. </t>
  </si>
  <si>
    <t>Capacitar al personal de las 12 Secretarias de salud municipales en la Estrategia Nacional de Servicios de Salud Amigables para Adolescentes y Jóvenes, rutas de atención diferenciada, redes sociales, comunitarias y veedurías juveniles.</t>
  </si>
  <si>
    <t>Realizar capacitación departamental dirigida al personal del sector salud en la estrategia de acceso universal a la prevención y atención integral en IT-VIH/SIDA.</t>
  </si>
  <si>
    <t>Analizar trimestralmente el comportamiento del evento de VIH, TRASMISIÓN MATERNO INFANTIL DE VIH y HEPATITIS VIRALES e identificar hallazgos frente a la calidad de la atención de acuerdo a los seguimientos individuales.</t>
  </si>
  <si>
    <t>Realizar asistencia técnica y evaluación a la gestión del riesgo en salud de las EAPB, ESE y Programas regulares en la estrategia de acceso universal a la prevención y atención integral en IT-VIH/SIDA.</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</si>
  <si>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</si>
  <si>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</si>
  <si>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</si>
  <si>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</si>
  <si>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</si>
  <si>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</si>
  <si>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</si>
  <si>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</si>
  <si>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</si>
  <si>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</si>
  <si>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</si>
  <si>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</si>
  <si>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</si>
  <si>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</si>
  <si>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</si>
  <si>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y realizar seguimiento al plan de acción del comité departamental de sexualidad, derechos sexuales y reproductivos. (Resolución 533 del 02 junio del 2015)</t>
  </si>
  <si>
    <t>Desarrollar y realizar seguimiento al  Plan de acción del subcomité departamental de promoción y prevención de las ITS-VIH/SIDA (Resolución 533 del 02 junio del 2015)</t>
  </si>
  <si>
    <t>Construir el Plan de acción y realizar seguimiento a las acciones intersectoriales establecidas para la prevención de la violencia de género, con énfasis en las violencias sexuales y la atención integral de las violencias.</t>
  </si>
  <si>
    <t>Analizar mensualmente el comportamiento de los eventos de VIH y HEPATITIS B, C y DELTA y retroalimentar al área de inspección, vigilancia y control los hallazgos frente a las demora en la calidad de la atención de acuerdo a los análisis individuales de los casos.</t>
  </si>
  <si>
    <t>Desarrollar acciones de promoción y prevención en salud sexual y reproductiva en espacios trasnsectoriales y comunitarios de los 11 municipios del Departamento a través del PIC</t>
  </si>
  <si>
    <t>Realizar asistencia técnica y evaluación a las 12 Secretarias de salud municipales en la Dimensión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</si>
  <si>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</si>
  <si>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</si>
  <si>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</si>
  <si>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</si>
  <si>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</si>
  <si>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</si>
  <si>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</si>
  <si>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</si>
  <si>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</si>
  <si>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</si>
  <si>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</si>
  <si>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</si>
  <si>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</si>
  <si>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</si>
  <si>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</si>
  <si>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</si>
  <si>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</si>
  <si>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</si>
  <si>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</si>
  <si>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</si>
  <si>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</si>
  <si>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</si>
  <si>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</si>
  <si>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</si>
  <si>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</si>
  <si>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</si>
  <si>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</si>
  <si>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</si>
  <si>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</si>
  <si>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</si>
  <si>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</si>
  <si>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</si>
  <si>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</si>
  <si>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</si>
  <si>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</si>
  <si>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y gestión del riesgo en Enfermedades Crónicas No Transmisibles (cardiovasculares, diabetes y epoc) con los diferentes grupos poblacionales y los diferentes contextos (PIC)</t>
  </si>
  <si>
    <t>Realizar capacitación en Lineamientos técnicos para la promoción de modos, condiciones y estilos de vida saludable, relacionadas con las enfermedades no transmisibles en el entorno escolar.</t>
  </si>
  <si>
    <t>Brindar asistencia técnica y evaluar en 20 instituciones educativas la implementación de  la estrategia Tiendas escolares Saludables de 11 municipios de competencia departamental.</t>
  </si>
  <si>
    <t>Realizar asistencia técnica a los Planes Locales de Salud en la gestión intersectorial para la promoción de estilos de vida saludables (alimentación saludable, actividad física, alcohol y cigarrillo) en los diferentes entornos educativo, laboral y comunitario.</t>
  </si>
  <si>
    <t>Desarrollar el plan intersectorial para la disminución de lesionados por pólvora y garantizar su implementación en los 12 municipios del departamento.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</si>
  <si>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</si>
  <si>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</si>
  <si>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</si>
  <si>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</si>
  <si>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</si>
  <si>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</si>
  <si>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 xml:space="preserve">Realizar el diagnostico situacional de las enfermedades huérfanas y socialización  y generación de planes de intervención con los aseguradores del  departamento del Quindío.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</si>
  <si>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</si>
  <si>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</si>
  <si>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</si>
  <si>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Coordinar la realización de unidades de análisis de las muertes de interés en salud pública de la dimensión de referencia,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</si>
  <si>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que incluye seguimiento a los indicadores de la 4505 y de vigilancia en salud pública,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</si>
  <si>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</si>
  <si>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</si>
  <si>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</si>
  <si>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</si>
  <si>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</si>
  <si>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</si>
  <si>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</si>
  <si>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</si>
  <si>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</si>
  <si>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</si>
  <si>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</si>
  <si>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</si>
  <si>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</si>
  <si>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</si>
  <si>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</si>
  <si>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</si>
  <si>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</si>
  <si>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</si>
  <si>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</si>
  <si>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</si>
  <si>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</si>
  <si>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Analizar mensualmente el comportamiento de los eventos de ETV y zoonosis y retroalimentar al área de IVC para garantizar la calidad en la atención de los casos reportados.</t>
  </si>
  <si>
    <t>1803 - 5 - 3 1 3 12 40 2 141 - 111</t>
  </si>
  <si>
    <t>Atender el 100% de los brotes y contingencias por ETV y Zoonosis en los municipios de categoría 4, 5 y 6 del Departamento del Quindío.</t>
  </si>
  <si>
    <t>Res. 781/15 Prev. y control enfermedades por Vect</t>
  </si>
  <si>
    <t>Realizar asistencia técnica a los equipos a los equipos de los planes locales de salud en los cuatro municipios hiperendémicos para la adopción, adaptación y  desarrollo de la EGI- ETV y ZOONOSIS.</t>
  </si>
  <si>
    <t>1803 - 5 - 3 1 3 12 40 2 141 - 118</t>
  </si>
  <si>
    <t>Realizar jornadas de movilización y participación  social y comunitaria para generar cambios conductuales frente a  la eliminación de criaderos de vectores Dengue, Chikunguña y Zika mediante la estrategia COMBI en los municipios hiperendémicos.</t>
  </si>
  <si>
    <t>Res. 1288/2016 Promoción, prevención y control ETV</t>
  </si>
  <si>
    <t>1803 - 5 - 3 1 3 12 40 2 141 - 61</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</si>
  <si>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</si>
  <si>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</si>
  <si>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</si>
  <si>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</si>
  <si>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</si>
  <si>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</si>
  <si>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</si>
  <si>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</si>
  <si>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</si>
  <si>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</si>
  <si>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</si>
  <si>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en el programa de tuberculosis y lepra a las direcciones locales de los 12 municipios del departamento.</t>
  </si>
  <si>
    <t>Realizar capacitaciones al personal asistencial de las IPS en el programa de tuberculosis y lepra en el departamento.</t>
  </si>
  <si>
    <t>Realizar el análisis e intervención a los casos especiales de farmacorresistencia del programa de tuberculosis.</t>
  </si>
  <si>
    <t>Acompañar la vigilancia de cumplimiento a guías y protocolos de vigilancia en tuberculosis y lepra</t>
  </si>
  <si>
    <t>1803 - 5 - 3 1 3 12 40 2 142 - 113</t>
  </si>
  <si>
    <t>Coordinar acciones para la gestión intersectorial</t>
  </si>
  <si>
    <t>Realizar mesas técnicas para la gestión del compromiso político, en la protección social y sistemas de apoyo de pacientes con tuberculosis y lepra.</t>
  </si>
  <si>
    <t>Res.1030/2016 Campaña control lepra QuindÍo</t>
  </si>
  <si>
    <t>1803 - 5 - 3 1 3 12 40 2 142 - 114</t>
  </si>
  <si>
    <t>Ejecutar los nuevos planes estratégicos de tuberculosis y lepra.</t>
  </si>
  <si>
    <t>Res.1030/2016 campaña control lepra Quindío</t>
  </si>
  <si>
    <t>1803 - 5 - 3 1 3 12 40 2 142 - 61</t>
  </si>
  <si>
    <t>Garantizar los insumos, medios y reactivos para el análisis de las muestras de tuberculosis y lepra en las IPS públicas del departamento.</t>
  </si>
  <si>
    <t>Realizar campañas de prevención y atención integral en afectados por tuberculosis</t>
  </si>
  <si>
    <t>Gestión de la prestación de los servicios en prevención y atención integral centrada en los afectados por tuberculosis y lepra.</t>
  </si>
  <si>
    <t>Realizar actividades de promoción y prevención implementadas para la comunidad y grupos focalizados en tuberculosis y lepra en los 12 municipios del departamento.</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</si>
  <si>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</si>
  <si>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</si>
  <si>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</si>
  <si>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</si>
  <si>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</si>
  <si>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</si>
  <si>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</si>
  <si>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</si>
  <si>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</si>
  <si>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</si>
  <si>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</si>
  <si>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</si>
  <si>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</si>
  <si>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</si>
  <si>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</si>
  <si>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</si>
  <si>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</si>
  <si>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</si>
  <si>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</si>
  <si>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</si>
  <si>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</si>
  <si>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</si>
  <si>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</si>
  <si>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</si>
  <si>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</si>
  <si>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</si>
  <si>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</si>
  <si>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</si>
  <si>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</si>
  <si>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</si>
  <si>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</si>
  <si>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</si>
  <si>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</si>
  <si>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</si>
  <si>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</si>
  <si>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</si>
  <si>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</si>
  <si>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</si>
  <si>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</si>
  <si>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t>
  </si>
  <si>
    <t>Asistencia técnica  a los actores de la vigilancia en  salud publica  en el departamento, en el evento de intoxicaciones por sustancias Químicas y enfermedades diarreicas agudas (EDAS) de conformidad con los lineamientos y protocolos del INS.</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</si>
  <si>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</si>
  <si>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</si>
  <si>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</si>
  <si>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inspección vigilancia y control con enfoque de riesgo a los establecimientos que usan y manejan sustancias químicas potencialmente toxicas en los 12 Municipios del Departamento.</t>
  </si>
  <si>
    <t>Realizar inspección, vigilancia y control a los planes de gestión  integral de residuos generados en atención en salud y otras actividades en los municipios del departamento.</t>
  </si>
  <si>
    <t>1803 - 5 - 3 1 3 12 43 2 146 - 63</t>
  </si>
  <si>
    <t>Realizar inspección, vigilancia y control, de las condiciones de seguridad higiénico, sanitaria y ambiental, a sujetos de interés en saneamiento básico, en los municipios de competencia departamental.</t>
  </si>
  <si>
    <t>Fondo de Estupefacientes</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</si>
  <si>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</si>
  <si>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</si>
  <si>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</si>
  <si>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 xml:space="preserve">Suministrar medicamentos de control especial- monopolio del estado a los establecimientos farmacéuticos autorizados. </t>
  </si>
  <si>
    <t>Suministrar medicamentos de programas especiales a las IPS’s que lo requieran.</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</si>
  <si>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</si>
  <si>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</si>
  <si>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</si>
  <si>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</si>
  <si>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</si>
  <si>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</si>
  <si>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</si>
  <si>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</si>
  <si>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</si>
  <si>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a la comunidad afro en el departamento del Quindío.</t>
  </si>
  <si>
    <t>Realizar una mesa de concertación  con la población afro  para la proyección de acciones PIC departamental, con enfoque diferencial.</t>
  </si>
  <si>
    <t>Difundir a través de medios de comunicación municipales el respeto y reconocimiento de los deberes y derechos de la población vulnerable con enfoque diferencial (genero - LGTBI - afro - habitante de calle - adulto mayor -niños niñas adolescentes - indígenas - discapacidad).</t>
  </si>
  <si>
    <t>Realizar visitas de supervisión a IPS para evaluar la calidad en la atención en salud de la población vulnerable con enfoque diferencial (genero - LGTBI - afro - habitante de calle - adulto mayor -niños niñas adolescentes - indígenas).</t>
  </si>
  <si>
    <t>Realizar la verificación de la afiliación en salud y la atención en salud con  enfoque diferencial          (genero - LGTBI - afro - habitante de calle - adulto mayor -niños niñas adolescentes - indígenas - discapacidad)  en los municipios del departamento.</t>
  </si>
  <si>
    <t>Realizar Seguimiento y asistencia técnica al cumplimiento de planes de mejoramiento suscritos con las instituciones que se encuentran funcionando antes de  la expedición de la ley 1315/2009.</t>
  </si>
  <si>
    <t>Realizar verificación de las instalaciones y el funcionamiento de centros de protección o centro día para el adulto mayor  (ley 1315/2009) con apoyo del estado.</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</si>
  <si>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</si>
  <si>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</si>
  <si>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</si>
  <si>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</si>
  <si>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seguimiento a la implementación del Programa de Atención Psicosocial y Salud Integral a Víctimas PAPSIVI en los municipios donde se encuentra operando.</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</si>
  <si>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</si>
  <si>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</si>
  <si>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</si>
  <si>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1803 - 5 - 3 1 3 12 44 2 148 - 61</t>
  </si>
  <si>
    <t>Apoyar el establecimiento  y coordinación  de  redes integradas  de servicios de información en  salud (acceso del sector salud a VIVANTO).</t>
  </si>
  <si>
    <t>Fortalecimiento de  la estrategia AIEPI en los 12 municipios del Departamento</t>
  </si>
  <si>
    <t>0318 - 5 - 3 1 3 12 44 2 148 - 20</t>
  </si>
  <si>
    <t>Consolidar los programas de atención a la primera infancia</t>
  </si>
  <si>
    <t>Realizar acompañamiento a los 12  Municipios  durante la jornadas Nacionales de vacunación.</t>
  </si>
  <si>
    <t xml:space="preserve">Realizar verificacion del cumplimiento de las coberturas de vacunacion de los 12 municipios del departamento dentro del plan de intervenciones colectivas </t>
  </si>
  <si>
    <t xml:space="preserve">Realizar articulacion con las EAPB, IPS y planes locales de salud mediantes mesas de trabajo para garantizar el cumplimiento en las coberturas de vacunacion dentro de los 12 municipios </t>
  </si>
  <si>
    <t>Capacitar a coordinadores del plan ampliado de inmunizacion para la ejecucion del monitoreo y encuentas de cobertura de vacunacion de los 12 municipios del departamento.</t>
  </si>
  <si>
    <t>realizar la asistencia tecnica a los 12 municipios del departamento para la implementacion de la estartegia AIEPI</t>
  </si>
  <si>
    <t>Brindar asistencia tecnica a los 12 municipios en la elaboracion del plan para la articulacion de las estrategias IAMI - AIEPI - PAI</t>
  </si>
  <si>
    <t>Fortalecer en los doce (12) municipios del departamento los  comités municipales de discapacidad</t>
  </si>
  <si>
    <t>Fortalecer atención integral a poblaciones vulnerables</t>
  </si>
  <si>
    <t>Brindar capacitación y apoyo en el monitoreo de las metas del registro de localización y caracterización de personas con discapacidad de los 12 municipios.</t>
  </si>
  <si>
    <t>Realizar seguimiento a las EAPB para el cumplimiento de la Circular 016 del 2014 (exención de copagos y cuotas moderadoras) y la Circular 010 del 2015 (atención integral de salud para personas con discapacidad).</t>
  </si>
  <si>
    <t>Realizar jornadas de capacitación en normatividad vigente en torno a la población con discapacidad.</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</si>
  <si>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</si>
  <si>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</si>
  <si>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</si>
  <si>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</si>
  <si>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</si>
  <si>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</si>
  <si>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</si>
  <si>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</si>
  <si>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</si>
  <si>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</si>
  <si>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</si>
  <si>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</si>
  <si>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</si>
  <si>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</si>
  <si>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</si>
  <si>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</si>
  <si>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</si>
  <si>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</si>
  <si>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</si>
  <si>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</si>
  <si>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</si>
  <si>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</si>
  <si>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</si>
  <si>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</si>
  <si>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</si>
  <si>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</si>
  <si>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</si>
  <si>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</si>
  <si>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</si>
  <si>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</si>
  <si>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</si>
  <si>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</si>
  <si>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</si>
  <si>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</si>
  <si>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</si>
  <si>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</si>
  <si>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</si>
  <si>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</si>
  <si>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</si>
  <si>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</si>
  <si>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</si>
  <si>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</si>
  <si>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</si>
  <si>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</si>
  <si>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</si>
  <si>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</si>
  <si>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</si>
  <si>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</si>
  <si>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</si>
  <si>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</si>
  <si>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</si>
  <si>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</si>
  <si>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</si>
  <si>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Rentas cedidas subcuenta otros gastos en salud</t>
  </si>
  <si>
    <t>Orientar e inducir a la poblacion no sisbenizada atendida por las IPS 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</si>
  <si>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</si>
  <si>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</si>
  <si>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2 153 - 64</t>
  </si>
  <si>
    <t xml:space="preserve"> Gestionar  recursos para cofinanciación de la afialicon  mpo y lugares de afiliación
</t>
  </si>
  <si>
    <t>Gestión de recursos para cofinanciación de la afiliación a los municipios y lugares de afiliación</t>
  </si>
  <si>
    <t>Ley 1393 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</si>
  <si>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</si>
  <si>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</si>
  <si>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</si>
  <si>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</si>
  <si>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</si>
  <si>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 Adriana</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</si>
  <si>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</si>
  <si>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</si>
  <si>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</si>
  <si>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</si>
  <si>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</si>
  <si>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</si>
  <si>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</si>
  <si>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procesos de inspección , vigilancia y control en el acceso de los afiliados  a la red de servicios de salud.</t>
  </si>
  <si>
    <t>Resolución 971/2016 programa inimputables</t>
  </si>
  <si>
    <t>Mantener la contratación con la red pública y privada (15)  para la atención de la población no afiliada.</t>
  </si>
  <si>
    <t>1802 - 5 - 3 1 3 14 50 2 154 - 59</t>
  </si>
  <si>
    <t xml:space="preserve">Fortalecer la contratación para la atención de la población no afiliada </t>
  </si>
  <si>
    <t xml:space="preserve">Fortaler la contratacion para la tencion de la pobblacion pobre no asegurada y los servicios no incluidos en el Plan de beneficios de la poblacion afiliada a la regimen subsidiado. </t>
  </si>
  <si>
    <t>SGP salud prestación servicios C.S.F</t>
  </si>
  <si>
    <t>Realizar asistencia técnica en la construcción y ejecución del plan bienal de inversiones, a catorce (14) Empresas sociales del estado (ESE) del departamento.</t>
  </si>
  <si>
    <t>1802 - 5 - 3 1 3 14 50 2 154 - 60</t>
  </si>
  <si>
    <t>Fortalecier la construcción del Plan Bienal en las 14 Empresas sociales del estado (ESE)del departamento.</t>
  </si>
  <si>
    <t>Asistencia tecnica a las ESE del departamento en la formulacion, gestion y manejo de la plataforma para proyectos de infraestructura y dotacion.</t>
  </si>
  <si>
    <t>SGP salud aportes patronales S.S.F</t>
  </si>
  <si>
    <t>0318 - 5 - 3 1 3 14 50 2 154 - 35</t>
  </si>
  <si>
    <t>Realizar sesiones del  cosejo territoriales de salud para obtener aval de proyectos de infraestructura y dotacion hospitalaria.</t>
  </si>
  <si>
    <t>Recurso destinado del Monopolio</t>
  </si>
  <si>
    <t>Fortalecimiento de la  gestión de la entidad territorial municipal</t>
  </si>
  <si>
    <t>Realizar asistencia Técnica  en los 12 municipios, en la capacidad de gestión en salud</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</si>
  <si>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</si>
  <si>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</si>
  <si>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</si>
  <si>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</si>
  <si>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</si>
  <si>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</si>
  <si>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verificación a los 12 municipios y sus respectivas E.S.E del departamento en los reportes de gestión financiera.</t>
  </si>
  <si>
    <t>Brindar apoyo en la gestión administrativa y financiera a los municipios y E.S.E del departamento</t>
  </si>
  <si>
    <t>Garantizar red de servicios en eventos de emergencias</t>
  </si>
  <si>
    <t xml:space="preserve">Ajustar los 14 planes de emergencia de las instituciones prestadoras de salud de todo el Departamento.  </t>
  </si>
  <si>
    <t>1802 - 5 - 3 1 3 14 52 2 156 - 72</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</si>
  <si>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</si>
  <si>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</si>
  <si>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</si>
  <si>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</si>
  <si>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</si>
  <si>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</si>
  <si>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Desarrollar el plan de emergencias de salud departamental</t>
  </si>
  <si>
    <t xml:space="preserve">Articular  la red hospitalaria del Departamento
</t>
  </si>
  <si>
    <t xml:space="preserve">Realizar mantenimiento de los equipos de telecomunicación </t>
  </si>
  <si>
    <t>Ajustar un (1) Plan de Emergencias en Salud Departamental.</t>
  </si>
  <si>
    <t>Realizar ajuste a un plan de emergencias del departamento del quindio</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</si>
  <si>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</si>
  <si>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</si>
  <si>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</si>
  <si>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</si>
  <si>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evaluación y gestión de los procesos técnicos Y administrativos de funcionamiento del CRUE.</t>
  </si>
  <si>
    <t>1802 - 5 - 3 1 3 14 52 2 157 - 72</t>
  </si>
  <si>
    <t>Regular y coordinar la prestación de servicios de urgencias y emergencias en salud en el departamento.</t>
  </si>
  <si>
    <t>Realizar asistencia técnica a los prestadores de servicios de salud.</t>
  </si>
  <si>
    <t>Implementación de la línea departamental de urgencia en salud mental.</t>
  </si>
  <si>
    <t>Dotación de quipos de tecnología y telecomunicaciones para el funcionamiento del CRUE.</t>
  </si>
  <si>
    <t>Garantizar continuidad del funcionamiento del CRUE - SEM</t>
  </si>
  <si>
    <t>0318 - 5 - 3 1 3 14 52 2 157 - 20</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</si>
  <si>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</si>
  <si>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</si>
  <si>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</si>
  <si>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</si>
  <si>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</si>
  <si>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</si>
  <si>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</si>
  <si>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</si>
  <si>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</si>
  <si>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Dirección Territorial de acuerdo a lo establecido en la Resolución 3960 de 2008.</t>
  </si>
  <si>
    <t>Evaluación del PAMEC en su condición de compradores de servicios de salud para población pobre no afiliada, mediante  auditoría externa a los prestadores.</t>
  </si>
  <si>
    <t xml:space="preserve">Realizar inspección y vigilancia a la formulación y cumplimiento de los contenidos del PAMEC de los municipios certificados de su jurisdicción.                                                                                </t>
  </si>
  <si>
    <t xml:space="preserve">Enviar anualmente a la superintendencia nacional de salud, un informe de seguimiento a la formulación y evaluación de los PAMEC de los municipios de competencia departamental. </t>
  </si>
  <si>
    <t xml:space="preserve">Realizar un plan de asistencia técnica para la formulación e implementación del PAMEC en la IPS y EAPBS públicas del Departamento. </t>
  </si>
  <si>
    <t xml:space="preserve">Asegurar la totalidad de los estandares establecidos en el sistema de habilitacion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</si>
  <si>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</si>
  <si>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</si>
  <si>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 xml:space="preserve">Garantizar eficiencia en el establecimiento de los indicadores de seguimiento a riesgo 
</t>
  </si>
  <si>
    <t>Realizar capacitación del recurso humano de las ESES, IPS y EPS Tema del PAMEC, indicadores de calidad y circular 012 de 2016</t>
  </si>
  <si>
    <t>Realizar visitas de verificación de los requisitos de habilitación a 150 prestadores de servicios de salud.</t>
  </si>
  <si>
    <t xml:space="preserve">Realizar visitas de verificación de los requisitos de habilitación </t>
  </si>
  <si>
    <t>Verificación de los requisitos de habilitación</t>
  </si>
  <si>
    <t>Fortalecimiento financiero de la red de servicios publica</t>
  </si>
  <si>
    <t>Evaluar semestralmente los indicadores de monitoreo del sistema de catorce (14) ESE´s del nivel I, II y III</t>
  </si>
  <si>
    <t>1802 - 5 - 3 1 3 14 54 2 159 - 72</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</si>
  <si>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</si>
  <si>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</si>
  <si>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</si>
  <si>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</si>
  <si>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</si>
  <si>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</si>
  <si>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</si>
  <si>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</si>
  <si>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</si>
  <si>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</si>
  <si>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</si>
  <si>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</si>
  <si>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</si>
  <si>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</si>
  <si>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</si>
  <si>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</si>
  <si>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</si>
  <si>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</si>
  <si>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</si>
  <si>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</si>
  <si>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</si>
  <si>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</si>
  <si>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</si>
  <si>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</si>
  <si>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</si>
  <si>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</si>
  <si>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</si>
  <si>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DESARROLLO SOSTENIBLE</t>
  </si>
  <si>
    <t>Quindío territorio vital</t>
  </si>
  <si>
    <t>Generación de entornos favorables y sostenibilidad ambiental</t>
  </si>
  <si>
    <t xml:space="preserve">Implementar un (1)  Sistema de Gestión Ambiental Departamental SIGAD </t>
  </si>
  <si>
    <t>0312 - 5 - 3 1 1 1 1 10 64 - 20</t>
  </si>
  <si>
    <t>Generación de entornos favorables y sostenibilidad ambiental para el Departamento del Quindío</t>
  </si>
  <si>
    <t>Potencializar  el Sistema Departamental y municipal de áreas protegidas</t>
  </si>
  <si>
    <t xml:space="preserve">Realización de actividades SIGAD. </t>
  </si>
  <si>
    <t>RO</t>
  </si>
  <si>
    <t xml:space="preserve">Actualización, analisis, y recomendaciones de mejora sobre  la información ambiental de los doce municipios. </t>
  </si>
  <si>
    <t xml:space="preserve">Apoyar cuatro (4) planes de manejo de áreas protegidas del departamento </t>
  </si>
  <si>
    <t>Actualización y apoyo en el fortalecimiento de  los planes de manejo de áreas protegidas del departamento</t>
  </si>
  <si>
    <t xml:space="preserve">Apoyar el Plan Departamental  para la Gestión Integral de la Biodiversidad y sus Servicios Ecosistémicos PDGIB 2013-2024  </t>
  </si>
  <si>
    <t>Adecuadar planificación para la sostenibilidad de los recursos naturales</t>
  </si>
  <si>
    <t>Apoyo al Plan de gestión de la biodiversidad y sus servicios ecosistemicos PDGIB</t>
  </si>
  <si>
    <t>Diseñay ejecutar una poiica Departamental de uso racional de resiudos solidos y uso eficiente de energia</t>
  </si>
  <si>
    <t xml:space="preserve">Realizar actividades de educación en competencias de sostenibilidad  que esten encamidas a la estructuración e implementación de las politicas de residuos y energia. </t>
  </si>
  <si>
    <t xml:space="preserve">Desarrollar en (5) cinco de los sectores productivos del departamento, actividades de producción más limpia y Buenas  Prácticas Ambientales (BPA) </t>
  </si>
  <si>
    <t xml:space="preserve">Generar apropiación de las acciones  de producción más limpia y Buenas  Prácticas Ambientales (BPA) en los sectores productivos  del departamento. </t>
  </si>
  <si>
    <t xml:space="preserve">Apoyar a los doce (12) municipios en las acciones de control y vigilancia de la explotación minera en coordinación con la autoridad ambiental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</si>
  <si>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</si>
  <si>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</si>
  <si>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</si>
  <si>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0312 - 5 - 3 1 1 1 2 10 67 - 20</t>
  </si>
  <si>
    <t>Gestón integral de cuencas hirdográficas en el Departamento del Quindío</t>
  </si>
  <si>
    <t xml:space="preserve">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</si>
  <si>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</si>
  <si>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</si>
  <si>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Bienes y servicios ambientales para las nuevas generaciones</t>
  </si>
  <si>
    <t xml:space="preserve">Conservar y restaurar seis (6) áreas de importancia estratégica para el recurso hídrico del departamento </t>
  </si>
  <si>
    <t>0312 - 5 - 3 1 1 1 3 10 68 - 20</t>
  </si>
  <si>
    <t>Aplicación de mecanismos de protección ambiental en el Departamento del Quindío.</t>
  </si>
  <si>
    <t xml:space="preserve">Potencializar  el Sistema Departamental y municipal de áreas protegidas
</t>
  </si>
  <si>
    <t>Adquisición y Mantenimiento  de las áreas de importancia estrategica</t>
  </si>
  <si>
    <t>Conservar para la sostenibilidad ambiental dos (2) cuencas de los municipios con declaratoria de Paisaje Cultural Cafetero PCC</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</si>
  <si>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</si>
  <si>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</si>
  <si>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</si>
  <si>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Intervenir en herramientas del PCC las cuencas de los municipios con declaratoria de paisaje cultural cafetero</t>
  </si>
  <si>
    <t>0101/2018</t>
  </si>
  <si>
    <t>Diagnosticar y diseñar los corredores de conservación del PCC</t>
  </si>
  <si>
    <t xml:space="preserve">Promover la creación y adopción  en los doce (12) municipios del departamento, de herramientas para el estímulo de incentivos a la conservación </t>
  </si>
  <si>
    <t xml:space="preserve">Poner en marcha programas e incentivos a la conservación </t>
  </si>
  <si>
    <t>Restaurar con obras de bioingeniería veinte (20) Hectáreas o zonas críticas de riesgo.</t>
  </si>
  <si>
    <t xml:space="preserve">Poner en marcha obras de bioingenieria </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</si>
  <si>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</si>
  <si>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</si>
  <si>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</si>
  <si>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</si>
  <si>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</si>
  <si>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</si>
  <si>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</si>
  <si>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</si>
  <si>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</si>
  <si>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</si>
  <si>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</si>
  <si>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Fortalecimiento e innovación empresarial de la caficultura en el Departamento del Quindío</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</si>
  <si>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</si>
  <si>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</si>
  <si>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Crear (6) seis grupos multiplicadores de conocimiento en emprendimiento y calidad del café  para jóvenes y mujeres rurales, campesinas y cafeteras</t>
  </si>
  <si>
    <t>Crear (1) portafolio de café origen Quindío a través de la valoración de 6000 predios</t>
  </si>
  <si>
    <t>Alto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</si>
  <si>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</si>
  <si>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</si>
  <si>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 Quindio</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</si>
  <si>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</si>
  <si>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</si>
  <si>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</si>
  <si>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</si>
  <si>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0312 - 5 - 3 1 2 2 5 8 176 - 20</t>
  </si>
  <si>
    <t>Creacion e implementacion de los centros agroindustriales para  la paz CAPAZ en el Deparamento del Quindio</t>
  </si>
  <si>
    <t xml:space="preserve">Equiparar el crecimiento del PIB del departamento del Quindío al PIB nacional
</t>
  </si>
  <si>
    <t>Mejorar  la productividad primaria agropecuaria</t>
  </si>
  <si>
    <t>Apoyar cinco (5) sectores productivos agropecuarios del departamento en métodos de mercadeo que propicien innovación en los aspectos comerciales de los productos del Quindío</t>
  </si>
  <si>
    <t>Articular la demanda existente y la oferta efectiva</t>
  </si>
  <si>
    <t>Crear  seis (6) centros logísticos  para la transformación agroindustrial - CARPAZ</t>
  </si>
  <si>
    <t>Brindar un sistema eficiente de prestación de servicios públicos</t>
  </si>
  <si>
    <t>Capacitar seis (6) unidades agro empresariales de jóvenes y mujeres rurales</t>
  </si>
  <si>
    <t>Capacitaciones a los sevctores agropecuarios</t>
  </si>
  <si>
    <t>Crear e implementar el Fondo de Financiamiento de Desarrollo Rural - FIDER</t>
  </si>
  <si>
    <t>0312 - 5 - 3 1 2 2 5 8 177 - 20</t>
  </si>
  <si>
    <t>Creación e implementación del Fondo de Financiamiento de Desarrollo Rural FIDER</t>
  </si>
  <si>
    <t xml:space="preserve">Mejoramiento de las condiciones de acceso al financiamiento de los productores agropecuarios, mediante la creacion de un fondo financiero para el desarrollo rural en el departamento del Quindío.                                               
</t>
  </si>
  <si>
    <t xml:space="preserve">Generación de procesos de  apoyo financiero de facil acceso para desarrolo del sector productivo rural.
</t>
  </si>
  <si>
    <t>Asistencia técnica en la creacion y elaboracion de FIDER</t>
  </si>
  <si>
    <t>Reactivar un instrumento de prevención por eventos naturales para productos agrícolas.</t>
  </si>
  <si>
    <t>0312 - 5 - 3 1 2 2 5 8 175 - 20</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</si>
  <si>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</si>
  <si>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</si>
  <si>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Fortalecimiento de los  programas de prevención en el sector rural, para mejorar la capacidad de respuesta ante inminencia de eventos y riesgos naturales </t>
  </si>
  <si>
    <t>ESTABLECIMIENTO DE BARRERAS VIVAS</t>
  </si>
  <si>
    <t xml:space="preserve">Generación de espacios de articulación institucional en apoyo de asistencia técnica rural ante eventos y riesgos naturales  </t>
  </si>
  <si>
    <t xml:space="preserve">ACOMPAÑAMIENTO TECNICO Y EDUCACION AMBIENTAL  EN PREVENCION EN EVENTOS Y RIESGOS NATURALES </t>
  </si>
  <si>
    <t>Emprendimiento y empleo rural</t>
  </si>
  <si>
    <t>Apoyar la formalización de empresas en cuatro (4)  sectores productivos agropecuarios del Departamento</t>
  </si>
  <si>
    <t>0312 - 5 - 3 1 2 2 6 13 75 - 20</t>
  </si>
  <si>
    <t xml:space="preserve">Fomento al emprendimiento y  al empleo rural en el Departamento del Quindío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</si>
  <si>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</si>
  <si>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apoyo en la formalización de empresas en los sectores productivos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</si>
  <si>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</si>
  <si>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</si>
  <si>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Identificacion, caraterizacion de las nuevas iniciativas productivas rurales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</si>
  <si>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</si>
  <si>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</si>
  <si>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Capacitacion a jovenes y mujeres rurales en actividades agricolas y no agricolas.</t>
  </si>
  <si>
    <t>Beneficiar a  dos mil cuatrocientas  (2400) mujeres rurales campesinas, personas en condición de vulnerabilidad y con enfoque diferencial en formación para el trabajo y el desarrollo humano</t>
  </si>
  <si>
    <t xml:space="preserve">formacion para el trabajo y el desarrollo humano
</t>
  </si>
  <si>
    <t>Impulso a la competitividad productiva y empresarial del sector Rural</t>
  </si>
  <si>
    <t>Apoyar (5) cinco sectores productivos del Departamento en ruedas de negocio</t>
  </si>
  <si>
    <t>0312 - 5 - 3 1 2 2 7 13 78 - 20</t>
  </si>
  <si>
    <t>Fortalecimiento a la competitividad productiva y empresarial del sector rural en el Departamento del Quindio</t>
  </si>
  <si>
    <t xml:space="preserve">Crecimiento del PIB del departamento  del Quindio frente al PIB Nacional                                         
</t>
  </si>
  <si>
    <t xml:space="preserve">Conocimiento de metodos no tradicionales de comercialización </t>
  </si>
  <si>
    <t>Impulsar la competitivdad productiva y empresarial  mediante ruedas de negocio</t>
  </si>
  <si>
    <t>Realizar (3) tres eventos  de capacitación para acceder a mercados internacionales</t>
  </si>
  <si>
    <t xml:space="preserve">Aumentar la divulgación de eventos especializados para acceder a mercados Internacionales </t>
  </si>
  <si>
    <t xml:space="preserve">Capacitar al sector empresarial rural para el acceso a mercados internacionales.
</t>
  </si>
  <si>
    <t>Diseñar e implementar (1) un instrumento de planificación e información rural para la comercialización de productos transables</t>
  </si>
  <si>
    <t xml:space="preserve">Puesta en marcha de los instrumentos de planificación e información rural
</t>
  </si>
  <si>
    <t>Fomento a la Agricultura Familiar Campesina, agricultura urbana y mercados campesinos para la soberanía y  Seguridad alimentaria</t>
  </si>
  <si>
    <t>Diseñar e implementar un (1) programa de agricultura familiar campesina</t>
  </si>
  <si>
    <t>0312 - 5 - 3 1 3 11 34 8 79 - 20</t>
  </si>
  <si>
    <t>Fomento a la agricultura familiar , urbana y  mercados campesinos para la soberanía y  Seguridad alimentaria en el Departamento del Quindio.</t>
  </si>
  <si>
    <t xml:space="preserve">Implementacion del programa de Agricultura Familiar Campesina a traves de acompañamiento tecnico a beneficiarios </t>
  </si>
  <si>
    <t>Apoyar la conformación de cuatro (4) alianzas para contratos de compra anticipada de productos de la agricultura familiar en el departamento del Quindío</t>
  </si>
  <si>
    <t>Acompañamiento tecnico a productores agropecuarios en la productividad primaria y alistamiento de la oferta, permitiendo asi la insercion en nuevos mercados locales, regionales y nacionales</t>
  </si>
  <si>
    <t>Sembrar quinientas (500) Ha de productos de la canasta básica familiar para aumentar la disponibilidad de alimentos</t>
  </si>
  <si>
    <t xml:space="preserve">Sembrar 150 Ha de productos de la canasta basica familiar a traves del apoyo en siembras directas y convenios que fortalezcan  la produccion en pequeños y medianos agricultores  
</t>
  </si>
  <si>
    <t>Beneficiar a 2400 familias urbanas y periurbanas con parcelas de agricultura familiar para autoconsumo y comercio de excedentes</t>
  </si>
  <si>
    <t>Acompañamiento a familias urbanas y periurbanas en el establecimiento de parcelas de agricultura familiar</t>
  </si>
  <si>
    <t>Acompañamiento tecnico y logistico en el alistamiento de la oferta productiva de peqeños agricultores en mercados campesinos en los municipios del Departamento del Quindio</t>
  </si>
  <si>
    <t>Mejorar el estado nutricional de 1795 niños menor de 5 años y de 1531 niños de 6 a 18 años  en riesgo de desnutrición en el departamento</t>
  </si>
  <si>
    <t xml:space="preserve">1795 -  1531 </t>
  </si>
  <si>
    <r>
      <rPr>
        <sz val="11"/>
        <rFont val="Arial"/>
        <family val="2"/>
      </rPr>
      <t xml:space="preserve">Talleres de capacitacion en el mejoramiento de la dieta alimenticia a partir de productos de la canasta basica familiar </t>
    </r>
    <r>
      <rPr>
        <sz val="11"/>
        <color indexed="10"/>
        <rFont val="Arial"/>
        <family val="2"/>
      </rPr>
      <t xml:space="preserve">
</t>
    </r>
  </si>
  <si>
    <t>POBLACION</t>
  </si>
  <si>
    <t>ESTRATEGIA</t>
  </si>
  <si>
    <t>PROGRAMA</t>
  </si>
  <si>
    <t>SUBPROGRAMA</t>
  </si>
  <si>
    <t>META PRODUCTO PLAN DE DESARROLLO</t>
  </si>
  <si>
    <t>NO</t>
  </si>
  <si>
    <t>VALOR EN PESOS</t>
  </si>
  <si>
    <t>Infraestructura Sostenible para la Paz</t>
  </si>
  <si>
    <t>Mejora de la Infraestructura Vial del Departamento del Quindío</t>
  </si>
  <si>
    <t>Mantener, mejorar y/o rehabilitar ciento treinta (130) km de vías del Departamento para la implementación del Plan Vial Departamental.</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</si>
  <si>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</si>
  <si>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</si>
  <si>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</si>
  <si>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Mantener, mejorar y/o rehabilitar la infraestructura y vial del departamento</t>
  </si>
  <si>
    <t>IMPUESTO AL REGISTRO</t>
  </si>
  <si>
    <t>Mejora de la Infraestructura  Social del Departamento del Quindío</t>
  </si>
  <si>
    <t>Apoyar la construcción, mejoramiento y/o  rehabilitación de la infraestructura de doce (12) escenarios deportivos y/o recreativos en 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</si>
  <si>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</si>
  <si>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</si>
  <si>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</si>
  <si>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Mantener, mejorar y/o rehabilitar la Infraestructura de cuarenta y ocho (48) instituciones educativas en el departamento del Quindío.</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</si>
  <si>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</si>
  <si>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</si>
  <si>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Construcción, mantenimiento, mejoramiento y/o la rehabilitación de la infraestructura de equipamientos públicos y colectivos.</t>
  </si>
  <si>
    <t>Apoyar la construcción y  el mejoramiento de mil (1000) viviendas urbana y rural priorizada en el departamento del Quindío.</t>
  </si>
  <si>
    <t>Mejoramiento y/o construcción de vivienda urbana y rural.</t>
  </si>
  <si>
    <t>HERNAN MAURICIO CAÑAS PIEDRAHITA.</t>
  </si>
  <si>
    <t>Gerente General - ProviQuindío.</t>
  </si>
  <si>
    <t>Proyectó: Diego Fernando Ramirez Restrepo</t>
  </si>
  <si>
    <t>Profesional Universitario - Contratista.</t>
  </si>
  <si>
    <t xml:space="preserve">                                                               </t>
  </si>
  <si>
    <t>GESTIÓN TERRIITORIAL</t>
  </si>
  <si>
    <t>Implementar 4 procesos de fiscalización de las Rentas Departamentales</t>
  </si>
  <si>
    <t>0307 - 5 - 3 1 5 28 88 17 16 - 20</t>
  </si>
  <si>
    <t xml:space="preserve"> Mejoramiento de la sostenibilidad de los procesos de fiscalización liquidación control y cobranza de los tributos en el Departamento del Quindío</t>
  </si>
  <si>
    <t>20-56</t>
  </si>
  <si>
    <t xml:space="preserve">
Recurso Ordinario
Cofinanciación Convenios Interadministrativos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</si>
  <si>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</si>
  <si>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</si>
  <si>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Ejecutar el programa anti contrabando suscrito con la Federación Nacional de Departamentos.                               </t>
  </si>
  <si>
    <t>0307 - 5 - 3 1 5 28 88 17 16 - 56</t>
  </si>
  <si>
    <t xml:space="preserve">Ejecutar el Programa Anticontrabando en el Departamento del Quindìo con ocasion de la suscripcion del Convenio entre el Departamento del Quindìo y la Federaciòn Nacional de Departamentos
</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</si>
  <si>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</si>
  <si>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</si>
  <si>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</si>
  <si>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</si>
  <si>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 xml:space="preserve">Implementar un programa para el cumplimiento de las políticas y prácticas contables para la administración departamental         </t>
  </si>
  <si>
    <t>308 - 5 - 3 1 5 28 88 17 17 - 20</t>
  </si>
  <si>
    <t xml:space="preserve">Adoptar el nuevo modelo de informaciòn Financiera determinado por las Normas Internacionales de Contabilidad de información financiera NIIF, a fin de garantizar la confiabilidad de la información financiera.
</t>
  </si>
  <si>
    <t xml:space="preserve">LUZ HELENA MEJIA  CARDONA </t>
  </si>
  <si>
    <t xml:space="preserve">Secretaria de Hacienda </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</si>
  <si>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</si>
  <si>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</si>
  <si>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</si>
  <si>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</si>
  <si>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23 - 27</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</si>
  <si>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</si>
  <si>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</si>
  <si>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</si>
  <si>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</si>
  <si>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RECURSOS DEL BALANCE DEL SGP</t>
  </si>
  <si>
    <t>0308 - 5 - 3 1 1 1 2 3 22 - 04</t>
  </si>
  <si>
    <t>Formular proyectos para ejecutar diferentes proyectos con el fin de brindar un buen servicio de Agua potable y Saneamiento basico.</t>
  </si>
  <si>
    <t xml:space="preserve">ESTAMPILLA PRO - DESARROLLO </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</si>
  <si>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</si>
  <si>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</si>
  <si>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</si>
  <si>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SGP AGUA POTABLE SSF 27</t>
  </si>
  <si>
    <t xml:space="preserve">Formular,priorizar, viabilizar y ejecutar proyectos de infraestructura de Agua Potable y Saneamiento Basico 
</t>
  </si>
  <si>
    <t>Apoyar  veinte (20) proyectos de agua potable y saneamiento básico de acuerdo al plan de acompañamiento social</t>
  </si>
  <si>
    <t xml:space="preserve">No de proyectos acompañados </t>
  </si>
  <si>
    <t>0308 - 5 - 3 1 1 1 2 3 24 - 27</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</si>
  <si>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</si>
  <si>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</si>
  <si>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</si>
  <si>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</si>
  <si>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</si>
  <si>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</si>
  <si>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</si>
  <si>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</si>
  <si>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</si>
  <si>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</si>
  <si>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</si>
  <si>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 xml:space="preserve">Actualización e implementacion del Plan Ambiental para el Sector de Agua Potable y Saneamiento Básico
</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</si>
  <si>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</si>
  <si>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</si>
  <si>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</si>
  <si>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</si>
  <si>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</si>
  <si>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</si>
  <si>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</si>
  <si>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</si>
  <si>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</si>
  <si>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Formular e implementar dos (2) proyectos para la gestión del riesgo del sector de agua potable y saneamiento básico. </t>
  </si>
  <si>
    <t xml:space="preserve">N° de proyectos para la gestión del riesgo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</si>
  <si>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</si>
  <si>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</si>
  <si>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2018.</t>
  </si>
  <si>
    <t>Destinar recursos de inversion en planes mantenimiento con su correspondiente priorizacion a través de la estructuración priorizada de
inversión por fases para la gestión del riesgo en el sector de agua potable y saneamiento básico en el Dpto.</t>
  </si>
  <si>
    <t>Estructuración priorizada de inversión para la Gestión del Riesgo en el Sector de Agua Potable y Saneamiento Básico.</t>
  </si>
  <si>
    <t>Atención de emergencias que afecten la prestación de servicios de Agua Potable y Saneamiento Básico.</t>
  </si>
  <si>
    <t>Planificar  adecuadamente los procesos para la mitigación de riesgos en la prestación del servicio de  ,APSB a través de estudios de la gestión del riesgo que aporten en el conocimiento de los mismos.</t>
  </si>
  <si>
    <t>Formulación de un (1) Estudio de Gestión del Riesgo en el Sector de Agua Potable y Saneamiento Básico.</t>
  </si>
  <si>
    <t xml:space="preserve">2. </t>
  </si>
  <si>
    <t xml:space="preserve">PROSPERIDAD CON EQUIDAD </t>
  </si>
  <si>
    <t xml:space="preserve"> </t>
  </si>
  <si>
    <t xml:space="preserve">4. </t>
  </si>
  <si>
    <t>INFRAESTRUCTURA SOSTENIBLE PARA LA PAZ</t>
  </si>
  <si>
    <t>14.</t>
  </si>
  <si>
    <t>MEJORA DE LA INFRAESTRUCTURA VIAL DEL DEPARTAMENTO DEL QUINDIO</t>
  </si>
  <si>
    <t>Km de vías del departamento mantenidas, mejoradas y/o rehabilitadas</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</si>
  <si>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</si>
  <si>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</si>
  <si>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</si>
  <si>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</si>
  <si>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SOBRETASA AL ACPM (23)-
RECURSOS DEL CREDITO (46)</t>
  </si>
  <si>
    <t>Componente Técnico</t>
  </si>
  <si>
    <t>Interventoria y Administracion</t>
  </si>
  <si>
    <t>Obra Física</t>
  </si>
  <si>
    <t>Apoyar la atención de emergencias viales en los doce (12) Municipios del Departamento del Quindío.</t>
  </si>
  <si>
    <t>Numero de municipios con emergencias viales apoyados</t>
  </si>
  <si>
    <t>0308 - 5 - 3 1 2 4 14 9 19 - 88</t>
  </si>
  <si>
    <t>Atención oportuna y eficiente de las emergencias viales en el departamento del Quindìo.</t>
  </si>
  <si>
    <t>0308 - 5 - 3 1 2 4 14 9 19 - 89</t>
  </si>
  <si>
    <t xml:space="preserve"> Apoyo Institucional</t>
  </si>
  <si>
    <t>Realizar ocho (8) estudios y/o diseños para el mantenimiento, mejoramiento y/o rehabilitación de la infraestructura vial del departamento para la implementación del Plan Vial departamental</t>
  </si>
  <si>
    <t>Actualización e implementación del diagnóstico de la red vial</t>
  </si>
  <si>
    <t>Estudios</t>
  </si>
  <si>
    <t>Ingenieria y Administración</t>
  </si>
  <si>
    <t xml:space="preserve">15. </t>
  </si>
  <si>
    <t>MEJORA DE LA INFRAESTRUCTURA SOCIAL DEL DEPARTAMENTO DEL QUINDIO</t>
  </si>
  <si>
    <t>Numero de instituciones educativas mantenidas, mejoradas y/o rehabilitadas</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</si>
  <si>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</si>
  <si>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</si>
  <si>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</si>
  <si>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ESTAMPILLA PRO - DESARROLLO (04)</t>
  </si>
  <si>
    <t xml:space="preserve">Estudios </t>
  </si>
  <si>
    <t>Apoyar la construcción, mejoramiento y/o rehabilitación de cuatro (4) obras de infraestructura de salud del departamento del Quindío</t>
  </si>
  <si>
    <t>Numero de instituciones de salud mejoradas y/o apoyadas</t>
  </si>
  <si>
    <t>RECURSOS DEL CREDITO (46)</t>
  </si>
  <si>
    <t>Adquisicion de bienes y Servicios</t>
  </si>
  <si>
    <t>Número de escenarios deportivo o recreativo  apoyado</t>
  </si>
  <si>
    <t>0308 - 5 - 3 1 2 4 15 15 21 - 04</t>
  </si>
  <si>
    <t>ESTAMPILLA PRO - DESARROLLO
(46)RECURSOS DEL CREDITO</t>
  </si>
  <si>
    <t>0308 - 5 - 3 1 2 4 15 15 21 - 128</t>
  </si>
  <si>
    <t>Apoyo Institucional</t>
  </si>
  <si>
    <t>0308 - 5 - 3 1 2 4 15 15 21 - 20</t>
  </si>
  <si>
    <t>0308 - 5 - 3 1 2 4 15 15 21 - 82</t>
  </si>
  <si>
    <t>Apoyar la construcción, el mantenimiento, el mejoramiento y/o la rehabilitación de la infraestructura de doce (12) equipamientos públicos y colectivos del Departamento del Quindío.</t>
  </si>
  <si>
    <t>Número de  equipamientos públcos  y colectivos rehabilitados</t>
  </si>
  <si>
    <t>Obra Fisica</t>
  </si>
  <si>
    <t>RECURSO ORDINARIO
(46)RECURSOS DEL CREDITO</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</si>
  <si>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</si>
  <si>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</si>
  <si>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0308 - 5 - 3 1 2 4 15 15 21 - 88</t>
  </si>
  <si>
    <t xml:space="preserve">
(46)RECURSOS DEL CREDITO</t>
  </si>
  <si>
    <t>Apoyar la construcción, el mantenimiento, el mejoramiento y/o la rehabilitación de dos (2) obras físicas de infraestructura  Institucional o de edificios públicos del Departamento del Quindío.</t>
  </si>
  <si>
    <t>(46)RECURSOS DEL CREDITO</t>
  </si>
  <si>
    <t>Numero de edificios públicos e infraestructura institucional apoyados</t>
  </si>
  <si>
    <t>Número de viviendas apoyadas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</si>
  <si>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</si>
  <si>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</si>
  <si>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RECURSO ORDINARIO </t>
  </si>
  <si>
    <t>31/09/2017</t>
  </si>
  <si>
    <t>JUAN ANTONIO OSORIO ALVAREZ</t>
  </si>
  <si>
    <t xml:space="preserve">Secretario de Despacho </t>
  </si>
  <si>
    <t>Quindío Prospero y productivo</t>
  </si>
  <si>
    <t xml:space="preserve">Crear (1) y fortalecer (3) rutas competitivas </t>
  </si>
  <si>
    <t>0311 - 5 - 3 1 2 2 8 13 51 - 20</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</si>
  <si>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</si>
  <si>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</si>
  <si>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</si>
  <si>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Implementación de la ruta competitiva de Salud y Bienestar.</t>
  </si>
  <si>
    <t>Ordinarios</t>
  </si>
  <si>
    <t>Fortalecimiento de las rutas Kaldia, Tumbaga y Artemis.</t>
  </si>
  <si>
    <t>Conformar e implementar (3) tres clúster priorizados en el Plan de Competitividad</t>
  </si>
  <si>
    <t>Implementación y seguimiento del Plan de Acción del Cluster de Usarte Tics.</t>
  </si>
  <si>
    <t>Implementación y seguimiento del Plan de Acción del Cluster de Salud y Bienestar.</t>
  </si>
  <si>
    <t>Implementación y seguimiento del Plan de Acción del Cluster de Construcción.</t>
  </si>
  <si>
    <t xml:space="preserve">Diseño, formulación y puesta en marcha del Centro  para el desarrollo y el  fortalecimiento de la investigación, tecnología,  Ciencia e Innovación .   </t>
  </si>
  <si>
    <t>0311 - 5 - 3 1 2 2 8 13 52 - 20</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</si>
  <si>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</si>
  <si>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</si>
  <si>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</si>
  <si>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Realizar el diseño y formulación del centro para el desarrollo y el  fortalecimiento de la investigación, tecnología,  Ciencia e Innovación.</t>
  </si>
  <si>
    <t xml:space="preserve">Apoyar la formulación del proyecto: Red de conocimiento de agro negocios del departamento </t>
  </si>
  <si>
    <t>Gestión tecnológica y de capital humano pertinente, para incrementar la competitividad de sectores estratégicos</t>
  </si>
  <si>
    <t xml:space="preserve">Formalización de alianza con el Ministerio de Agricultura en su programa  Agronet y seguimiento al Plan de Acción de su implementación. </t>
  </si>
  <si>
    <t xml:space="preserve">Diseñar y fortalecer un proyecto de I+D+I </t>
  </si>
  <si>
    <t>Formalización de una  alianza o convenio con una entidad idónea para la implementación del proyecto de I+D+I y seguimiento a su Plan de Acción.</t>
  </si>
  <si>
    <t>Hacia el Emprendimiento, Empresarismo, asociatividad y generación de empleo en el Departamento del Quindío</t>
  </si>
  <si>
    <t xml:space="preserve">Diseñar un ecosistema Regional de Emprendimiento y Asociatividad  </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</si>
  <si>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</si>
  <si>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</si>
  <si>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</si>
  <si>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</si>
  <si>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</si>
  <si>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</si>
  <si>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Eficiente estimulo con recursos financieros para el emprendimiento, empresarismo y asociatividad en el departamento del quindío</t>
  </si>
  <si>
    <t>Apoyar tres unidades de emprendimiento de jovenes emprendedores.</t>
  </si>
  <si>
    <t>Apoyar   doce (12) Unidades de emprendimiento de grupos poblacionales con enfoque diferencial.</t>
  </si>
  <si>
    <t>Apoyar tres unidades de emprendimiento de población con enfoque diferencial.</t>
  </si>
  <si>
    <t>Implementar un programa de gesiton financiera para el desarrollo de emprendimiento, empresarismo y asociatividad</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</si>
  <si>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</si>
  <si>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</si>
  <si>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</si>
  <si>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</si>
  <si>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</si>
  <si>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</si>
  <si>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a treinta y seis empresas en procesos interno y externos  para la apertura a mercados regionales, nacionales e internacionales.</t>
  </si>
  <si>
    <t>Constituir e implementar una agencia de inversión empresarial</t>
  </si>
  <si>
    <t>Fortalecimiento de mecanismos de inversión y de herramientas tecnológicas de servicios logisticos en el sector empresarial para su
conexión a mercados global</t>
  </si>
  <si>
    <t>Fortalecimiento de la Agencia de Inversión Empresarial y seguimiento  a su Plan de Acción.</t>
  </si>
  <si>
    <t>Diseñar la  plataforma de servicios logísticos nacionales e internacionales tendiente a lograr del departamento un centro de articulación de occidente</t>
  </si>
  <si>
    <t>Operación, Seguimiento y evaluación de la plataforma de servicios logísticos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</si>
  <si>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</si>
  <si>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</si>
  <si>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</si>
  <si>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0311 - 5 - 3 1 2 3 11 13 59 - 20</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</si>
  <si>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</si>
  <si>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</si>
  <si>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</si>
  <si>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</si>
  <si>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Elaborar e implementar  un Plan de Calidad Turística del Destino</t>
  </si>
  <si>
    <t>Ejecución del Plan de Calidad Turistica</t>
  </si>
  <si>
    <t>Mejoramiento de la competitividad del Quindío como destino turístico</t>
  </si>
  <si>
    <t>Gestionar y ejecutar (3) proyectos para mejorar la competitividad del Quindío como destino turístico</t>
  </si>
  <si>
    <t>0311 - 5 - 3 1 2 3 12 13 60 - 20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</si>
  <si>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</si>
  <si>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</si>
  <si>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</si>
  <si>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</si>
  <si>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</si>
  <si>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</si>
  <si>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</si>
  <si>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</si>
  <si>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</si>
  <si>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</si>
  <si>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</si>
  <si>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0311 - 5 - 3 1 2 3 13 13 62 - 20
0311 - 5 - 3 1 2 3 13 13 62 - 52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</si>
  <si>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</si>
  <si>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</si>
  <si>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</si>
  <si>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</si>
  <si>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20
52</t>
  </si>
  <si>
    <r>
      <rPr>
        <b/>
        <sz val="11"/>
        <color indexed="8"/>
        <rFont val="Arial"/>
        <family val="2"/>
      </rPr>
      <t>A.</t>
    </r>
    <r>
      <rPr>
        <sz val="11"/>
        <color indexed="8"/>
        <rFont val="Arial"/>
        <family val="2"/>
      </rPr>
      <t xml:space="preserve"> Ordinarios
</t>
    </r>
    <r>
      <rPr>
        <b/>
        <sz val="11"/>
        <color indexed="8"/>
        <rFont val="Arial"/>
        <family val="2"/>
      </rPr>
      <t>B.</t>
    </r>
    <r>
      <rPr>
        <sz val="11"/>
        <color indexed="8"/>
        <rFont val="Arial"/>
        <family val="2"/>
      </rPr>
      <t xml:space="preserve"> Iva,telefonia móvil, registro</t>
    </r>
  </si>
  <si>
    <t>Ejecución del Plan de Mercadeo para la  Promoción del departamento como destino turística nivel internacional.</t>
  </si>
  <si>
    <t>QUINDIO EJEMPLAR Y LEGAL</t>
  </si>
  <si>
    <t xml:space="preserve">Realizar 40 eventos  de sensibilización en transparencia , participación, buen gobierno y valores éticos y morales  </t>
  </si>
  <si>
    <t>0313 - 5 - 3 1 5 26 83 17 82 - 20</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</si>
  <si>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</si>
  <si>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</si>
  <si>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</si>
  <si>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Puesta en marcha del sistema departamental del servicio al ciudadano </t>
  </si>
  <si>
    <t xml:space="preserve">Diseño e implementacion de la estrategia de transparencia </t>
  </si>
  <si>
    <t xml:space="preserve">Mejorar la cultura del civismo y participación de los ciudadanos  en los  procesos institucionales del gobierno.
</t>
  </si>
  <si>
    <t>Implemetación de una escuela de liderazgo</t>
  </si>
  <si>
    <t>Fortalecimiento del presupuesto participativo</t>
  </si>
  <si>
    <t>Implementar una (1) sala de transparencia "Urna de Cristal" en el Departamento</t>
  </si>
  <si>
    <t xml:space="preserve">0313 - 5 - 3 1 5 26 83 17 83 - 20  </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</si>
  <si>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</si>
  <si>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</si>
  <si>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</si>
  <si>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 xml:space="preserve">Operatividad de la sala de transparencia </t>
  </si>
  <si>
    <t xml:space="preserve">MODERNIZACIÓN TECNOLOGICA Y ADMINISTRATIVA </t>
  </si>
  <si>
    <t xml:space="preserve">Desarrollar e implementar una (1) estrategía de comunicaciones  </t>
  </si>
  <si>
    <t xml:space="preserve">0313 - 5 - 3 1 5 28 89 17 81 - 20        </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</si>
  <si>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</si>
  <si>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</si>
  <si>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</si>
  <si>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</si>
  <si>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Desarrollo de la estrategia de comunicación interna (boletin informativo)</t>
  </si>
  <si>
    <t>Planificación institucional en la divulgación de los programas y proyectos</t>
  </si>
  <si>
    <t xml:space="preserve">Operatividad de la estrategica de comunicaciones </t>
  </si>
  <si>
    <t>JORGE ANDRES BUITRAGO MONCALEANO</t>
  </si>
  <si>
    <t xml:space="preserve"> DIRECTOR OFICINA PRIVADA</t>
  </si>
  <si>
    <t xml:space="preserve">PLAN DE DESARROLLO DEPARTAMENTAL  SECRETARIA DE FAMILIA </t>
  </si>
  <si>
    <t>PRESUPUESTADO</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</si>
  <si>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</si>
  <si>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</si>
  <si>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</si>
  <si>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</si>
  <si>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</si>
  <si>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</si>
  <si>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</si>
  <si>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</si>
  <si>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</si>
  <si>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 xml:space="preserve">20
</t>
  </si>
  <si>
    <t xml:space="preserve">Recurso Ordinario
</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</si>
  <si>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</si>
  <si>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</si>
  <si>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</si>
  <si>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</si>
  <si>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</si>
  <si>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</si>
  <si>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</si>
  <si>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</si>
  <si>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</si>
  <si>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</si>
  <si>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</si>
  <si>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 xml:space="preserve">Alto grado de tolerancia ante la diversidad de pensamientos y comportamientos al interior de las familias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</si>
  <si>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</si>
  <si>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</si>
  <si>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</si>
  <si>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</si>
  <si>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</si>
  <si>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</si>
  <si>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</si>
  <si>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</si>
  <si>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</si>
  <si>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</si>
  <si>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</si>
  <si>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</si>
  <si>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</si>
  <si>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</si>
  <si>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</si>
  <si>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</si>
  <si>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</si>
  <si>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acciones encaminadas a la atención integral  de los adolescentes y jóvenes del Departamento del Quindio</t>
  </si>
  <si>
    <t>Desarrollar procesos efectivos de atención, generación de impacto, oferta pública y garantía de derechos.</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</si>
  <si>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</si>
  <si>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170</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</si>
  <si>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</si>
  <si>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</si>
  <si>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</si>
  <si>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</si>
  <si>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</si>
  <si>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</si>
  <si>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</si>
  <si>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</si>
  <si>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</si>
  <si>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</si>
  <si>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</si>
  <si>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</si>
  <si>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LOGISTICA OPERATIVA: Rrefrigerios, sonido, logistica en genreal, elementos y/o materia prima </t>
  </si>
  <si>
    <t>Procesos de  fortalecimiento en la cultura organizacional  del sector público y privado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</si>
  <si>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</si>
  <si>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</si>
  <si>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</si>
  <si>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</si>
  <si>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</si>
  <si>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</si>
  <si>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</si>
  <si>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</si>
  <si>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con  programas específicos, dirigido  a grupos  que viven en entornos de alto riesgo: Extrema pobreza, desarraigo social,  drogadicción, delincuencia, prostitución, o pertenecen a familias    multiproblemáticas  y de alto riesgo social</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</si>
  <si>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</si>
  <si>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</si>
  <si>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</si>
  <si>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</si>
  <si>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</si>
  <si>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</si>
  <si>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</si>
  <si>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</si>
  <si>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</si>
  <si>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</si>
  <si>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Garantizar el apoyo y fortalecimiento del plan de vida del Resguardo Dachi Agore Drua del municipio de Calarcá en el Departamento del Quindío.</t>
  </si>
  <si>
    <t>Apoyar con unidades productivas al plan de vida del Resguardo Indigena</t>
  </si>
  <si>
    <t>31/12/0218</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</si>
  <si>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</si>
  <si>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</si>
  <si>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</si>
  <si>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</si>
  <si>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</si>
  <si>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</si>
  <si>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Articulación institucional para la atención diferencial de los indígenas del depto</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</si>
  <si>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</si>
  <si>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</si>
  <si>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</si>
  <si>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</si>
  <si>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</si>
  <si>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</si>
  <si>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</si>
  <si>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</si>
  <si>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</si>
  <si>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</si>
  <si>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</si>
  <si>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</si>
  <si>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</si>
  <si>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</si>
  <si>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</si>
  <si>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</si>
  <si>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</si>
  <si>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Mujeres constructoras de Familia y de paz.</t>
  </si>
  <si>
    <t>Revisar, ajustar  e  implementar  la política publica de equidad de género para la  mujer del departamento</t>
  </si>
  <si>
    <t>Política pública  de equidad de genero revisada, ajustada e implementada.</t>
  </si>
  <si>
    <t>0316 - 5 - 3 1 3 18 66 14 128 - 20</t>
  </si>
  <si>
    <t>Implementaciòn de la polìtica pùblica de equidad de género para la mujer en el Departamento del Quindìo</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</si>
  <si>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</si>
  <si>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Cumplimiento de la normatividad jurídica nacional e internacional</t>
  </si>
  <si>
    <t>Campañas de socialización de las normas y las leyes que cobijan a la Mujer</t>
  </si>
  <si>
    <t>Logística operativa para los eventos en la implementación de la política publica de equidad</t>
  </si>
  <si>
    <t>seguimiento al Plan de Acción de la Política Publica de Equidad de Género para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</si>
  <si>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</si>
  <si>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</si>
  <si>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</si>
  <si>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</si>
  <si>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0316 - 5 - 3 1 3 19 67 14 129 - 20</t>
  </si>
  <si>
    <t xml:space="preserve">Apoyo y bienestar integral a las personas mayores del Departamento del Quindio </t>
  </si>
  <si>
    <t>Altos índices de atención a los adultos mayores en el departamento del Quindío.</t>
  </si>
  <si>
    <t xml:space="preserve">Apoyar la elaboración ,seguimiento y evaluacion de los planes de accion de los municipios y depto de la Politica Publica de envejecimiento y vejez
</t>
  </si>
  <si>
    <t>Crear el cabildo de adulto mayor del Departamento y apoyar la creación en once municipios del Quindío</t>
  </si>
  <si>
    <t>Número de Cabildos de Adulto Mayor creados.</t>
  </si>
  <si>
    <t xml:space="preserve">Apoyar 12 Centros de Bienestar del Departamento </t>
  </si>
  <si>
    <t>0316 - 5 - 3 1 3 19 67 14 129 - 06</t>
  </si>
  <si>
    <t xml:space="preserve">
 Estampilla Pro Adulto Mayor</t>
  </si>
  <si>
    <t xml:space="preserve">Apoyar 14 Centros Vida del Departamento </t>
  </si>
  <si>
    <t>LILIANA JARAMILLO CARDENAS</t>
  </si>
  <si>
    <t>SECRETARIA DE FAMILIA</t>
  </si>
  <si>
    <t>Apoyo al deporte asociado</t>
  </si>
  <si>
    <t xml:space="preserve"> Ligas deportivas del departamento del Quindío</t>
  </si>
  <si>
    <t xml:space="preserve">Apoyar  y fortalecer veintitrés (23) ligas deportivas   </t>
  </si>
  <si>
    <t>Apoyo al deporte asociado en el Departamento del Quindio</t>
  </si>
  <si>
    <t>Apoyo a las ligas en los eventos deportivos de carácter federal  (Adquisición de Bienes y Servicios)</t>
  </si>
  <si>
    <t>LEY 1816  (MONOPOLIO)</t>
  </si>
  <si>
    <t>Realizar acompañamiento y asesorìa a las ligas y clubes del departamento  (Componente tecnico)</t>
  </si>
  <si>
    <t>RECURSOS DE CAPITAL (RF)</t>
  </si>
  <si>
    <t>2234468202_4</t>
  </si>
  <si>
    <t>ICLD</t>
  </si>
  <si>
    <t>Apoyar  a veinte  (20) deportistas en nivel de talento, de proyección y de altos logros con el programa de incentivos económicos a deportistas.</t>
  </si>
  <si>
    <t>2234468203_4</t>
  </si>
  <si>
    <t>Apoyo a deportistas de alto logros y reserva deportiva (Asistencia social)</t>
  </si>
  <si>
    <t xml:space="preserve"> Apoyo a eventos deportivos</t>
  </si>
  <si>
    <t>Apoyar 13 ligas de los eventos deportivos de carácter federado nacional y departamental</t>
  </si>
  <si>
    <t>2234469204_4</t>
  </si>
  <si>
    <t>Apoyo  logistico a las 13 ligas estrategicas  (Adquisición de Bienes y Servicios)</t>
  </si>
  <si>
    <t>Juegos intercolegiados</t>
  </si>
  <si>
    <t>Desarrollar cuatro (4) juegos Intercolegiados  en sus diferentes fases.</t>
  </si>
  <si>
    <t>Apoyo a los juegos intercolegiados en el Deparrtamento del Quindìo</t>
  </si>
  <si>
    <t xml:space="preserve">Acompañamiento a la fase departamental y nacional de los juegos intercolegiados (Adquisición de Bienes y Servicios) </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</si>
  <si>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</si>
  <si>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</si>
  <si>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</si>
  <si>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Apoyo al Deporte formativo, deporte social comunitario y juegos  tradicionales en el Departamento del Quindío</t>
  </si>
  <si>
    <t>Brindar asesoria a los doce municipios del departamento (Componente tecnico)</t>
  </si>
  <si>
    <t>Desarrollar  1 eventos de deporte social y comunitario.</t>
  </si>
  <si>
    <t>Realizacion de eventos deportivos en el departamento (Adquisición de Bienes y Servicios)</t>
  </si>
  <si>
    <t>Apoyar  técnicamente un 1  evento de  Juegos Comunales en la fase Departamental</t>
  </si>
  <si>
    <t>Realizacion de los juegos comunales en el departamento (Adquisición de Bienes y Servicios)</t>
  </si>
  <si>
    <t>Si Recreación y actividad física para ti</t>
  </si>
  <si>
    <t>Recreación,  para el Bien Común</t>
  </si>
  <si>
    <t>Apoyar de forma articulada el desarrollo del programa (1) "Campamentos Juveniles"</t>
  </si>
  <si>
    <t xml:space="preserve"> Apoyo a la Recreación,  para el Bien Común en el Departamento del Quindío</t>
  </si>
  <si>
    <t>Brindar apoyo tecnico y logistico a campamentos juveniles (Adquisición de Bienes y Servicios)</t>
  </si>
  <si>
    <t>IPOCONSUMO</t>
  </si>
  <si>
    <t>Apoyar de forma articulada el programa nuevo comienzo "Otro Motivo para Vivir" (1).</t>
  </si>
  <si>
    <t>Apoyo logistico y tecnico al adulto mayor (Adquisición de Bienes y Servicios)</t>
  </si>
  <si>
    <t>Crear y desarrollar una estrategia para articular la actividad recreativa social comunitaria desde la primera infancia hasta las personas mayores.</t>
  </si>
  <si>
    <t>Apoyo logistico tecnico (Adquisición de Bienes y Servicio)</t>
  </si>
  <si>
    <t xml:space="preserve"> Actividad física, hábitos y estilos de vida saludables</t>
  </si>
  <si>
    <t xml:space="preserve">implementar un (1) programa que permita ejecutar proyectos  de actividad física para la promoción de hábitos y estilos de vida saludables </t>
  </si>
  <si>
    <t>Apoyo a la actividad fisica, salud y productiva en el Departamento del Quindio.</t>
  </si>
  <si>
    <t>Actividades en promoción de hábitos y estilos de vida saludables  (Componente tecnico)</t>
  </si>
  <si>
    <t>Deporte, recreación,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</si>
  <si>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</si>
  <si>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</si>
  <si>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</si>
  <si>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Brindar acompañamiento tecnico a los municipios Otros (Realizar convenios con los doce municipios del departamento para la transferencia de recursos de telefonia movil)</t>
  </si>
  <si>
    <t>IVA TELEFONIA MOVIL</t>
  </si>
  <si>
    <t xml:space="preserve">______________________________
OLGA LUCIA FERNANDEZ CARDENAS
GERENTE GENERAL INDEPORTES
</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</si>
  <si>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</si>
  <si>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</si>
  <si>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</si>
  <si>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</si>
  <si>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</si>
  <si>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</si>
  <si>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</si>
  <si>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</si>
  <si>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Recurso ordinario</t>
  </si>
  <si>
    <t>Fondos de seguridad 5%</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</si>
  <si>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</si>
  <si>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</si>
  <si>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</si>
  <si>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</si>
  <si>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</si>
  <si>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</si>
  <si>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Dotar cinco (5) organismos de seguridad de del departamento con elementos tecnológicos y logísticos que faciliten su operatividad y capacidad de respuesta</t>
  </si>
  <si>
    <t>0309 - 5 - 3 1 4 23 75 18 28 - 20</t>
  </si>
  <si>
    <t>Financiación del proyecto de tecnología en seguridad</t>
  </si>
  <si>
    <t>Financiación y/o Coofinanciación de proyectos de móvilidad</t>
  </si>
  <si>
    <t>Suministro de combustible</t>
  </si>
  <si>
    <t>0309 - 5 - 3 1 4 23 75 18 28 - 42</t>
  </si>
  <si>
    <t>Arrendamientos de oficinas para organismos de seguridad</t>
  </si>
  <si>
    <t xml:space="preserve">Adecuación de tecnología en salas de organismos de seguridad </t>
  </si>
  <si>
    <t>Suministro de alimentación</t>
  </si>
  <si>
    <t>Adquisición de bienes muebles necesarios para el funcionamiento de la diferentes iniciativas o programas de los oraganismos de seguridad del departamento</t>
  </si>
  <si>
    <t>Servicios de apoyo para llevar a cabo los procesos de adquisición de bienes y servicios relacionados con  la seguridad del departamento</t>
  </si>
  <si>
    <t>Servicios de apoyo en procesos tecnológicos de seguridad en el departamento</t>
  </si>
  <si>
    <t>Servicios de apoyo en estudios financieros y ecónomicos de los diferentes procesos para los organismos de seguridad</t>
  </si>
  <si>
    <t>Apoyar 3 observatorios locales del delito</t>
  </si>
  <si>
    <t>Operatividad y/o funcionamiento del observatorio oficial del departamento</t>
  </si>
  <si>
    <t>Dotación tecnológica y/o logística para os programas, proyectos o estrateg{ias de seguridad en el departamento del Quindío</t>
  </si>
  <si>
    <t>CONVIVENCIA, JUSTICIA Y CULTURA DE PAZ</t>
  </si>
  <si>
    <t>Apoyar la implementación de treinta y seis (36) programas de prevención del delito y mediación de conflictos en comunidades focalizadas del departamento</t>
  </si>
  <si>
    <t>0309 - 5 - 3 1 4 23 76 18 29 - 20</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</si>
  <si>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</si>
  <si>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</si>
  <si>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</si>
  <si>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</si>
  <si>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Atencion integral de Barrios con situacion critica de convivencia en los 12 Municipios  del Departamento</t>
  </si>
  <si>
    <t>0309 - 5 - 3 1 4 23 76 18 29 - 42</t>
  </si>
  <si>
    <t xml:space="preserve">Intervenciones Psicosociales y/o de formación productiva integrales en los cinco municipios focalizados </t>
  </si>
  <si>
    <t>20
42</t>
  </si>
  <si>
    <t>Recurso 
ordinario
Fondos de seguridad 5%</t>
  </si>
  <si>
    <t>Implementación de programas lúdicos,culturales y/o deportivos  para población vulnerable en áreas focalizadas</t>
  </si>
  <si>
    <t xml:space="preserve">Generación y/o apoyo a programas de intervención social o de seguridad </t>
  </si>
  <si>
    <t>Logística, refrigerios,transporte y/o combustible</t>
  </si>
  <si>
    <t>Actualizar el código departamental de Policía</t>
  </si>
  <si>
    <t>Apoyo y/o seguimiento a los códigos de policia de los municipios y a la corresponsabilidad del departamento</t>
  </si>
  <si>
    <t>20
42</t>
  </si>
  <si>
    <t>Recurso 
ordinario
Fondos de seguridad 5%</t>
  </si>
  <si>
    <t>Adquisición de bienes y/o servicos como apoyo al cumplimiento de las normas del código Nacional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</si>
  <si>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</si>
  <si>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</si>
  <si>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</si>
  <si>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</si>
  <si>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</si>
  <si>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</si>
  <si>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</si>
  <si>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</si>
  <si>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</si>
  <si>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</si>
  <si>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Socialización de rutas de protección a las organizaciones de victimas de los 12 municipios del Departamento</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</si>
  <si>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</si>
  <si>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</si>
  <si>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Capacitación a las mesas de participación de victimas en los 12 municipios en el tema de protocolo de participación</t>
  </si>
  <si>
    <t>Realizar jornadas de prevencion a vulneraciones de DDHH y DIH a las mesas de participación efectiva de victimas en los 12 municipios del Departamento</t>
  </si>
  <si>
    <t>Apoyo a proyectos productivos población víctima</t>
  </si>
  <si>
    <t>Lógistica y  refrigerios</t>
  </si>
  <si>
    <t>Apoyar  la atención humanitaria inmediata a la población víctima del conflicto en los 12 municipios</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</si>
  <si>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</si>
  <si>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</si>
  <si>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</si>
  <si>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 xml:space="preserve">Garantías para Sesiones comité ejecutivo y ética mesa de victimas </t>
  </si>
  <si>
    <t>Garantías Sesiones plenario mesa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</si>
  <si>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</si>
  <si>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</si>
  <si>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</si>
  <si>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Logística y/o refrigerios</t>
  </si>
  <si>
    <t xml:space="preserve">Apoyar la construcción y la actualización de los Planes de Acción Territorial de victimas PAT municipales y  el PAT departamental </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</si>
  <si>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</si>
  <si>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</si>
  <si>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</si>
  <si>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Seguimiento a implementación  de la Herramienta de Gestión Local en los 12 municipios del Departamento</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</si>
  <si>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</si>
  <si>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</si>
  <si>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</si>
  <si>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</si>
  <si>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</si>
  <si>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</si>
  <si>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</si>
  <si>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e implementación del plan integral de prevención de vulneración de DDHH</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</si>
  <si>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</si>
  <si>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</si>
  <si>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Foro de Derechos Humanos</t>
  </si>
  <si>
    <t>Realizar jornadas de capacitación para la  prevencion y sensibilizacion de los Derechos Humanos en los 12 municipios del Departamento</t>
  </si>
  <si>
    <t>Papelería</t>
  </si>
  <si>
    <t xml:space="preserve">Actualizar e Implementar el plan lucha contra la trata de personas
</t>
  </si>
  <si>
    <t xml:space="preserve">Jornadas de prevencion  del delito de trata de personas en los doce municipios del Departamento </t>
  </si>
  <si>
    <t>Realizar jornadas de prevencion y sensibilizacion del delito de trata de personas en terminal aerea y terrestre</t>
  </si>
  <si>
    <t>Ayuda Humanitaria para Víctimas de trata de personas</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</si>
  <si>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</si>
  <si>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</si>
  <si>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</si>
  <si>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</si>
  <si>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</si>
  <si>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</si>
  <si>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</si>
  <si>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</si>
  <si>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</si>
  <si>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Fortalecer Consejo Departamental de Paz</t>
  </si>
  <si>
    <t>Socialización de implementación de los acuerdos en el Departamento</t>
  </si>
  <si>
    <t>Foro DDHH</t>
  </si>
  <si>
    <t>Semana por La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</si>
  <si>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</si>
  <si>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</si>
  <si>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</si>
  <si>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</si>
  <si>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</si>
  <si>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</si>
  <si>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</si>
  <si>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</si>
  <si>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</si>
  <si>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Identificaciòn de Areas vulnerables del Departamento del Quindío</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</si>
  <si>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</si>
  <si>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</si>
  <si>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</si>
  <si>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formulación de los planes escolares de gestion del riesgo</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</si>
  <si>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</si>
  <si>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</si>
  <si>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</si>
  <si>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</si>
  <si>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(camara termica, Dron)</t>
  </si>
  <si>
    <t>Material didáctico</t>
  </si>
  <si>
    <t>Organización de foros, talleres, eventos, y/o actividades</t>
  </si>
  <si>
    <t xml:space="preserve">Realizar 10 intervenciones en  áreas vulnerables del departamento </t>
  </si>
  <si>
    <t>Leventamiento de información  geologíca en áreas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</si>
  <si>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</si>
  <si>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</si>
  <si>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</si>
  <si>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</si>
  <si>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</si>
  <si>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</si>
  <si>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</si>
  <si>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Fortalecimiento  a las intituciones del comité de manejo</t>
  </si>
  <si>
    <t>FORTALECIMIENTO INSTITUCIONAL PARA LA GESTIÓN DEL RIESGO DE DESASTRES COMO UNA ESTRATEGIA DE DESARROLLO</t>
  </si>
  <si>
    <t>Poner en funcionamiento operativo la sala de crisis del Departamento</t>
  </si>
  <si>
    <t>0309 - 5 - 3 1 4 25 82 12 38 - 20</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</si>
  <si>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</si>
  <si>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</si>
  <si>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</si>
  <si>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Articulación y coordinación para el manejo de  desastres en la sala de crisis del departamento</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</si>
  <si>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</si>
  <si>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</si>
  <si>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</si>
  <si>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</si>
  <si>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</si>
  <si>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</si>
  <si>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</si>
  <si>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</si>
  <si>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</si>
  <si>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</si>
  <si>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</si>
  <si>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</si>
  <si>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</si>
  <si>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</si>
  <si>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</si>
  <si>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</si>
  <si>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Aquisiciòn de equipos tecnòlogicos </t>
  </si>
  <si>
    <t>Creación y puesta en funcionamiento  del Consejo departamental de participación Ciudadana</t>
  </si>
  <si>
    <t>Servicios de apoyo a la operatividad del consejo de participación ciudadana</t>
  </si>
  <si>
    <t>Material pedagogíco y/o promocional relacionado con el consejo de participación</t>
  </si>
  <si>
    <t>Servicios de Apoyo para eventos de formación,capacitación y/o formulación de politicas publicas</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</si>
  <si>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</si>
  <si>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</si>
  <si>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</si>
  <si>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Apoyo logistico, transporte,suminsitro de combustible y/o alimentación para la celebración de los comicios electorales </t>
  </si>
  <si>
    <t>Formular e implementar la política pública departamental de libertad religiosa en desarrollo  del árticulo 244 de la ley  1753 "por medio de la cual  se expide  el Plan Nacional de Desarrollo 2014-2018 TODOS POR UN NUIEVO PAÍS"</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</si>
  <si>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</si>
  <si>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</si>
  <si>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</si>
  <si>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</si>
  <si>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</si>
  <si>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0309 - 5 - 3 1 5 27 86 16 40 - 20</t>
  </si>
  <si>
    <t xml:space="preserve">Desarrollo de los Organismos Comunales en el Departamento del Quindio </t>
  </si>
  <si>
    <t xml:space="preserve">Consolidar mecanismos  de integración  regional y municipal 
</t>
  </si>
  <si>
    <t>Servicios como apoyo al fortalecimiento de los organismos  comunales</t>
  </si>
  <si>
    <t>Celebración dia comunal</t>
  </si>
  <si>
    <t>Cofinaciación de los juegos comunales y/o congreso nacional comunal</t>
  </si>
  <si>
    <t>Apoyo a eventos de capacitación comunal</t>
  </si>
  <si>
    <t>Apoyo para fortalecimiento de programas de los organismos comunales</t>
  </si>
  <si>
    <t>QUINDIO TRANSPARENTE Y LEGAL</t>
  </si>
  <si>
    <t>VEEDURIAS Y RENDICIÓN DE CUENTAS</t>
  </si>
  <si>
    <t>Implementar un (1) programa de fortalecimiento de las veedurías ciudadanas del departamento</t>
  </si>
  <si>
    <t>0309 - 5 - 3 1 5 26 84 16 42 - 20</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</si>
  <si>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</si>
  <si>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</si>
  <si>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</si>
  <si>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</si>
  <si>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</si>
  <si>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</si>
  <si>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</si>
  <si>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</si>
  <si>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Establecer y socializar veinte (20)  políticas desde la cultura de la legalidad y  la prevención de daño antijurídico en  el Departamento.</t>
  </si>
  <si>
    <t>0317 - 5 - 3 1 5 26 83 17 131 - 20</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</si>
  <si>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</si>
  <si>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</si>
  <si>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</si>
  <si>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</si>
  <si>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</si>
  <si>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</si>
  <si>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</si>
  <si>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</si>
  <si>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</si>
  <si>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 xml:space="preserve">MUJER </t>
  </si>
  <si>
    <t>N/a</t>
  </si>
  <si>
    <t>Fondo Local de Salud - SGP SALUD PUBLICA</t>
  </si>
  <si>
    <t xml:space="preserve">SEGURIDAD HUMANA </t>
  </si>
  <si>
    <t>Seguridad humana como dinamizador de la vida, dignidad y libertad en el Qundío</t>
  </si>
  <si>
    <t>Fortalecimiento dela seguridad vial en el Departamentol del Quindío</t>
  </si>
  <si>
    <t>Fortalecimiento de la seguridad vial  en el Departamento del Quindío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</si>
  <si>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</si>
  <si>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</si>
  <si>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 xml:space="preserve">Otros (iva telefonia móvil  - registro)  </t>
  </si>
  <si>
    <t xml:space="preserve">JAIRO ALONSO ESCANDON </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</si>
  <si>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</si>
  <si>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</si>
  <si>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</si>
  <si>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</si>
  <si>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Generear oportunidadesinstitucionales a través de procesos de gestion orientados a insentivar programas de movilidad sostenible en la jurisdiccion del I.D.T.Q</t>
  </si>
  <si>
    <t>Campañas de difusión y sensibilización a la población del Programa Nacional de ciclorutas</t>
  </si>
  <si>
    <t>Implementar un programa para disminuir la accidentalidad en las vías del departamento</t>
  </si>
  <si>
    <t>Aumento de la cobertura  en los componentes de vivienda, infraestructura y equipamiento colectivo y comunitario Aumento de la cobertura  en los componentes de vivienda, infraestructura y equipamiento colectivo y comunitario.</t>
  </si>
  <si>
    <t>201663000-0171</t>
  </si>
  <si>
    <t>04</t>
  </si>
  <si>
    <t>Inclusion Social</t>
  </si>
  <si>
    <t>Educacion Para la Paz</t>
  </si>
  <si>
    <t>Arte para todos</t>
  </si>
  <si>
    <t xml:space="preserve">Apoyar treinta (30) proyectos y/o actividades de formacion,difusion, circulacion, creacion e investigacion, planeacion y de espacios para el disdfrute de las artes </t>
  </si>
  <si>
    <t xml:space="preserve">
0310 - 5 - 3 1 3 9 29 5 45 - 33</t>
  </si>
  <si>
    <t xml:space="preserve">Apoyo a seguridad social del creador y gestor cultural del Departamento del Quindio </t>
  </si>
  <si>
    <t xml:space="preserve">Garantizar la seguridad social  para artistas y gestores culturales </t>
  </si>
  <si>
    <t>Garantizar seguridad social para los artistas</t>
  </si>
  <si>
    <t>EPC,RO</t>
  </si>
  <si>
    <t>Apoyar  treinta (30) proyectos y/o actividades de formación, difusión, circulación, creación e investigación, planeación y de espacios para el disfrute de las artes</t>
  </si>
  <si>
    <t xml:space="preserve">0310 - 5 - 3 1 3 9 29 5 46 - 20
</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</si>
  <si>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</si>
  <si>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</si>
  <si>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</si>
  <si>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</si>
  <si>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Apoyar  ciento veinte (120) proyectos del programa de concertación cultural del departamento</t>
  </si>
  <si>
    <t>0310 - 5 - 3 1 3 9 29 5 46 - 39</t>
  </si>
  <si>
    <t>Alta concertación de proyectos con la institucionalidad cultural</t>
  </si>
  <si>
    <t xml:space="preserve">Ampliación del acceso a recursos para la financiación de proyectos culturales concertados </t>
  </si>
  <si>
    <t>EPC</t>
  </si>
  <si>
    <t>Apoyar treinta y seis (36) proyectos mediante estímulos artísticos y culturales</t>
  </si>
  <si>
    <t xml:space="preserve">0310 - 5 - 3 1 3 9 29 5 46 - 41
</t>
  </si>
  <si>
    <t>Mayor apoyo a la creación investigación y producción artistica</t>
  </si>
  <si>
    <t xml:space="preserve"> Oportuindades de acceso a estímulos del estado para  creadores independientes</t>
  </si>
  <si>
    <t xml:space="preserve">Emprendimiento Cultural </t>
  </si>
  <si>
    <t>Fortalecer cinco (5) procesos de emprendimiento cultural y de desarrollo de industrias creativas</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</si>
  <si>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</si>
  <si>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</si>
  <si>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</si>
  <si>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0310 - 5 - 3 1 3 9 30 5 47 - 20</t>
  </si>
  <si>
    <t>Lectura, escritura y bibliotecas</t>
  </si>
  <si>
    <t>Apoyar  veinte (20) proyectos y/o actividades en investigación, capacitación y difusión de la lectura y escritura para fortalecer la Red Departamental de Bibliotecas</t>
  </si>
  <si>
    <t>0310 - 5 - 3 1 3 9 31 5 48 - 34</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</si>
  <si>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</si>
  <si>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</si>
  <si>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</si>
  <si>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Formacion y cualificacion de mediadores de lectura y escritura para el fortalecimiento de la red </t>
  </si>
  <si>
    <t xml:space="preserve">Ampliación de espacios y acciones para la difusión de la lectura y escritura </t>
  </si>
  <si>
    <t xml:space="preserve">Ampliacion de espacios y acciones para la difusion de la lectura y escritura </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</si>
  <si>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</si>
  <si>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</si>
  <si>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</si>
  <si>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</si>
  <si>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</si>
  <si>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</si>
  <si>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</si>
  <si>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 xml:space="preserve">Programas Departamentales para conservacion, proteccion, salvaguardia y difusion del patrimonio </t>
  </si>
  <si>
    <t>20-47</t>
  </si>
  <si>
    <t>IVA , RO</t>
  </si>
  <si>
    <t>0310 - 5 - 3 1 3 10 32 5 49 - 47</t>
  </si>
  <si>
    <t>Mayor reconocimiento y valoración de la diversidad poblacional presente en el Quindío</t>
  </si>
  <si>
    <t xml:space="preserve">Reconocimiento y valoracion de la diversidad poblacional presente en el Quindío </t>
  </si>
  <si>
    <t>IVA</t>
  </si>
  <si>
    <t xml:space="preserve">Apoyar diez (10) proyectos y/o actividades orientados a fortalecer la articulación comunicación y cultura </t>
  </si>
  <si>
    <t>0310 - 5 - 3 1 3 10 33 5 50 - 20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</si>
  <si>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</si>
  <si>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</si>
  <si>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</si>
  <si>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</si>
  <si>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Apoyar  dieciséis (16) actividades y/o proyectos  para el afianzamiento del Sistema Departamental de Cultura</t>
  </si>
  <si>
    <t>0310 - 5 - 3 1 3 10 33 5 50 - 88</t>
  </si>
  <si>
    <t>Participación y  apoyo por parte de la Gobernación del Quindío a medios ciudadanos, comunitarios y de interés público</t>
  </si>
  <si>
    <t xml:space="preserve">Fortalecimiento al sistema departamental de cultura </t>
  </si>
  <si>
    <t>JAMES GONZALEZ MATA</t>
  </si>
  <si>
    <t xml:space="preserve"> SECRETARIO DE CULTURA</t>
  </si>
  <si>
    <t>Cobertura Educativa</t>
  </si>
  <si>
    <t>Acceso y Pemanencia</t>
  </si>
  <si>
    <t>Implementar un (1) plan, programa y/o proyecto para el acceso de niños, niñas y jóvenes en las instituciones educativas</t>
  </si>
  <si>
    <t>0314 - 5 - 3 1 3 5 16 1 84 - 35</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</si>
  <si>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</si>
  <si>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</si>
  <si>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</si>
  <si>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Recurso Monopolio</t>
  </si>
  <si>
    <t>0314 - 5 - 3 1 3 5 16 1 84 - 20</t>
  </si>
  <si>
    <t>Implementar el Programa de Alimentación Escolar (PAE) en el departamento del Quindío</t>
  </si>
  <si>
    <t>1404 - 5 - 3 1 3 5 16 1 84 - 80</t>
  </si>
  <si>
    <t xml:space="preserve">Implementar un programa de alimentacion escolar para las Instituciones educativas del departamento del Quindio, con el fin de  disminuir los indices de deserciòn escolar  durante la vigencia 2017
</t>
  </si>
  <si>
    <t>Recurso Fondo de Educación PAE</t>
  </si>
  <si>
    <t>Implementar el programa de transporte escolar en el departamento del Quindio</t>
  </si>
  <si>
    <t>Garantizar el transporte escolar a los niños, niñas, jóvenes y adolescentes de la zona rural de los 11 municipios no certificados del Departamento del Quindío para disminuir las distancias de desplazamiento y garantizar el acceso al sistema educativo.</t>
  </si>
  <si>
    <t>Recurso Ordinarioi</t>
  </si>
  <si>
    <t>Educación inclusiva con acceso y permanencia para poblaciones vulnerables - diferenciales</t>
  </si>
  <si>
    <t>Atender cuatro mil quinientos (4.500)  personas de la población adulta del departamento (jóvenes y adultos, madres cabeza de hogar)</t>
  </si>
  <si>
    <t>Implementación de estrategias de inclusión para garantizar la atención educativa a población vulnerable en el  Departamento del  Quindío.</t>
  </si>
  <si>
    <t>Incrementar la atención de la población vulnerable del departamento del Quindío</t>
  </si>
  <si>
    <t>Diseñar e implementar una estrategia que permita disminuir la tasa de analfabetismo en los municipios del Departamento del Quindío</t>
  </si>
  <si>
    <t>Atender cuatrocientos noventa (490) personas de la población étnica (Afro descendientes e indígenas)  en el sistema educativo en los diferentes niveles.</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</si>
  <si>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</si>
  <si>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</si>
  <si>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t>
  </si>
  <si>
    <t>Sostener dos mil doscientos treinta y dos (2.232) docentes, directivos docentes y administrativos viabilizados por el ministerio de educación nacional vinculados a la secretaria de educación departamental</t>
  </si>
  <si>
    <t>1402 - 5 - 3 1 3 5 18 1  87 - 9
1402 - 5 - 3 1 3 5 18 1 87  - 25
1402 - 5 - 3 1 3 5 18 1  87 - 26
1403 - 5 - 3 1 3 5 18 1 87 - 9
1403 - 5 - 3 1 3 5 18 1 87- 25
1403 - 5 - 3 1 3 5 18 1 87 - 26</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</si>
  <si>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</si>
  <si>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</si>
  <si>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</si>
  <si>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SGP</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</si>
  <si>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</si>
  <si>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</si>
  <si>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</si>
  <si>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</si>
  <si>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</si>
  <si>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</si>
  <si>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</si>
  <si>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</si>
  <si>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</si>
  <si>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</si>
  <si>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0314 - 5 - 3 1 3 6 19 1 89 - 35</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</si>
  <si>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</si>
  <si>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</si>
  <si>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</si>
  <si>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 xml:space="preserve">Gestionar con el Ministerio de Educación nacional para la focalización  de nuevas instituciones educativas del departamento del quindío con el programa todos a aprender  </t>
  </si>
  <si>
    <t>Brindar acompañamiento a doscientos treinta (230) docentes con  tutores PTA</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</si>
  <si>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</si>
  <si>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</si>
  <si>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</si>
  <si>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</si>
  <si>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</si>
  <si>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</si>
  <si>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</si>
  <si>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</si>
  <si>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</si>
  <si>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</si>
  <si>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</si>
  <si>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</si>
  <si>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</si>
  <si>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</si>
  <si>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</si>
  <si>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Conformar y dotar   grupos culturales y artísticos en treinta (30)  instituciones educativas con  protagonismo en cada uno de los municipios</t>
  </si>
  <si>
    <t>0314-5-313620190-20</t>
  </si>
  <si>
    <t>Conformar y dotar grupos culturales artísticos en instituciones educativas</t>
  </si>
  <si>
    <t>Implementar el proyecto PRAE en treinta y seis (36)  instituciones educativas del departamento</t>
  </si>
  <si>
    <t>Implementar el proyecto PRAE en instituciones educativas del departamento</t>
  </si>
  <si>
    <t>Dotación de implementos de mitigación, prevencion y atención del riesgo para el fortalecimiento del Plan Escolar de Gestión del Riesgo (PEGER)</t>
  </si>
  <si>
    <t>Encuentro Cultural de Étnoeducación</t>
  </si>
  <si>
    <t>Feria Concetar TIC</t>
  </si>
  <si>
    <t xml:space="preserve">Implementar el  programa de  jornada única con el acceso y permanencia de veinte mil (20.000) estudiantes </t>
  </si>
  <si>
    <t>Implementar el programa de jornada única</t>
  </si>
  <si>
    <t xml:space="preserve">Mantener, adecuar y/o construir la infraestructura ciento treinta (130) sedes de las instituciones educativas  </t>
  </si>
  <si>
    <t>Mejorar las condiciones de infraestructura y de elementos pedagógicos para la implementación de la jornada única y ambientes escolares para la Paz</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</si>
  <si>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</si>
  <si>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</si>
  <si>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</si>
  <si>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</si>
  <si>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</si>
  <si>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</si>
  <si>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</si>
  <si>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</si>
  <si>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</si>
  <si>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</si>
  <si>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 xml:space="preserve">Dotar ciento cuarenta (140) sedes educativas con la colección semilla </t>
  </si>
  <si>
    <t xml:space="preserve"> Dotar sedes educativas del Departamento del Quindío con la colección semilla</t>
  </si>
  <si>
    <t>Recurso SGP</t>
  </si>
  <si>
    <t>0314-5-31362191-20</t>
  </si>
  <si>
    <t>Apoyar los  procesos de capacitación  de quinientos (500) docentes del departamento</t>
  </si>
  <si>
    <t>Apoyar los  procesos de capacitación  de docentes de instituciones educativas del departamento del quindío en estrategias de lectura y escritur</t>
  </si>
  <si>
    <t xml:space="preserve">Realizar seis (6)  festivales o encuentros de literatura y escritura el departamento </t>
  </si>
  <si>
    <t>Realizar festivales o encuentros de literatura y escritura dirigidos a estudiantes y docentes de instituciones educativas del  departamento del Quindío</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</si>
  <si>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</si>
  <si>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</si>
  <si>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</si>
  <si>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</si>
  <si>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</si>
  <si>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Pertinencia e Innovación</t>
  </si>
  <si>
    <t>Quindío Bilingüe</t>
  </si>
  <si>
    <t>Apoyar cincuenta y cinco (55) docentes licenciados en lenguas modernas formados en ingles con  dominio B2</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</si>
  <si>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</si>
  <si>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</si>
  <si>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</si>
  <si>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Cualificar la formación de ciento cincuenta (150) docentes de preescolar y básica primaria en inglés con dominio A2 y B1 y metodología para la enseñanza</t>
  </si>
  <si>
    <t>Capacitar docentes de  preescolar y básica primaria con dominio A2 y B1 en inglés</t>
  </si>
  <si>
    <t>Iniciar el proceso de bilinguismo  en niños  entre pre-escolar - quinto grado de primaria de colegios públicos en seis (6) municipios</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</si>
  <si>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</si>
  <si>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</si>
  <si>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</si>
  <si>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Realizar actividades de evaluación de competencias comunicativas en inglés a estudiantes</t>
  </si>
  <si>
    <t>Fortalecimiento de la Media Técnica</t>
  </si>
  <si>
    <t>Desarrollar doce (12) talleres para docentes en el uso de las TICs</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</si>
  <si>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</si>
  <si>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</si>
  <si>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</si>
  <si>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Fortalecer cincuenta (50)   instituciones educativas en competencias básicas</t>
  </si>
  <si>
    <t>0314 - 5 - 3 1 3 7 24 1 95 - 20</t>
  </si>
  <si>
    <t>Recurso Ordninarioi</t>
  </si>
  <si>
    <t>Fortalecer cuarenta y siete (47) instituciones educativas con el programa de articulación con la educación superior y Educacion para el Trabajo y Desarrollo  Humano ETDH</t>
  </si>
  <si>
    <t>Implementar un Programa de Alimentación Escolar Universitario PAEU para estudiantes universitarios</t>
  </si>
  <si>
    <t>Implementar el programa de acceso y permanencia de la educación técnica, tecnologica y superior en el departamento del Quindío</t>
  </si>
  <si>
    <t>0314 - 5 - 3 1 3 7 24 1 - 122-20</t>
  </si>
  <si>
    <t>Implementación de un Fondo de apoyo departamental para el acceso y la permanencia de la educación técnica, tecnológica y superior en el Departamneto del Quindío</t>
  </si>
  <si>
    <t>Recurso Ordinadio</t>
  </si>
  <si>
    <t>Eficiencia Educativa</t>
  </si>
  <si>
    <t>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</si>
  <si>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</si>
  <si>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</si>
  <si>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</si>
  <si>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</si>
  <si>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</si>
  <si>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</si>
  <si>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</si>
  <si>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</si>
  <si>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</si>
  <si>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</si>
  <si>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</si>
  <si>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</si>
  <si>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</si>
  <si>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</si>
  <si>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</si>
  <si>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Funcionamiento y prestación de servicios del sector educativo del nivel central</t>
  </si>
  <si>
    <t>Realizar el pago oportuno al 100% de los funcionarios de la planta de  administrativos, docentes y directivos docentes del sector central</t>
  </si>
  <si>
    <t xml:space="preserve">
1400  - 5 - 3 1 3 5 18 1 98 - 25
1401 - 5 - 3 1 3 5 18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</si>
  <si>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</si>
  <si>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</si>
  <si>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</si>
  <si>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Eficiencia administrativa y docente en la  gestión del bienestar laboral</t>
  </si>
  <si>
    <t>Realizar el reconocimiento a sesenta (60) docentes, directivos docentes y/o personal administrativo</t>
  </si>
  <si>
    <t>0314 - 5 - 3 1 3 8 28 1 100 - 20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</si>
  <si>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</si>
  <si>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</si>
  <si>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</si>
  <si>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Realizar (ocho) 8 eventos y actividades culturales y recreativas, desarrolladas para los funcionarios del servicio educativo del departamento del Quindío</t>
  </si>
  <si>
    <t xml:space="preserve">Educación Inicial Integral </t>
  </si>
  <si>
    <t>Implementar  un (1)  programa de educación integral  a la primera infancia</t>
  </si>
  <si>
    <t>0314 - 5 - 3 1 3 16 57 1 101 - 20</t>
  </si>
  <si>
    <t xml:space="preserve">Implementación del modelo de atención integral de la educación inicial en el Departamento del  Quindio. </t>
  </si>
  <si>
    <t>Aumentar la tasa de cobertura  de  niños y niñas en edad de transición en las instituciones  educativas del  departamento</t>
  </si>
  <si>
    <t>ALVARO ARIAS VELASQUEZ</t>
  </si>
  <si>
    <t>SECRETARIO DE EDUCACION DEPARTAMENTAL</t>
  </si>
  <si>
    <t>Servicio de Aseo y  Vigilancia para las Instituciones Educativas Oficiales y sus sedes educativas del Departamento del Quindio</t>
  </si>
  <si>
    <t xml:space="preserve">Suministro de alimientación escolar para la jornada regular y unica par los niños, niñas, adolescentes  y jóvenes escolarizados con matricula oficial en las Instituciones Educativas </t>
  </si>
  <si>
    <t>Transferencia de recursos  a los Municipios, para la cofinanciación del servicio de transporte a los alumnos de básica y media que habiten en los corregimientos y veredas, que granaticen la permanencia en el sistema educativo 
Municipios Transporte</t>
  </si>
  <si>
    <t>Contratación Equipo, para el acompañamiento, seguimiento y verificación de la ejecucion del PAE</t>
  </si>
  <si>
    <t>1404 - 5 - 3 1 3 5 16 1 84 - 20</t>
  </si>
  <si>
    <t xml:space="preserve">0314-5-313516184-35
</t>
  </si>
  <si>
    <t>0314-5- 3 1 3 5 1 6 1 8 4 -2 0</t>
  </si>
  <si>
    <t>Desarrollo de actividades de apoyo pedagógico, estudiantes con discapacidad, capacidades o con talentos excepcionales</t>
  </si>
  <si>
    <t xml:space="preserve"> 0314 - 5 - 3 1 3 5 17 1 86 - 20
1404 - 5 - 3 1 3 5 17 1 86 - 25</t>
  </si>
  <si>
    <t>Logística (papeleria, afiches, volantes, folletos, pendones, entre otras), para el desarrollo de actividades  educativas de la poblacion adulta del departamento</t>
  </si>
  <si>
    <t>Promoción desarrollo del programa de alfabetización y  educación  poblacion adulta del departamento</t>
  </si>
  <si>
    <t>Adquisición implementos artísticos, para el fortalecimeinto de la cultura de la población étnica, afrodescendientes e indigenas, en el Departamento</t>
  </si>
  <si>
    <t>Personal de apoyo educativo,  para la población  con situación penal, iletrados, menores trabajadores  en el Departamento</t>
  </si>
  <si>
    <t>Personal de apoyo educativo, para población  víctima del conflicto en el Departamento</t>
  </si>
  <si>
    <t>Personal de apoyo educativo,  para población étnica, afrodescendientes e indigenas,</t>
  </si>
  <si>
    <t>Gastos de personal,  generales, transferencias de la Planta Docente, Directivos Docentes y  personal administrativo de las Instituciones Educativas del Departamento.</t>
  </si>
  <si>
    <t xml:space="preserve">Gastos de personal,  generales, transferencias de los funcionarios de la Planta del sector central,   Docentes y  Directivos Docentes </t>
  </si>
  <si>
    <t>Brindar apoyo a las instituciones educativas focalizadas, para la Formación  del Programa Todos a Aprender</t>
  </si>
  <si>
    <t>Brindar acompañamiento a los docentes con tutores,  para la Formación  del Programa Todos a Aprender</t>
  </si>
  <si>
    <t>Beneficiar a estudiantes de instituciones Educativas del departamento,  con el  Programa Todos  a Aprender</t>
  </si>
  <si>
    <t>Capacitación y Lógistica, para el  mejoramiento  del  índice sintético de calidad educativa (ISCE) en el nivel de básica secundaria.</t>
  </si>
  <si>
    <t>Capacitación y Lógistica, para el  mejoramiento  del  índice sintético de calidad educativa (ISCE) en el nivel de básica media</t>
  </si>
  <si>
    <t>Apoyo para el fortalecimiento de los Comités de Convivencia Escolar</t>
  </si>
  <si>
    <t xml:space="preserve">Acompañamiento a la instituciones educativas  para la implementación de la escuela de padres </t>
  </si>
  <si>
    <t>Adquisición  de Instrumentos Músicales para el apoyo a los Grupos culturales y  Artísticos de las Instituciones Educativas</t>
  </si>
  <si>
    <t>Apoyo  para la Implementación  del proyecto PRAE en treinta y seis (36)  instituciones educativas del departamento</t>
  </si>
  <si>
    <t xml:space="preserve">Festival de Literatura y Escritura
</t>
  </si>
  <si>
    <t>Coordinación del programa de Jornada Unica con el acompañamiento de los  rectores de las Instituciones Educativas focalizadas</t>
  </si>
  <si>
    <t>Tranferencia de Recursos para Pequeñas Intervenciones en las Instituciones Educativas del Departamento.</t>
  </si>
  <si>
    <t>Dotación  de material didactico, mobiliario escolar y/o infraestructura tecnológica en las instituciones educativas.</t>
  </si>
  <si>
    <t>Implementación jornada complementaria y/o única que articule arte, cultura y deporte.</t>
  </si>
  <si>
    <t>Fortalecimiento del programa EN Literatuta y Escritura</t>
  </si>
  <si>
    <t>Adquisiciíon Colección Semilla</t>
  </si>
  <si>
    <t>Apoyo procesos de capacitación de docentes en   Inglés,  Español y Literatura,  Convivencia Escolar,  PRAES</t>
  </si>
  <si>
    <t xml:space="preserve">Realización de festivales de Literatura y Escritura  en las Instituciones Educativas del Departamento
</t>
  </si>
  <si>
    <t>Capacitar docentes licenciados en lenguas modernas, en competencias linguisticas y medtodologia de la enseñanza del ingles</t>
  </si>
  <si>
    <t>capacitar docentes de preescolar y básica primaria, en competencias linguisticas y medtodologia de la enseñanza del ingles</t>
  </si>
  <si>
    <t>Implementar un curriculo de preescolar a grado quinto con docentes en lengua extranjera ingles en isticuiones educativas</t>
  </si>
  <si>
    <t>Adquisición herramientas audiovisuales para la enseñanza del Inglés</t>
  </si>
  <si>
    <t xml:space="preserve">Concurso de Deletreo Inglés
</t>
  </si>
  <si>
    <t>Capacitación y Logistica, Talleres de Referentes, Planeación Curricular, Evaluación de los Aprendizajes</t>
  </si>
  <si>
    <t>Atención estudiantes de educación media de las Instituciones Educativas Oficiales del Departamento, en programas de nivel técnico  profesional</t>
  </si>
  <si>
    <t>Implementación  Programa de Alimentación Escolar Universitario PAEU para estudiantes universitarios</t>
  </si>
  <si>
    <t>Asignación Becas a Estudianrtes Egresados de las Instituciones  Educativas  Oficiales del Departamento</t>
  </si>
  <si>
    <t>Mejoramiento del Sistema de  Conectividad de las Sedes Educativas del Departamento</t>
  </si>
  <si>
    <t>Reconocimiento  a los  mejores docentes, directivos docentes y personal administrativo, incluida la logistica para el evento</t>
  </si>
  <si>
    <t>Logística actividades culturales y recreativas para los funcionarios del servicio educativo</t>
  </si>
  <si>
    <t>Adquisición de  Kits Escolares para los estudiantes de los grados de Preescolar en sedes educativas oficiales del Departamento</t>
  </si>
  <si>
    <t xml:space="preserve">Implementar un programa de atencion integral a menores de 5 años y madres gestantes en entornos familiares
</t>
  </si>
  <si>
    <t>Realizar talleres de sensibilización en entorno Institucional a la primera infancia</t>
  </si>
  <si>
    <t>Apoyo en la realizacion de actividades y seguimiento del modelo intersectorial de atencion integral a los municipios del departamento</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</si>
  <si>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</si>
  <si>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</si>
  <si>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</si>
  <si>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</si>
  <si>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 xml:space="preserve">Apoyar con el seguimiento al Plan de Acción de la Politica Publica  de primera infancia, infancia y adolescencia del departamento
</t>
  </si>
  <si>
    <t xml:space="preserve">Apoyo al Comite de  Primera Infancia, Infancia y Adolescencia y al Consejo de Politica Social
</t>
  </si>
  <si>
    <t>Apoyo a programas que conlleven a la  implementación de la Politica publica de primera infancia, infancia y adolescencia en el Departamento del Quindio</t>
  </si>
  <si>
    <t>Apoyo  al  seguimiento de  la  ejecución presupuestal  de los recursos destinados  a la a la  política pública de primera infancia, infancia y adolescencia en el Departamento del Quindío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</si>
  <si>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</si>
  <si>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</si>
  <si>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</si>
  <si>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</si>
  <si>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</si>
  <si>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</si>
  <si>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</si>
  <si>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</si>
  <si>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</si>
  <si>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 xml:space="preserve">Apoyar la Implementacion  y  el seguimiento en los doce municipios de la ruta departamental de prevención del abuso y maltrato infantil en los ambientes familiares, escolares, sociales e institucionales 
</t>
  </si>
  <si>
    <t xml:space="preserve">Apoyo y seguimiento a los indicadores de cumplimiento del plan de accion de la politica publica de juventud </t>
  </si>
  <si>
    <t xml:space="preserve">Aunar exfuerzos con entidades de apoyo a la micro y mediana empresa. </t>
  </si>
  <si>
    <t xml:space="preserve">Capacitaciones, socialización y conformación de espacios de participación juvenil </t>
  </si>
  <si>
    <t>Desarrollo de acciones dispuestas a la implementacion de la politica de juventud, en los componentes de responsabilidad de la oficina de juventud</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</si>
  <si>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</si>
  <si>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</si>
  <si>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</si>
  <si>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</si>
  <si>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</si>
  <si>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</si>
  <si>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ADQUISICION DE BIENES Y SERVICIOS: Logistica operativa,  refrigerios, sonido, ferreteria, etc</t>
  </si>
  <si>
    <t>Volantes, pendones, afiches, manillas, etc.</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</si>
  <si>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</si>
  <si>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</si>
  <si>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Promover el derecho a participar en los escenarios políticos y generar los espacios necesios para la formación política de las personas con discapacidad</t>
  </si>
  <si>
    <t xml:space="preserve">Apoyar la elaboración de diagnósticos comunitarios sobre la situación de personas con discapacidad en comunidades focalizadas. 
</t>
  </si>
  <si>
    <t xml:space="preserve">Apoyar la Implementación de programas para la creación de empresas asociativas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</si>
  <si>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</si>
  <si>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</si>
  <si>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</si>
  <si>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 xml:space="preserve">Apoyar con un plan de mercadeo a las unidades productivas de las personas con discapacidad
</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</si>
  <si>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</si>
  <si>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</si>
  <si>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</si>
  <si>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</si>
  <si>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</si>
  <si>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</si>
  <si>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</si>
  <si>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Apoyar el seguimiento al plan de acción que conlleve a la implementación de la estrategia para atención de la población en alta vulnerabilidad</t>
  </si>
  <si>
    <t xml:space="preserve">Apoyar con el diagnóstico situacional de Habitantes en Calle y  personas en alta  vulnerabilidad y alto riesgo social
</t>
  </si>
  <si>
    <t>Apoyar a las poblaciones en estado de vulnerabilidad de los Barrios priorizados en procesos de emprendimiento, creación  y formalización de empresas asociativas.</t>
  </si>
  <si>
    <t>Apoyar a las poblaciones vulnerables de los Barrios priorizados del departamento, con talleres de capacitación y  seguimiento en  proyectos productivos</t>
  </si>
  <si>
    <t>Atención a habitantes de calle en los municipios del departamento, en la ejecución de acciones encaminadas a garantizar los derechos de la población en estado  de  vulnerabilidad  extrema  en el departamento del Quindío".</t>
  </si>
  <si>
    <t>Brindar apoyo en los procesos que conlleven a la ejecución de la meta 191: Diseñar  e   implementar una  estrategia para la atención de la  población  en  situación  de  vulnerabilidad  extrema  en el Departamento del Quindío (habitantes de  calle, trabajo  sexual, reincidencia delictiva, drogadicción, bandas delincuenciales, entre otros).</t>
  </si>
  <si>
    <t xml:space="preserve">Apoyo  al  seguimiento de  la  ejecución presupuestal  de los recursos destinados  a la Implementacion de la estrategioa de atención de la poblacion en situacion de vulnerabilidad del departamento </t>
  </si>
  <si>
    <t>Brindar apoyo a la Secretaría de Familia en la   difusión de Derechos y garantías fundamentales de la  población vulnerable del Departamento del Quindío</t>
  </si>
  <si>
    <t xml:space="preserve">Brindar apoyo a la Secretaría de Familia en las diferentes jornadas realizadas  con  población vulnerable.
</t>
  </si>
  <si>
    <t xml:space="preserve">Apoyar a la secretaría de familia, en las diferentes actividades que se realicen,   tendientes a  la implementación de una estrategia para la   atención a  la  población en  vulnerabilidad extrema en el  departamento del Quindío” </t>
  </si>
  <si>
    <t xml:space="preserve">Apoyar a la Secretaría de Familia en la realización de convocatorias, acompañamiento logístico y asistencia operativa tendientes a la atención de la población vulnerable del departamento.
</t>
  </si>
  <si>
    <t>Apoyar  con los procesos que conlleven a  la implementacion de la estrategia para la atención de la población en situación de vulnerabilidad extrema del departamento. (habitantes de calle, trabajo sexual,  reincidencia delictiva, drogadicción, bandas delincuenciales, entre otras</t>
  </si>
  <si>
    <t>Apoyar con la realización de informes relacionados con el cumplimiento d ela meta: 191: Diseñar  e   implementar una  estrategia para la atención de la  población  en  situación  de  vulnerabilidad  extrema  en el Departamento del Quindío (habitantes de  calle, trabajo  sexual, reincidencia delictiva, drogadicción, bandas delincuenciales, entre otros).</t>
  </si>
  <si>
    <t>Apoyar en la realizacion de un ciclo de talleres que comprenden temáticas que permiten promover el desarrollo de competencias sociales y laborales  en la poblacion vulenrable del depto</t>
  </si>
  <si>
    <t xml:space="preserve">Establecer convenios con Instituciones de orden departamental y/o privada para promover programas de formación laboral complementaria.
</t>
  </si>
  <si>
    <t xml:space="preserve">Apoyar con la realización de un  documento denominado  proyecto o programa  piloto  para  atender  la  población  vulnerable  de cuatro municipios del depto
                                                                           </t>
  </si>
  <si>
    <t xml:space="preserve">Identificación de las necesidades y perfil  educativo de las poblaciones que se encuentran en riesgo, para ser vinculadas a la fuerza laboral, de conformidad con los diagnósticos locales realizados por organismos gubernamentales y no  gubernamentales
</t>
  </si>
  <si>
    <t>Apoyar la coordinación entre las diferentes Secretarías del orden departamental para la atención integral de la polbacion vulnerable</t>
  </si>
  <si>
    <t>Aunar esfuerzos técnicos y financieros para la realización de estrategias orientadas a  permitir la  garantía de  derechos de las comunidades en situación de riesgo social focalizadas en los municipios  del departamento”.</t>
  </si>
  <si>
    <t>Facilitar   el acceso  a la  oferta institucional para  garantizar  a la  población en situación de riesgo la atención oportuna de conformidad con las rutas de atención  establecidas en la ley para  la atención de los diferentes tipos violencias  o afectaciones  a  los  derechos.</t>
  </si>
  <si>
    <t>Logistica operativa, refrigerios, sonido</t>
  </si>
  <si>
    <t xml:space="preserve">Ccampañas  de difusion, socialziacion  y participación  ciudadana para la prevencion del  riesgo social en el depto
</t>
  </si>
  <si>
    <t>1.1.1. Procesos  de capacitación, asistencia técnica, seguimiento y evaluación en cuanto a la garantia de derechos de la población migrante del Departamento</t>
  </si>
  <si>
    <t xml:space="preserve">1.1.2.Asistencias tecnicas  personales y grupales para la creación de rutas de atención al ciudadano migrante </t>
  </si>
  <si>
    <t>1.1.3.Capacitación secretarias sectoriales en cuanto la atención al ciudadano migrante</t>
  </si>
  <si>
    <t>1.2.1  Apoyar el programa de asistencia social y de repatriación de quindianos fallecidos en el exterior</t>
  </si>
  <si>
    <t xml:space="preserve">1.1.1  Apoyo, acompañamiento y fortalecimiento en cuanto procesos de seguridad alimentaria, saneamiento basico, educación, salud, justicia, gobernabilidad y territorio </t>
  </si>
  <si>
    <t>1.2.1  Compra de herramientas, materiales, insumos, etc.para beneficiar a la poblacion indigena DACHI AGORE DRUA</t>
  </si>
  <si>
    <t xml:space="preserve"> Garantizar la atención integral y con enfoque diferencial de las comunidades indigenas asentadas en el Departamento del Quindío</t>
  </si>
  <si>
    <t>Adqusicion de bienes y servicios</t>
  </si>
  <si>
    <t xml:space="preserve">Apoyar la realización de Ruedas de negocios para mujeres emprendedoras y empresarias del departamento del Quindio.
</t>
  </si>
  <si>
    <t>Fortalecimiento a unidades productivas y/o proyectos de emprendemiento de mujeres</t>
  </si>
  <si>
    <t>Apoyo en el diseño de  estrategias de articulación e incorporación entre las organizaciones de mujeres del departamento y los consejos municipales y departamental de mujeres.</t>
  </si>
  <si>
    <t xml:space="preserve">Seguimiento al cumplimiento de los planes de acción de la Politica Publica de  Equidad de Género para la mujer
</t>
  </si>
  <si>
    <t>Apoyo  al  seguimiento de  la  ejecución presupuestal  de los recursos destinados   a la  política pública de Envejecimiento y vejez</t>
  </si>
  <si>
    <t xml:space="preserve">Apoyar elseguimiento y evaluacion de los planes de accion de los municipios y depto de la Politica Publica de envejecimiento y vejez
</t>
  </si>
  <si>
    <t xml:space="preserve">Apoyar asistencias técnicas grupales a los grupos de adultos mayores del depto, en deporte, cultura, recreación y motivación </t>
  </si>
  <si>
    <t xml:space="preserve">Desarrollar actividades como asistente jurídico para el cumplimiento de la normatividad que protejan los derechos de la población adulto mayor del departamento del Quindío </t>
  </si>
  <si>
    <t>Realizar motivación e infundir  sentido de pertenencia y compromiso de parte del Consejo Departamental del  adulto mayor</t>
  </si>
  <si>
    <t xml:space="preserve">Desarrollar estrategias de vigilancia y control que permitan garantizar el cumplimiento y reconocimiento de los derechos de las personas mayores 
</t>
  </si>
  <si>
    <t>Logística Operativa: Sonido, logistica, refrigerios</t>
  </si>
  <si>
    <t>Apoyo a  eventos programados por la Secretaría dia de la celebracion de las eprsonas de la tercera edad y el pensionado</t>
  </si>
  <si>
    <t xml:space="preserve">
Apoyar con actividades para la  creacion del cabildo de adulto mayoren en 6 municipios del Quindio
</t>
  </si>
  <si>
    <t>Centros de Binestar del Adulto Mayor (CBA)</t>
  </si>
  <si>
    <t>CENTROS VIDA (DV)</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</si>
  <si>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</si>
  <si>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</si>
  <si>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fiscalización tributaria del Impuesto vehiculos automotores I.S.V.A.</t>
  </si>
  <si>
    <t xml:space="preserve">Fiscalización impuesto de registro </t>
  </si>
  <si>
    <t>Procesos de Fiscalización sobre las diferentes rentas Departamentales</t>
  </si>
  <si>
    <t xml:space="preserve">Procedimiento Administrativo de cobro coactivo frente a la cartera de las diferentes Rentas del Departamento del Quindío </t>
  </si>
  <si>
    <t xml:space="preserve">Programa Anticontrabando de licores, Cerveza y Cigarrillos.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</si>
  <si>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</si>
  <si>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</si>
  <si>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Implementacion de Normas Internacionales Información Financiera (NIIF).</t>
  </si>
  <si>
    <t xml:space="preserve">Fortalecimiento institucional para el cumplimiento de las politicas y practicas contables en el area de tesoreria, presupuesto y contabilidad </t>
  </si>
  <si>
    <t>1404---31362191-25</t>
  </si>
  <si>
    <t xml:space="preserve"> Capacitaciones ditigidas a los rectores de las Instituciones Educativas para el manejo de los fondos Educativos.</t>
  </si>
  <si>
    <t>1404-31362193-25</t>
  </si>
  <si>
    <t>Fomentar en , directivos docentes y administrativos de la seretaría de educación departamental del quindío sentido de pertenencia, mediante el reconocimiento de sus logros</t>
  </si>
  <si>
    <t>Apoyo  a docentes de las Instituciones Educativas,  en el  Uso y Apropiacion de TICs  y Redes LAN</t>
  </si>
  <si>
    <t>Número de procesos de seguimiento y evaluación realizados</t>
  </si>
  <si>
    <t>Número de procesos de Rendición de Cuentas en los municipios realizadas</t>
  </si>
  <si>
    <t>Consejo Territorial de Planeación fortalecido</t>
  </si>
  <si>
    <t>Tablero de control diseñado e implementado</t>
  </si>
  <si>
    <t>Observatorio economico reorientado</t>
  </si>
  <si>
    <t>Plan diseñado e implementado</t>
  </si>
  <si>
    <t>Modelo de Ocupación del Territorio actualizado y fortalecido</t>
  </si>
  <si>
    <t>Mecanismo de integración adoptado</t>
  </si>
  <si>
    <t>Sistema de información geográfica fortalecida</t>
  </si>
  <si>
    <t>Fábrica de Proyectos de Inversión diseñada e implementada</t>
  </si>
  <si>
    <t>Sistema Integrado de Gestión actualizado</t>
  </si>
  <si>
    <t>Comité de Planificación Departamental implementado</t>
  </si>
  <si>
    <t>Número de municipios con procesos de asistencia técnica y capacitación implementados</t>
  </si>
  <si>
    <t>Número de municipios con procesos de capacitación implementados</t>
  </si>
  <si>
    <t>Número de municipios con procesos de sensibilización implementados</t>
  </si>
  <si>
    <t>Entes territoriales municipales asistidos</t>
  </si>
  <si>
    <t>Sistema de información geo referenciado diseñado e implementado</t>
  </si>
  <si>
    <t>Número de estudios y/o diseños realizados</t>
  </si>
  <si>
    <t>Número de trámites virtualizados</t>
  </si>
  <si>
    <t>Programa de seguridad y salud formulado e implementado</t>
  </si>
  <si>
    <t>Programa de infraestructura tecnologica de la administracion fortalecido</t>
  </si>
  <si>
    <t>Programa de sostenibilidad de las TIC fortalecido</t>
  </si>
  <si>
    <t>Software adquirido e implementado</t>
  </si>
  <si>
    <t>Programa de actualización y registro implementado</t>
  </si>
  <si>
    <t>Estudio de modernización administrativa realizado</t>
  </si>
  <si>
    <t>Programa de modernización implementado</t>
  </si>
  <si>
    <t>Bien inmueble adquirido</t>
  </si>
  <si>
    <t>Procesos de fiscalización implementados</t>
  </si>
  <si>
    <t>Estrategia de cobro coactivo implementada</t>
  </si>
  <si>
    <t>Programa anticontrabando ejecutado</t>
  </si>
  <si>
    <t>Diagnostico del sistema de información tributario y financiero elaborado</t>
  </si>
  <si>
    <t>Programa para el cumplimiento de políticas contables implementado</t>
  </si>
  <si>
    <t>Numero de equipamientos públicos y colectivos apoyados</t>
  </si>
  <si>
    <t>Numero de programas de resocialización apoyados</t>
  </si>
  <si>
    <t>Número de programas de prevención y superación fortalecidos</t>
  </si>
  <si>
    <t>Número de estaciones de policía y/o guarniciones militares y/o instituciones carcelarias apoyadas</t>
  </si>
  <si>
    <t>Número de organismos de seguridad y/o de régimen carcelario dotados</t>
  </si>
  <si>
    <t>Número de observatorios del delito apoyados</t>
  </si>
  <si>
    <t>Programas de prevención del delito y mediación de conflictos apoyados</t>
  </si>
  <si>
    <t>Municipios con atencion integral</t>
  </si>
  <si>
    <t>Código departamental de policía actualizado</t>
  </si>
  <si>
    <t>Plan integral de seguridad y convivencia ciudadana actualizado e implementado</t>
  </si>
  <si>
    <t xml:space="preserve">Número de municipios con procesos de articulación apoyados </t>
  </si>
  <si>
    <t>Número de municipios apoyados en la atención humanitaria inmediata</t>
  </si>
  <si>
    <t>Número de instancias de participación fortalecidas</t>
  </si>
  <si>
    <t>Número de Planes acción territorial de víctimas apoyados</t>
  </si>
  <si>
    <t>Sistema de información diseñado e implementado</t>
  </si>
  <si>
    <t>Plan de prevención de violaciones de  DDHH e infracciones  del  DIH implementado</t>
  </si>
  <si>
    <t xml:space="preserve">Número de municipios apoyados </t>
  </si>
  <si>
    <t>Programa de atención integral a victimas de trata de personas actualizado e  implementado</t>
  </si>
  <si>
    <t>Numero de municipios con programa de fortalecimiento de las instancias de participación implementado</t>
  </si>
  <si>
    <t>Número de municipios apoyados y articulados</t>
  </si>
  <si>
    <t>Número de estudios de riesgo analizados</t>
  </si>
  <si>
    <t xml:space="preserve">Número de instituciones educativas apoyadas en la formulación de los PGERD  </t>
  </si>
  <si>
    <t>Número de municipios en procesos de educación a las comunidades apoyados</t>
  </si>
  <si>
    <t>Número de intervenciones en áreas vulnerables realizadas</t>
  </si>
  <si>
    <t>Comité departamental de gestión del riesgo de desastres fortalecido</t>
  </si>
  <si>
    <t>Sala de crisis del departamento funcionando</t>
  </si>
  <si>
    <t>Unidad Departamental de la Gestión del Riesgo de Desastre UDEGER dotada</t>
  </si>
  <si>
    <t>Estrategias de participación desarrolladas</t>
  </si>
  <si>
    <t xml:space="preserve">Consejo departamental creado y funcionando </t>
  </si>
  <si>
    <t xml:space="preserve">N° de procesos electorales apoyados </t>
  </si>
  <si>
    <t xml:space="preserve">Politica pública formulada e implementada </t>
  </si>
  <si>
    <t xml:space="preserve">Organismos comunales  municipales fortalecidos </t>
  </si>
  <si>
    <t>Programa de fortalecimiento implementado</t>
  </si>
  <si>
    <t>Ruta competitiva creada y rutas fortalecidas</t>
  </si>
  <si>
    <t>Clúster conformados e implementados</t>
  </si>
  <si>
    <t>Centro  para el desarrollo y el  fortalecimiento de la investigación, tecnología,  ciencia e innovación diseñado, formulado e implementado</t>
  </si>
  <si>
    <t>Proyecto Red de conocimiento agroindustrial apoyado</t>
  </si>
  <si>
    <t>Proyecto de I+D+I diseñado y fortalecido</t>
  </si>
  <si>
    <t>Ecosistema regional de emprendimiento y asociatividad diseñado</t>
  </si>
  <si>
    <t>Unidades de emprendimiento apoyadas</t>
  </si>
  <si>
    <t>Programa de gestión finaciera implementado</t>
  </si>
  <si>
    <t>Empresas fortalecidas</t>
  </si>
  <si>
    <t>Agencia de inversión constituida e implementada</t>
  </si>
  <si>
    <t>Plataforma de servicios logísticos diseñada</t>
  </si>
  <si>
    <t>Productos turísticos diseñados, creados y/o fortalecidos</t>
  </si>
  <si>
    <t>Plan de Calidad elaborado e implementado</t>
  </si>
  <si>
    <t>Proyectos gestionados y ejecutados</t>
  </si>
  <si>
    <t>Plan de Mercadeo construido</t>
  </si>
  <si>
    <t>No de Eventos  de sensibilización   realizados</t>
  </si>
  <si>
    <t>Sala de transparencia implementada</t>
  </si>
  <si>
    <t>Estrategía de comunicaciones desarrollada e implementada</t>
  </si>
  <si>
    <t>Centro de bienestar apoyados</t>
  </si>
  <si>
    <t>Centros vida apoyados</t>
  </si>
  <si>
    <t>Estrategia implementada</t>
  </si>
  <si>
    <t>Plan decenal ejecutado</t>
  </si>
  <si>
    <t>Número de poblaciones vulnerables atendidas (etnias)</t>
  </si>
  <si>
    <t>Política integral de salud ambiental formulada, aprobada y divulgada.</t>
  </si>
  <si>
    <t>Número de municipios con mapas de riesgo generados</t>
  </si>
  <si>
    <t xml:space="preserve">Número de municipios con el sistema de vigilancia en salud pública de la violencia intrafamiliar operando </t>
  </si>
  <si>
    <t>Número de municipios con acciones desarrolladas</t>
  </si>
  <si>
    <t>Número de mujeres gestantes vinculadas</t>
  </si>
  <si>
    <t>Número de municipios con acciones de promoción de la salud en la política nacional de sexualidad, derechos sexuales y reproductivos.</t>
  </si>
  <si>
    <t>Número de municipios que con la  política de salud mental ajustada e implementada</t>
  </si>
  <si>
    <t>Número de municipios con el Modelo de APS en salud mental adoptado e implementado</t>
  </si>
  <si>
    <t>Número de municipios con el plan departamental de reducción de consumo de SPA adoptado e implementado</t>
  </si>
  <si>
    <t>Estrategia "Cuatro por cuatro"  implementada</t>
  </si>
  <si>
    <t>Planes y/o programas diseñados y desarrollados</t>
  </si>
  <si>
    <t>Estrategia implementada.</t>
  </si>
  <si>
    <t>Número de municipios con estrategias implementadas.</t>
  </si>
  <si>
    <t>Plan estratégico implementado</t>
  </si>
  <si>
    <t>Números de simulacros realizados.</t>
  </si>
  <si>
    <t>Número de ESEs con índices de seguridad hospitalaria mejorados.</t>
  </si>
  <si>
    <t>Número de municipios con programas de cultura preventiva  fomentados.</t>
  </si>
  <si>
    <t>Número de empresas sociales del estado (ESE) con sistema de gestión de la seguridad y salud en el  trabajo implementados.</t>
  </si>
  <si>
    <t>Número de municipios con el SVSP consolidado y desarrollado.</t>
  </si>
  <si>
    <t>Número de establecimientos farmacéuticos con SIVC consolidados y desarrollados..</t>
  </si>
  <si>
    <t>Número de programas implementados</t>
  </si>
  <si>
    <t>Programa implementado</t>
  </si>
  <si>
    <t>Número de municipios con la estrategia AIEPI fortalecida.</t>
  </si>
  <si>
    <t>Número de municipios con comités de discapacidad fortalecidos</t>
  </si>
  <si>
    <t>Número de empresas que implementan el Plan de Intervenciones Colectivas evaluadas</t>
  </si>
  <si>
    <t>Planes de mejoramiento  auditados</t>
  </si>
  <si>
    <t>Número de establecimientos vigilados</t>
  </si>
  <si>
    <t>Número de COVECOM municipales operando</t>
  </si>
  <si>
    <t>Número de unidades primarias generadoras de datos (UPGD) sostenidas.</t>
  </si>
  <si>
    <t>Número de municipios con procesos de identificación fortalecidos.</t>
  </si>
  <si>
    <t>Número de municipios cofinanciados</t>
  </si>
  <si>
    <t>Número de municipios asistidos técnicamente.</t>
  </si>
  <si>
    <t xml:space="preserve">Estrategia implementada </t>
  </si>
  <si>
    <t>Cantidad de contratación realizada.</t>
  </si>
  <si>
    <t>Número de ESES con asistencia técnica realizada.</t>
  </si>
  <si>
    <t>Número de municipios con asistencia técnica realizada</t>
  </si>
  <si>
    <t>Planes de emergencia ajustados.</t>
  </si>
  <si>
    <t>Plan ajustado</t>
  </si>
  <si>
    <t>Número de municipios  atendidos.</t>
  </si>
  <si>
    <t>Número de instituciones prestadoras de salud verificadas.</t>
  </si>
  <si>
    <t>Número de prestadores de salud con visitas de verificación realizadas.</t>
  </si>
  <si>
    <t>Número de ESES evaluadas.</t>
  </si>
  <si>
    <t>Número de programas de saneamiento fiscal y financiero apoyados</t>
  </si>
  <si>
    <t>Numero de municipios certificados evaluados</t>
  </si>
  <si>
    <t>procesos apoyados  y gestionados</t>
  </si>
  <si>
    <t>Ejecucion presupuestal con seguimiento realizado</t>
  </si>
  <si>
    <t>Número muncipios con políticas establecidas</t>
  </si>
  <si>
    <t>Número de planes, programas y/o proyectos implementados</t>
  </si>
  <si>
    <t>Programa PAE implementado</t>
  </si>
  <si>
    <t>Programa de transporte escolar implementado</t>
  </si>
  <si>
    <t>número de estudiantes  pertenecientes a la población adulta  (jóvenes y adultos) atendidos  en el sistema educativo</t>
  </si>
  <si>
    <t xml:space="preserve">Estrategia diseñada e  implementada </t>
  </si>
  <si>
    <t>Número de personas pertenecientes a la población étnica (afrodescendientes e indígenas)  atendidos en el sistema educativo</t>
  </si>
  <si>
    <t xml:space="preserve">Número de estudiantes  pertenecientes a la población victima del conflicto atendidos </t>
  </si>
  <si>
    <t xml:space="preserve">Número de personas que se encuentran en riesgo social, en conflicto con la ley penal,  iletrados, habitantes de frontera y/o menores  trabajadores,  atendidos  </t>
  </si>
  <si>
    <t>Número de docentes, directivos docentes y administrativos  sostenidos</t>
  </si>
  <si>
    <t>Número de Instituciones Educativas con el ISCE mejorado</t>
  </si>
  <si>
    <t>Número de docentes capacitados</t>
  </si>
  <si>
    <t xml:space="preserve">Número de docentes beneficiados </t>
  </si>
  <si>
    <t>Número de Instituciones Ediucatrivas participando  en el Progrma PTA</t>
  </si>
  <si>
    <t>Número de docentes acompañados de tutores PTA</t>
  </si>
  <si>
    <t>Número de estudiantes beneficiados con el PTA</t>
  </si>
  <si>
    <t>Número de I.E. con índice ISCE en básica secundaria por encima del promedio nacional mejoradas</t>
  </si>
  <si>
    <t>Número de I.E. con índice ISCE en media por encima del promedio nacional mejoradas</t>
  </si>
  <si>
    <t>Numero de comités fortalecidos</t>
  </si>
  <si>
    <t>Proyectos educativos institucionales diseñados y ejecutados</t>
  </si>
  <si>
    <t>Numero de instituciones con estrategia de escuela de padres diseñada e implementada</t>
  </si>
  <si>
    <t>Número de instituciones educativas con grupos conformados y dotados</t>
  </si>
  <si>
    <t>Número de instituciones educativas con PRAE implementado</t>
  </si>
  <si>
    <t>Número de eventos realizados</t>
  </si>
  <si>
    <t>Realizar ocho (8) eventos académicos, investigativos y culturales</t>
  </si>
  <si>
    <t>Numero de estudiantes en el programa jornada única</t>
  </si>
  <si>
    <t>Numero de sedes mantenidas, adecuadas y/o construidas</t>
  </si>
  <si>
    <t>Numero de instituciones educativas dotadas</t>
  </si>
  <si>
    <t>Municipios declarados en el sistema de alertas tempranas con jormada complementaria y/o única</t>
  </si>
  <si>
    <t>Número de instituciones educativas con programa "pásate a la biblioteca" implementado</t>
  </si>
  <si>
    <t>Número de sedes educativas dotadas</t>
  </si>
  <si>
    <t>Número de docentes apoyados</t>
  </si>
  <si>
    <t>Número de festivales o encuentros realizados</t>
  </si>
  <si>
    <t>Numero de instituciones educativas con mayor eficiencia en los procesos</t>
  </si>
  <si>
    <t>Numero de docentes apoyados en formación en ingles con dominio B2</t>
  </si>
  <si>
    <t>Numero de docentes de preescolar y básica primaria formados</t>
  </si>
  <si>
    <t>Número de Municipio con Bilinguismo</t>
  </si>
  <si>
    <t>Número de instituciones educativas dotadas</t>
  </si>
  <si>
    <t>Número de concursos en inglés realizados</t>
  </si>
  <si>
    <t>Número de talleres desarrollados</t>
  </si>
  <si>
    <t>Número de instituciones educativas fortalecidas</t>
  </si>
  <si>
    <t>Programa PAEU implementado</t>
  </si>
  <si>
    <t>Programa Implementado</t>
  </si>
  <si>
    <t>Numero de procesos certificados fortalecidos, con seguimiento y auditados</t>
  </si>
  <si>
    <t>Número de instituciones educativas con proceso presupuestal y financiero integrado creado e implementado</t>
  </si>
  <si>
    <t>Número de sedes educativas implementadas y/o mejoradas</t>
  </si>
  <si>
    <t>% de funcionarios con pago oportuno</t>
  </si>
  <si>
    <t>Número de docentes, directivos docentes y/o personal administrativo reconocidos</t>
  </si>
  <si>
    <t>Número de eventos y actividades culturales y recreativas realizadas</t>
  </si>
  <si>
    <t>Ligas deportivas apoyadas y fortalecidas</t>
  </si>
  <si>
    <t>Número de deportistas incentivados</t>
  </si>
  <si>
    <t>Ligas apoyadas en eventos departamental y nacionales .</t>
  </si>
  <si>
    <t>Juegos intercolegiados desarrollados</t>
  </si>
  <si>
    <t>Municipios asesorados técnica, administrada y financieramente en los procesos de escuelas deportivas</t>
  </si>
  <si>
    <t>Eventos deportivos social y comunitarios desarrollar</t>
  </si>
  <si>
    <t>Juegos comunales apoyados.</t>
  </si>
  <si>
    <t>Programa de recreación para la juventud diseñado y desarrollado</t>
  </si>
  <si>
    <t>Programa nuevo comienzo "Otro Motivo para Vivir" articulado y desarrollado.</t>
  </si>
  <si>
    <t>Estrategia creada y desarrollada.</t>
  </si>
  <si>
    <t xml:space="preserve">Programa implementado </t>
  </si>
  <si>
    <t>Numero de municipios apoyados</t>
  </si>
  <si>
    <t>Programa para disminuir la accidentalidad implementado</t>
  </si>
  <si>
    <t>Plan departamental de seguridad vial elaborado e implementado</t>
  </si>
  <si>
    <t>Programa: Ciclorutas en el departamento del Quindío apoyado</t>
  </si>
  <si>
    <t xml:space="preserve">1.  Fortalecer la estructuración deprogramas de capacitación en legislación, proyectos sociales y desarrollo comunitario. Mejoramiento en  los procesos de inspección, vigilancia y control realizados a los organismos comunales.
</t>
  </si>
  <si>
    <t>Adecuación predio reubicación definitiva, cumplimiento fallo de tutela Embera Chamí Quimbaya</t>
  </si>
  <si>
    <t>0312 - 5 - 3 1 1 1 3 10 69 - 20</t>
  </si>
  <si>
    <t>Sistema de Gestión Ambiental Departamental SIGAD implementado</t>
  </si>
  <si>
    <t>Planes de manejo apoyados</t>
  </si>
  <si>
    <t>Plan departamental apoyado</t>
  </si>
  <si>
    <t>Política departamental diseñada y ejecutada</t>
  </si>
  <si>
    <t>Actividades de producción  desarrolladas</t>
  </si>
  <si>
    <t>Número de municipios en acciones de control y vigilancia de la explotación minera apoyados</t>
  </si>
  <si>
    <t>Número de cuencas con servicios ecosistémicos caracterizados</t>
  </si>
  <si>
    <t>Fondo del Agua creado e implementado</t>
  </si>
  <si>
    <t>Áreas conservadas y restauradas</t>
  </si>
  <si>
    <t>Número de cuencas conservadas</t>
  </si>
  <si>
    <t>Número de municipios con acciones de incentivos a la conservación promovidas</t>
  </si>
  <si>
    <t xml:space="preserve">Número de hectáreas restauradas </t>
  </si>
  <si>
    <t>Número de estrategias de educación desarrolladas</t>
  </si>
  <si>
    <t>Número de  jóvenes,  mujeres, población vulnerable y con enfoque diferencial capacitados</t>
  </si>
  <si>
    <t>Número de caficultores capacitados</t>
  </si>
  <si>
    <t>Número de grupos multiplicadores creados</t>
  </si>
  <si>
    <t>Portafolio de café origen Quindío creado</t>
  </si>
  <si>
    <t>Convenio interinstitucional formalizado</t>
  </si>
  <si>
    <t>Núcleos de asistencia creados e implementados</t>
  </si>
  <si>
    <t>Sectores productivos apoyados</t>
  </si>
  <si>
    <t>Centros logísticos creados</t>
  </si>
  <si>
    <t>Unidades agro empresariales capacitadas</t>
  </si>
  <si>
    <t>Fondo de financiamiento creado e implementado</t>
  </si>
  <si>
    <t>Instrumento de prevención por eventos naturales para productos agrícolas reactivado</t>
  </si>
  <si>
    <t>Número de sectores productivos apoyados</t>
  </si>
  <si>
    <t>Número de iniciativas productivas apalancadas</t>
  </si>
  <si>
    <t>Número de jóvenes y mujeres rurales capacitados</t>
  </si>
  <si>
    <t>Número de mujeres rurales campesinas, personas en condición de vulnerabilidad y con enfoque diferencial beneficiados</t>
  </si>
  <si>
    <t>Numero de eventos de capacitación realizados</t>
  </si>
  <si>
    <t>Instrumento de planificación e información diseñado e implementado</t>
  </si>
  <si>
    <t>Programa de agricultura familiar campesina diseñado e implementado</t>
  </si>
  <si>
    <t>Numero de alianzas para contratos de compra anticipada apoyados</t>
  </si>
  <si>
    <t>Número de hectáreas sembradas</t>
  </si>
  <si>
    <t>Numero de familias beneficiadas</t>
  </si>
  <si>
    <t>Numero de población infantil en riesgo con estado nutricional de 0 a 5 años y de 6 a 18 años mejorado</t>
  </si>
  <si>
    <t>Vigilancia, control y seguimiento a las áreas de protección</t>
  </si>
  <si>
    <t>Recuperación y mantenimiento de  las  zonas deterioradas en las áreas de protección.</t>
  </si>
  <si>
    <t xml:space="preserve">Realizar  procesos de capacitación, asistencia técnica, seguimiento y evaluación del  Indice de Transparencia a las Secretarias Sectoriales eInstitutos Descentralizados del  Departamento del Quindio,  </t>
  </si>
  <si>
    <t>b) Todo registro publicado.</t>
  </si>
  <si>
    <t xml:space="preserve"> Municipios  departamento del Qundio  por componentes : Información mínima que debe esta publicada,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</si>
  <si>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c) SERVICIOS, PROCEDIMIENTOS Y FUNCIONAMIENTO DEL SUJETO OBLIGADO .(Artículo  11° Ley 1712 de 2014 ) :  Servicios que se presten, trámites, procedimientos -Sistema Único de Información de Trámites y Procedimientos Administrativos (SUIT),El contenido de toda decisión y/o política ,  informes de gestión, evaluación, mecanismo interno y externo de supervisión , procedimientos, lineamientos, políticas en materia de adquisiciones y compras, mecanismo de presentación directa de solicitudes, quejas y reclamos,</t>
  </si>
  <si>
    <t>a) Publicación  informe de todas las solicitudes, denuncias y los tiempos de respuesta del sujeto obligado</t>
  </si>
  <si>
    <t>1.1 Sesiones itinerantes - Servicio de transporte Suministro de almuerzos en los doce municipios del Quindío, durante las sesiones descentralizadas.</t>
  </si>
  <si>
    <t xml:space="preserve">1.2. XII Encuentro CTP, traslados de ida y vuelta Suministro de alimentación en el municipio sede, Servicio de alojamiento </t>
  </si>
  <si>
    <t xml:space="preserve">1.3.XXII Congreso del Sistema Nacional de Planeación, traslado de ida y vuelta en transporte aéreo.   suministro de alimentación servicio de alojamiento </t>
  </si>
  <si>
    <t>Capacitación asistencia tecnica, seguimiento y evaluacion  indice de transparencia  administración departamental e institutos descentralizados (promotora de vivienda, idtq  e indeportes)   *</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</si>
  <si>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</si>
  <si>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</si>
  <si>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CARLOS ALBERTO SOTO RAVE</t>
  </si>
  <si>
    <t>HÉCTOR ALBERTO MARÍN RÍOS</t>
  </si>
  <si>
    <t xml:space="preserve">SECRETARIA ADMINISTRATIVA
</t>
  </si>
  <si>
    <t/>
  </si>
  <si>
    <t xml:space="preserve">Elaboracion del  plan de accion con los actores responsables del cumplimiento de la politica publica de familia
</t>
  </si>
  <si>
    <t xml:space="preserve">Apoyar con el seguimiento  al plan de accion de la politica publica de familia
</t>
  </si>
  <si>
    <t>Proceso de  formulacion de la politica publica de familia</t>
  </si>
  <si>
    <t>Apoyo  al  seguimiento de  la  ejecucion presupuestal  de los recursos destinados  a la a la  politica pública de familia</t>
  </si>
  <si>
    <t xml:space="preserve">Apoyo y acompañamiento juridico en el marco de la formulacion e implementacion de la politica publica de familia
</t>
  </si>
  <si>
    <t>Realizar acciones tendientes a la implementacion de la politica publica de familia</t>
  </si>
  <si>
    <t>Realizar  actividades tendientes al cumplimiento de las acciones de responsabilidad de la jefatura de familia</t>
  </si>
  <si>
    <t xml:space="preserve">Campañas, publicidad y promocion </t>
  </si>
  <si>
    <t>Refrigerios, logistica y sonido</t>
  </si>
  <si>
    <t>Implementar  un  programa  departamental para la atención y acompañamiento a la población migrante  y de repatriación .</t>
  </si>
  <si>
    <t xml:space="preserve">Incrementar los niveles de desarrollo en el deporte formativo y competitivo del departamento del quindio
</t>
  </si>
  <si>
    <t xml:space="preserve">Fortalecer los procesos con deportistas de altos logros 
</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</si>
  <si>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</si>
  <si>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</si>
  <si>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Generar espacios recreo-deportivos, aumentando el porcentaje de utilización de escenarios deportivos y
disminuyendo los índices de consumo de estupefacientes
</t>
  </si>
  <si>
    <t>Fortalecer los espacios recreodeportivos</t>
  </si>
  <si>
    <t xml:space="preserve">Disminuir los indices de consumo de estupefacientes en los municipios del departamento a través  del desarrollo de espacios recreodeportivos. 
</t>
  </si>
  <si>
    <t>Fortalecer una cultura recreo-deportiva en la poblacion</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</si>
  <si>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</si>
  <si>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</si>
  <si>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Disminuir los índices del consumo de estupefacientes en los municipios del departamento</t>
  </si>
  <si>
    <t xml:space="preserve">Fortalecer la articulacion interinstitucional
</t>
  </si>
  <si>
    <t>Recuerso Ordinario</t>
  </si>
  <si>
    <t>SGP Educacion</t>
  </si>
  <si>
    <t>46-04</t>
  </si>
  <si>
    <t>46-20</t>
  </si>
  <si>
    <t>23-46</t>
  </si>
  <si>
    <t>SOBRETASA AL ACPM (23)-
RECURSOS DEL CRSOBRETASA AL ACPM (23)-
RECURSOS DEL CREDITO (46EDITO (46)</t>
  </si>
  <si>
    <t xml:space="preserve">James  Gonzalez Mata
Secretaria de Cultura, </t>
  </si>
  <si>
    <t>Apoyo a proyectos de emprendimiento</t>
  </si>
  <si>
    <t>Acompañamiento en la implementacion y asistencia tecnica y transferencia de tecnologia a pequeños productores  el sector agricola y pecuario a traves de visitas a predios</t>
  </si>
  <si>
    <t xml:space="preserve">Evento de tranferencia de tecnoligia para el sector agricola y pecuario a productores del departamento del quindio </t>
  </si>
  <si>
    <t xml:space="preserve">Dotacion tecnologica de centros agroindustriales carpaz para la tranferencia de tecnologias a productores </t>
  </si>
  <si>
    <t>Capacitacion en estrategias de mercadeo a diferentes   grupos asociativos de productores y agroindustriales</t>
  </si>
  <si>
    <t>Apoyo logistico</t>
  </si>
  <si>
    <t xml:space="preserve">Capacitación a caficultores  en buenas prácticas agrícolas sostenible y aseguramiento de la calidad de café 
</t>
  </si>
  <si>
    <t xml:space="preserve">Capacitacion a caficultores en catacion, tostion y barismo </t>
  </si>
  <si>
    <t>Fortalecimiento a asociaciones de café de jovenes y mujeres rurales en buenas practicas agricolas y aseguramiento de la calidad del café a traves de asistencia tecnica y talleres</t>
  </si>
  <si>
    <t xml:space="preserve">Capacitación  a jovenes y mujeres rurales en asociatividad, emprendimiento,  en mejoramiento y aseguramiento de la calidad  
</t>
  </si>
  <si>
    <t>Implementar un plan integral  gubernamental para la caracterización y atencion de la poblacion vulnerabe en edad escolar en el departamento del quindio</t>
  </si>
  <si>
    <t>Articulacion insteristitucional de la politica publica de diversidad sexual</t>
  </si>
  <si>
    <t>Apoyo al seguimiento del plan de accion de la politica publica de diversidad sexual, con los sectores y actores del depto</t>
  </si>
  <si>
    <t>Logistica Operativa</t>
  </si>
  <si>
    <t>Capacitación, asistencia tecnica, seguimiento y/o evaluación Metodologia General Ajustada</t>
  </si>
  <si>
    <t xml:space="preserve">Apoyar el programa de  infraestructura tecnológica de la  Administración Departamental (hadware, aplicativos, redes, y capacitación)
</t>
  </si>
  <si>
    <t>Secretaria Administrativa</t>
  </si>
  <si>
    <t>201663000-0006</t>
  </si>
  <si>
    <t>201663000-0007</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</si>
  <si>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</si>
  <si>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201663000-0009</t>
  </si>
  <si>
    <t>201663000-0010</t>
  </si>
  <si>
    <t>201663000-0011</t>
  </si>
  <si>
    <t>201663000-0012</t>
  </si>
  <si>
    <t>201663000-0013</t>
  </si>
  <si>
    <t>201663000-0014</t>
  </si>
  <si>
    <t xml:space="preserve">Aumentar  los índices eficacia y eficiencia  de la inversión social en el departamento del Quindío, a través  de procesos de capacitación, asistencia técnica, seguimiento y evaluación del gestión territorial, durante  la vigencia 2018 . 
</t>
  </si>
  <si>
    <t>201663000-0015</t>
  </si>
  <si>
    <t>SECRETARIO DE PLANEACIÓN</t>
  </si>
  <si>
    <t>201663000-0016</t>
  </si>
  <si>
    <t>201663000-0017</t>
  </si>
  <si>
    <t xml:space="preserve"> SECRETARIA DE HACIENDA </t>
  </si>
  <si>
    <t xml:space="preserve">  SECRETARIA DE HACIENDA </t>
  </si>
  <si>
    <t>201663000-0019</t>
  </si>
  <si>
    <t>201663000-0021</t>
  </si>
  <si>
    <t>201663000-0022</t>
  </si>
  <si>
    <t>201663000-0023</t>
  </si>
  <si>
    <t>201663000-0024</t>
  </si>
  <si>
    <t>201663000-0025</t>
  </si>
  <si>
    <t>201663000-0026</t>
  </si>
  <si>
    <t>201663000-0027</t>
  </si>
  <si>
    <t xml:space="preserve"> 
SECRETARIO DE AGUAS E INFRAESTRUCTURA</t>
  </si>
  <si>
    <t xml:space="preserve">
SECRETARIO DE AGUAS E INFRAESTRUCTURA</t>
  </si>
  <si>
    <t>SECRETARIO DE AGUAS E INFRAESTRUCTURA  -      DIRECTOR  PAP-PDA</t>
  </si>
  <si>
    <t>201663000-0028</t>
  </si>
  <si>
    <t>201663000-0029</t>
  </si>
  <si>
    <t>201663000-0030</t>
  </si>
  <si>
    <t>201663000-0032</t>
  </si>
  <si>
    <t>201663000-0034</t>
  </si>
  <si>
    <t>201663000-0036</t>
  </si>
  <si>
    <t xml:space="preserve">Lograr que las ciudadaes y los asentamientos humanos sean inclusivos, resilientes y sostenibles (ODS-objetivo 11)
</t>
  </si>
  <si>
    <t>201663000-0038</t>
  </si>
  <si>
    <t>201663000-0039</t>
  </si>
  <si>
    <t>201663000-0040</t>
  </si>
  <si>
    <t>201663000-0042</t>
  </si>
  <si>
    <t>Secretario del Interior</t>
  </si>
  <si>
    <t>SECRETARIO DEL INTERIOR</t>
  </si>
  <si>
    <t xml:space="preserve">SECRETARIO DEL INTERIOR
</t>
  </si>
  <si>
    <t>201663000-0045</t>
  </si>
  <si>
    <t xml:space="preserve">Garantizar la seguridad social integral a gestores culturales y artistas </t>
  </si>
  <si>
    <t>201663000-0046</t>
  </si>
  <si>
    <t>201663000-0047</t>
  </si>
  <si>
    <t>Número de procesos de emprendimiento cultural fortalecidos</t>
  </si>
  <si>
    <t>Nro de proyectos apoyados</t>
  </si>
  <si>
    <t>Nro de proyectos apoyados del programa de concertación cultural</t>
  </si>
  <si>
    <t>201663000-0048</t>
  </si>
  <si>
    <t>Nro de proyectos o actividades apoyadas</t>
  </si>
  <si>
    <t>201663000-0049</t>
  </si>
  <si>
    <t>201663000-0050</t>
  </si>
  <si>
    <t>Nro de actividades y/o proyectos de afinazamiento apoyados</t>
  </si>
  <si>
    <t xml:space="preserve">
Secretario de Cultura</t>
  </si>
  <si>
    <t>Secretario de Cultura</t>
  </si>
  <si>
    <t xml:space="preserve">Secretario de Cultura
</t>
  </si>
  <si>
    <t>201663000-0051</t>
  </si>
  <si>
    <t>201663000-0052</t>
  </si>
  <si>
    <t>201663000-0053</t>
  </si>
  <si>
    <t>201663000-0056</t>
  </si>
  <si>
    <t>201663000-0059</t>
  </si>
  <si>
    <t>201663000-0060</t>
  </si>
  <si>
    <t>201663000-0062</t>
  </si>
  <si>
    <t>Secretario de Turismo Industria y Comercio</t>
  </si>
  <si>
    <t>JORGE HUMBERTO GUEVARA NARVAÉZ</t>
  </si>
  <si>
    <t xml:space="preserve"> Secretario de Turismo Industria y Comercio</t>
  </si>
  <si>
    <t>201663000-0064</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</si>
  <si>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</si>
  <si>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201663000-0067</t>
  </si>
  <si>
    <t xml:space="preserve">Mantener la oferta hídrica promedio anual  de las Unidades de Manejo de Cuenca (UMC) del departamento del Quindío 
</t>
  </si>
  <si>
    <t>201663000-0068</t>
  </si>
  <si>
    <t>201663000-0069</t>
  </si>
  <si>
    <t>201663000-0072</t>
  </si>
  <si>
    <t>201663000-0075</t>
  </si>
  <si>
    <t xml:space="preserve"> Aumetar crecimiento del PIB del departamento  del Quindio a frente al PIB Nacional</t>
  </si>
  <si>
    <t>201663000-0078</t>
  </si>
  <si>
    <t>201663000-0079</t>
  </si>
  <si>
    <t xml:space="preserve">AUMENTAR LA PRODUCCION DE FRUTAS Y VERDURAS PARA EL AUTOCONSUMO DEL DEPARTAMENTO DEL QUINDIO A TRAVÉS DE LA IMPLEMENTACION DE UN SISTEMA DE PARCELAS CAMPESINAS Y COMERCIO DE EXCEDENTES
</t>
  </si>
  <si>
    <t>201663000-0177</t>
  </si>
  <si>
    <t>201663000-0175</t>
  </si>
  <si>
    <t>201663000-0176</t>
  </si>
  <si>
    <t>SECRETARIO DE AGRICULTURA, DESARROLLO RURAL Y MEDIO AMBIENTE</t>
  </si>
  <si>
    <t xml:space="preserve">SECRETARIO DE AGRICULTURA, DESARROLLO RURAL Y MEDIO AMBIENTE
</t>
  </si>
  <si>
    <t>201663000-0081</t>
  </si>
  <si>
    <t>201663000-0082</t>
  </si>
  <si>
    <t>201663000-0083</t>
  </si>
  <si>
    <t>Director Oficina Privada</t>
  </si>
  <si>
    <t>201663000-0084</t>
  </si>
  <si>
    <t>201663000-0086</t>
  </si>
  <si>
    <t>201663000-0087</t>
  </si>
  <si>
    <t>201663000-0089</t>
  </si>
  <si>
    <t xml:space="preserve">iImplementación de estrategias para el mejoramiento del  índice sintetico de calidad educativa en los niveles de básica primaria, básica secundaria y nivel de media en el Departamento del Quindio </t>
  </si>
  <si>
    <t>201663000-0090</t>
  </si>
  <si>
    <t>201663000-0091</t>
  </si>
  <si>
    <t>201663000-0093</t>
  </si>
  <si>
    <t>201663000-0094</t>
  </si>
  <si>
    <t>201663000-0095</t>
  </si>
  <si>
    <t>201663000-0096</t>
  </si>
  <si>
    <t>201663000-0097</t>
  </si>
  <si>
    <t>201663000-0098</t>
  </si>
  <si>
    <t>201663000-0100</t>
  </si>
  <si>
    <t>201663000-0101</t>
  </si>
  <si>
    <t>2017003630-122</t>
  </si>
  <si>
    <t>SECRETARIO DE EDUCACIÓN</t>
  </si>
  <si>
    <t>201663000-0102</t>
  </si>
  <si>
    <t>201663000-0103</t>
  </si>
  <si>
    <t>201663000-0109</t>
  </si>
  <si>
    <t>201663000-0110</t>
  </si>
  <si>
    <t>201663000-0114</t>
  </si>
  <si>
    <t>201663000-0117</t>
  </si>
  <si>
    <t>201663000-0118</t>
  </si>
  <si>
    <t>201663000-0121</t>
  </si>
  <si>
    <t>201663000-0122</t>
  </si>
  <si>
    <t>201663000-0124</t>
  </si>
  <si>
    <t>201663000-0125</t>
  </si>
  <si>
    <t>201663000-0128</t>
  </si>
  <si>
    <t>201663000-0129</t>
  </si>
  <si>
    <t xml:space="preserve">
 SECRETARIA DE FAMILIA</t>
  </si>
  <si>
    <t>SECRETARIA DE FAMILIA
 SECRETARIA DE FAMILIA</t>
  </si>
  <si>
    <t>201663000-0131</t>
  </si>
  <si>
    <t>Secretario de Representación Judicial y Defensa del Departamento</t>
  </si>
  <si>
    <t>201663000-0132</t>
  </si>
  <si>
    <t>201663000-0133</t>
  </si>
  <si>
    <t>201663000-0134</t>
  </si>
  <si>
    <t>201663000-0135</t>
  </si>
  <si>
    <t>201663000-0138</t>
  </si>
  <si>
    <t>201663000-0139</t>
  </si>
  <si>
    <t>201663000-0141</t>
  </si>
  <si>
    <t>201663000-0142</t>
  </si>
  <si>
    <t>201663000-0143</t>
  </si>
  <si>
    <t>201663000-0145</t>
  </si>
  <si>
    <t>201663000-0146</t>
  </si>
  <si>
    <t>201663000-0148</t>
  </si>
  <si>
    <t>201663000-0150</t>
  </si>
  <si>
    <t>201663000-0151</t>
  </si>
  <si>
    <t>201663000-0152</t>
  </si>
  <si>
    <t>201663000-0153</t>
  </si>
  <si>
    <t>201663000-0154</t>
  </si>
  <si>
    <t>201663000-0155</t>
  </si>
  <si>
    <t>201663000-0156</t>
  </si>
  <si>
    <t>201663000-0157</t>
  </si>
  <si>
    <t>201663000-0158</t>
  </si>
  <si>
    <t>201663000-0159</t>
  </si>
  <si>
    <t>201663000-0160</t>
  </si>
  <si>
    <t>Coordinar acciones para la gestión integral  del riesgo en  situaciones de emergencias y desastres  en las IPS y autoridad sanitaria del departamento</t>
  </si>
  <si>
    <t>CESAR AUGUSTO RINCON ZULUAGA</t>
  </si>
  <si>
    <t xml:space="preserve"> SECRETARIO DE SALUD DEPARTAMENTAL </t>
  </si>
  <si>
    <t xml:space="preserve">SECRETARIO DE SALUD DEPARTAMENTAL </t>
  </si>
  <si>
    <t>SECRETARIO DE SALUD DEPARTAMENTAL</t>
  </si>
  <si>
    <t xml:space="preserve"> SECRETARIO DE SALUD DEPARTAMENTAL</t>
  </si>
  <si>
    <t>201663000-0161</t>
  </si>
  <si>
    <t>201663000-0162</t>
  </si>
  <si>
    <t>201663000-0163</t>
  </si>
  <si>
    <t>201663000-0164</t>
  </si>
  <si>
    <t>201663000-0165</t>
  </si>
  <si>
    <t>201663000-0166</t>
  </si>
  <si>
    <t xml:space="preserve">GERENTE GENERAL INDEPORTES
</t>
  </si>
  <si>
    <t>GERENTE GENERAL INDEPORTES</t>
  </si>
  <si>
    <t xml:space="preserve">
Gerente General</t>
  </si>
  <si>
    <t>Gerente General</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</si>
  <si>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</si>
  <si>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Director</t>
  </si>
  <si>
    <t>DIRECTOR</t>
  </si>
  <si>
    <t>201663000-172</t>
  </si>
  <si>
    <t>PROGRAMACIÓN PLAN DE ACCIÓN 2018</t>
  </si>
  <si>
    <t>PROGRAMACIÓN PLAN DE ACCIÓN  -2018-</t>
  </si>
  <si>
    <t>PROGRAMACIÓN PLAN DE ACCIÓN -2018-</t>
  </si>
  <si>
    <t xml:space="preserve">PROGRAMACIÓN PLAN DE ACCIÓN -2018-
</t>
  </si>
  <si>
    <t xml:space="preserve">PROGRAMACION DEL PLAN DE ACCIÓN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</si>
</sst>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 #,##0_);[Red]\(&quot;$&quot;\ #,##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0.0"/>
    <numFmt numFmtId="167" formatCode="&quot;$&quot;\ #,##0"/>
    <numFmt numFmtId="168" formatCode="dd/mm/yyyy;@"/>
    <numFmt numFmtId="169" formatCode="_(* #,##0_);_(* \(#,##0\);_(* &quot;-&quot;??_);_(@_)"/>
    <numFmt numFmtId="170" formatCode="d/mm/yyyy;@"/>
    <numFmt numFmtId="171" formatCode="dd/mm/yy;@"/>
    <numFmt numFmtId="172" formatCode="_(&quot;$&quot;\ * #,##0_);_(&quot;$&quot;\ * \(#,##0\);_(&quot;$&quot;\ * &quot;-&quot;??_);_(@_)"/>
    <numFmt numFmtId="173" formatCode="&quot;$&quot;#,##0"/>
    <numFmt numFmtId="174" formatCode="&quot;$&quot;\ #,##0.00"/>
    <numFmt numFmtId="175" formatCode="&quot;$&quot;#,##0.00"/>
    <numFmt numFmtId="176" formatCode="_-* #,##0_-;\-* #,##0_-;_-* &quot;-&quot;??_-;_-@_-"/>
    <numFmt numFmtId="177" formatCode="_-[$$-240A]* #,##0_-;\-[$$-240A]* #,##0_-;_-[$$-240A]* &quot;-&quot;_-;_-@_-"/>
    <numFmt numFmtId="178" formatCode="_-[$$-240A]* #,##0.00_-;\-[$$-240A]* #,##0.00_-;_-[$$-240A]* &quot;-&quot;??_-;_-@_-"/>
    <numFmt numFmtId="179" formatCode="_([$$-240A]\ * #,##0.00_);_([$$-240A]\ * \(#,##0.00\);_([$$-240A]\ * &quot;-&quot;??_);_(@_)"/>
    <numFmt numFmtId="180" formatCode="0.0%"/>
    <numFmt numFmtId="181" formatCode="_-[$$-240A]* #,##0_-;\-[$$-240A]* #,##0_-;_-[$$-240A]* &quot;-&quot;??_-;_-@_-"/>
    <numFmt numFmtId="182" formatCode="_-&quot;$&quot;* #,##0_-;\-&quot;$&quot;* #,##0_-;_-&quot;$&quot;* &quot;-&quot;??_-;_-@_-"/>
    <numFmt numFmtId="183" formatCode="_ [$€-2]\ * #,##0.00_ ;_ [$€-2]\ * \-#,##0.00_ ;_ [$€-2]\ * &quot;-&quot;??_ "/>
    <numFmt numFmtId="184" formatCode="#,##0.00;[Red]#,##0.00"/>
    <numFmt numFmtId="185" formatCode="#,##0;[Red]#,##0"/>
    <numFmt numFmtId="186" formatCode="_-* #,##0.00\ &quot;€&quot;_-;\-* #,##0.00\ &quot;€&quot;_-;_-* &quot;-&quot;??\ &quot;€&quot;_-;_-@_-"/>
    <numFmt numFmtId="187" formatCode="0;[Red]0"/>
    <numFmt numFmtId="188" formatCode="00"/>
    <numFmt numFmtId="189" formatCode="&quot;$&quot;\ #,##0;[Red]&quot;$&quot;\ #,##0"/>
    <numFmt numFmtId="190" formatCode="#,##0_);\-#,##0"/>
    <numFmt numFmtId="191" formatCode="_([$$-240A]\ * #,##0_);_([$$-240A]\ * \(#,##0\);_([$$-240A]\ * &quot;-&quot;_);_(@_)"/>
    <numFmt numFmtId="192" formatCode="#,##0_ ;\-#,##0\ "/>
    <numFmt numFmtId="193" formatCode="0_ ;\-0\ "/>
    <numFmt numFmtId="194" formatCode="_-* #,##0.00\ _€_-;\-* #,##0.00\ _€_-;_-* &quot;-&quot;??\ _€_-;_-@_-"/>
  </numFmts>
  <fonts count="41" x14ac:knownFonts="1">
    <font>
      <sz val="11"/>
      <color theme="1"/>
      <name val="Calibri"/>
      <family val="2"/>
      <scheme val="minor"/>
    </font>
    <font>
      <b/>
      <sz val="14"/>
      <color theme="1"/>
      <name val="Arial"/>
      <family val="2"/>
    </font>
    <font>
      <b/>
      <sz val="11"/>
      <color theme="1"/>
      <name val="Arial"/>
      <family val="2"/>
    </font>
    <font>
      <sz val="11"/>
      <color theme="1"/>
      <name val="Arial"/>
      <family val="2"/>
    </font>
    <font>
      <b/>
      <sz val="11"/>
      <color indexed="8"/>
      <name val="Arial"/>
      <family val="2"/>
    </font>
    <font>
      <sz val="10"/>
      <color theme="1"/>
      <name val="Arial"/>
      <family val="2"/>
    </font>
    <font>
      <b/>
      <sz val="10"/>
      <color theme="1"/>
      <name val="Arial"/>
      <family val="2"/>
    </font>
    <font>
      <sz val="10"/>
      <name val="Arial"/>
      <family val="2"/>
    </font>
    <font>
      <sz val="11"/>
      <color theme="1"/>
      <name val="Calibri"/>
      <family val="2"/>
      <scheme val="minor"/>
    </font>
    <font>
      <sz val="11"/>
      <name val="Calibri"/>
      <family val="2"/>
      <scheme val="minor"/>
    </font>
    <font>
      <sz val="12"/>
      <color theme="1"/>
      <name val="Calibri"/>
      <family val="2"/>
      <scheme val="minor"/>
    </font>
    <font>
      <b/>
      <sz val="10"/>
      <name val="Arial"/>
      <family val="2"/>
    </font>
    <font>
      <b/>
      <sz val="9"/>
      <name val="Calibri"/>
      <family val="2"/>
      <scheme val="minor"/>
    </font>
    <font>
      <sz val="11"/>
      <color rgb="FFFF0000"/>
      <name val="Arial"/>
      <family val="2"/>
    </font>
    <font>
      <sz val="11"/>
      <name val="Arial"/>
      <family val="2"/>
    </font>
    <font>
      <sz val="11"/>
      <color rgb="FF000000"/>
      <name val="Arial"/>
      <family val="2"/>
    </font>
    <font>
      <b/>
      <sz val="12"/>
      <color theme="1"/>
      <name val="Arial"/>
      <family val="2"/>
    </font>
    <font>
      <sz val="14"/>
      <color theme="1"/>
      <name val="Arial"/>
      <family val="2"/>
    </font>
    <font>
      <sz val="12"/>
      <name val="Arial"/>
      <family val="2"/>
    </font>
    <font>
      <sz val="12"/>
      <color theme="1"/>
      <name val="Arial"/>
      <family val="2"/>
    </font>
    <font>
      <sz val="11"/>
      <color rgb="FF000000"/>
      <name val="Calibri"/>
      <family val="2"/>
      <scheme val="minor"/>
    </font>
    <font>
      <sz val="11"/>
      <color indexed="8"/>
      <name val="Calibri"/>
      <family val="2"/>
    </font>
    <font>
      <sz val="11"/>
      <color rgb="FF000000"/>
      <name val="Calibri"/>
      <family val="2"/>
    </font>
    <font>
      <sz val="8"/>
      <color rgb="FF000000"/>
      <name val="Calibri"/>
      <family val="2"/>
    </font>
    <font>
      <sz val="11"/>
      <color indexed="10"/>
      <name val="Arial"/>
      <family val="2"/>
    </font>
    <font>
      <b/>
      <sz val="12"/>
      <name val="Arial"/>
      <family val="2"/>
    </font>
    <font>
      <b/>
      <sz val="11"/>
      <name val="Arial"/>
      <family val="2"/>
    </font>
    <font>
      <sz val="9"/>
      <color theme="1"/>
      <name val="Arial Narrow"/>
      <family val="2"/>
    </font>
    <font>
      <sz val="11"/>
      <color theme="1"/>
      <name val="Arial Narrow"/>
      <family val="2"/>
    </font>
    <font>
      <b/>
      <sz val="36"/>
      <color theme="1"/>
      <name val="Arial Narrow"/>
      <family val="2"/>
    </font>
    <font>
      <i/>
      <sz val="20"/>
      <color theme="1"/>
      <name val="Arial Narrow"/>
      <family val="2"/>
    </font>
    <font>
      <sz val="11"/>
      <color indexed="8"/>
      <name val="Arial"/>
      <family val="2"/>
    </font>
    <font>
      <u val="singleAccounting"/>
      <sz val="11"/>
      <color theme="1"/>
      <name val="Arial"/>
      <family val="2"/>
    </font>
    <font>
      <sz val="11"/>
      <name val="Calibri"/>
      <family val="2"/>
    </font>
    <font>
      <b/>
      <sz val="6"/>
      <color indexed="8"/>
      <name val="Times New Roman"/>
      <family val="1"/>
    </font>
    <font>
      <b/>
      <sz val="16"/>
      <name val="Arial"/>
      <family val="2"/>
    </font>
    <font>
      <sz val="16"/>
      <name val="Arial"/>
      <family val="2"/>
    </font>
    <font>
      <b/>
      <sz val="11"/>
      <color theme="1"/>
      <name val="Calibri"/>
      <family val="2"/>
      <scheme val="minor"/>
    </font>
    <font>
      <b/>
      <sz val="11"/>
      <name val="Calibri"/>
      <family val="2"/>
      <scheme val="minor"/>
    </font>
    <font>
      <sz val="11"/>
      <color indexed="8"/>
      <name val="Times New Roman"/>
      <family val="1"/>
    </font>
    <font>
      <b/>
      <sz val="11"/>
      <color indexed="8"/>
      <name val="Times New Roman"/>
      <family val="1"/>
    </font>
  </fonts>
  <fills count="16">
    <fill>
      <patternFill patternType="none"/>
    </fill>
    <fill>
      <patternFill patternType="gray125"/>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22">
    <border>
      <left/>
      <right/>
      <top/>
      <bottom/>
      <diagonal/>
    </border>
    <border>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auto="1"/>
      </bottom>
      <diagonal/>
    </border>
    <border>
      <left style="medium">
        <color indexed="64"/>
      </left>
      <right/>
      <top/>
      <bottom style="thin">
        <color indexed="64"/>
      </bottom>
      <diagonal/>
    </border>
  </borders>
  <cellStyleXfs count="24">
    <xf numFmtId="0" fontId="0" fillId="0" borderId="0"/>
    <xf numFmtId="0" fontId="7" fillId="0" borderId="0"/>
    <xf numFmtId="0" fontId="7" fillId="0" borderId="0"/>
    <xf numFmtId="0" fontId="7" fillId="0" borderId="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8" fillId="0" borderId="0"/>
    <xf numFmtId="164" fontId="7" fillId="0" borderId="0" applyFont="0" applyFill="0" applyBorder="0" applyAlignment="0" applyProtection="0"/>
    <xf numFmtId="0" fontId="7" fillId="0" borderId="0"/>
    <xf numFmtId="43" fontId="21" fillId="0" borderId="0" applyFont="0" applyFill="0" applyBorder="0" applyAlignment="0" applyProtection="0"/>
    <xf numFmtId="43" fontId="21" fillId="0" borderId="0" applyFont="0" applyFill="0" applyBorder="0" applyAlignment="0" applyProtection="0"/>
    <xf numFmtId="43" fontId="8" fillId="0" borderId="0" applyFont="0" applyFill="0" applyBorder="0" applyAlignment="0" applyProtection="0"/>
    <xf numFmtId="0" fontId="8" fillId="0" borderId="0"/>
    <xf numFmtId="183" fontId="8" fillId="0" borderId="0"/>
    <xf numFmtId="18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5" fontId="8" fillId="0" borderId="0" applyFont="0" applyFill="0" applyBorder="0" applyAlignment="0" applyProtection="0"/>
    <xf numFmtId="194" fontId="8" fillId="0" borderId="0" applyFont="0" applyFill="0" applyBorder="0" applyAlignment="0" applyProtection="0"/>
    <xf numFmtId="9" fontId="21" fillId="0" borderId="0" applyFont="0" applyFill="0" applyBorder="0" applyAlignment="0" applyProtection="0"/>
    <xf numFmtId="42" fontId="8" fillId="0" borderId="0" applyFont="0" applyFill="0" applyBorder="0" applyAlignment="0" applyProtection="0"/>
  </cellStyleXfs>
  <cellXfs count="2615">
    <xf numFmtId="0" fontId="0" fillId="0" borderId="0" xfId="0"/>
    <xf numFmtId="0" fontId="3" fillId="0" borderId="0" xfId="0" applyFont="1"/>
    <xf numFmtId="0" fontId="2" fillId="0" borderId="7" xfId="0" applyFont="1" applyBorder="1" applyAlignment="1">
      <alignment vertical="center"/>
    </xf>
    <xf numFmtId="0" fontId="2" fillId="0" borderId="5" xfId="0" applyFont="1" applyBorder="1" applyAlignment="1">
      <alignment vertical="center"/>
    </xf>
    <xf numFmtId="0" fontId="2" fillId="3" borderId="10" xfId="0" applyFont="1" applyFill="1" applyBorder="1" applyAlignment="1">
      <alignment vertical="center"/>
    </xf>
    <xf numFmtId="0" fontId="2" fillId="3" borderId="10" xfId="0" applyFont="1" applyFill="1" applyBorder="1" applyAlignment="1">
      <alignment horizontal="justify" vertical="center"/>
    </xf>
    <xf numFmtId="0" fontId="2" fillId="3" borderId="10" xfId="0" applyFont="1" applyFill="1" applyBorder="1" applyAlignment="1">
      <alignment horizontal="center" vertical="center"/>
    </xf>
    <xf numFmtId="166" fontId="2" fillId="3" borderId="10" xfId="0" applyNumberFormat="1" applyFont="1" applyFill="1" applyBorder="1" applyAlignment="1">
      <alignment horizontal="center" vertical="center"/>
    </xf>
    <xf numFmtId="167" fontId="2" fillId="3" borderId="10" xfId="0" applyNumberFormat="1" applyFont="1" applyFill="1" applyBorder="1" applyAlignment="1">
      <alignment vertical="center"/>
    </xf>
    <xf numFmtId="167" fontId="2" fillId="3" borderId="10" xfId="0" applyNumberFormat="1" applyFont="1" applyFill="1" applyBorder="1" applyAlignment="1">
      <alignment horizontal="center" vertical="center"/>
    </xf>
    <xf numFmtId="1" fontId="2" fillId="3" borderId="10" xfId="0" applyNumberFormat="1" applyFont="1" applyFill="1" applyBorder="1" applyAlignment="1">
      <alignment horizontal="center" vertical="center"/>
    </xf>
    <xf numFmtId="168" fontId="2" fillId="3" borderId="10" xfId="0" applyNumberFormat="1" applyFont="1" applyFill="1" applyBorder="1" applyAlignment="1">
      <alignment vertical="center"/>
    </xf>
    <xf numFmtId="0" fontId="2" fillId="3" borderId="11" xfId="0" applyFont="1" applyFill="1" applyBorder="1" applyAlignment="1">
      <alignment horizontal="justify" vertical="center"/>
    </xf>
    <xf numFmtId="0" fontId="3" fillId="0" borderId="0" xfId="0" applyFont="1" applyBorder="1"/>
    <xf numFmtId="0" fontId="2" fillId="5" borderId="5" xfId="0" applyFont="1" applyFill="1" applyBorder="1" applyAlignment="1">
      <alignment vertical="center"/>
    </xf>
    <xf numFmtId="0" fontId="2" fillId="5" borderId="5" xfId="0" applyFont="1" applyFill="1" applyBorder="1" applyAlignment="1">
      <alignment horizontal="justify" vertical="center"/>
    </xf>
    <xf numFmtId="0" fontId="2" fillId="5" borderId="5" xfId="0" applyFont="1" applyFill="1" applyBorder="1" applyAlignment="1">
      <alignment horizontal="center" vertical="center"/>
    </xf>
    <xf numFmtId="166" fontId="2" fillId="5" borderId="5" xfId="0" applyNumberFormat="1" applyFont="1" applyFill="1" applyBorder="1" applyAlignment="1">
      <alignment horizontal="center" vertical="center"/>
    </xf>
    <xf numFmtId="167" fontId="2" fillId="5" borderId="5" xfId="0" applyNumberFormat="1" applyFont="1" applyFill="1" applyBorder="1" applyAlignment="1">
      <alignment vertical="center"/>
    </xf>
    <xf numFmtId="167" fontId="2" fillId="5" borderId="5"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68" fontId="2" fillId="5" borderId="5" xfId="0" applyNumberFormat="1" applyFont="1" applyFill="1" applyBorder="1" applyAlignment="1">
      <alignment vertical="center"/>
    </xf>
    <xf numFmtId="0" fontId="2" fillId="5" borderId="6" xfId="0" applyFont="1" applyFill="1" applyBorder="1" applyAlignment="1">
      <alignment horizontal="justify" vertical="center"/>
    </xf>
    <xf numFmtId="0" fontId="3" fillId="4" borderId="0" xfId="0" applyFont="1" applyFill="1"/>
    <xf numFmtId="0" fontId="2" fillId="6" borderId="10" xfId="0" applyFont="1" applyFill="1" applyBorder="1" applyAlignment="1">
      <alignment vertical="center"/>
    </xf>
    <xf numFmtId="0" fontId="2" fillId="6" borderId="10" xfId="0" applyFont="1" applyFill="1" applyBorder="1" applyAlignment="1">
      <alignment horizontal="justify" vertical="center"/>
    </xf>
    <xf numFmtId="0" fontId="2" fillId="6" borderId="10" xfId="0" applyFont="1" applyFill="1" applyBorder="1" applyAlignment="1">
      <alignment horizontal="center" vertical="center"/>
    </xf>
    <xf numFmtId="166" fontId="2" fillId="6" borderId="10" xfId="0" applyNumberFormat="1" applyFont="1" applyFill="1" applyBorder="1" applyAlignment="1">
      <alignment horizontal="center" vertical="center"/>
    </xf>
    <xf numFmtId="167" fontId="2" fillId="6" borderId="10" xfId="0" applyNumberFormat="1" applyFont="1" applyFill="1" applyBorder="1" applyAlignment="1">
      <alignment vertical="center"/>
    </xf>
    <xf numFmtId="167" fontId="2" fillId="6" borderId="10" xfId="0" applyNumberFormat="1" applyFont="1" applyFill="1" applyBorder="1" applyAlignment="1">
      <alignment horizontal="center" vertical="center"/>
    </xf>
    <xf numFmtId="1" fontId="2" fillId="6" borderId="10" xfId="0" applyNumberFormat="1" applyFont="1" applyFill="1" applyBorder="1" applyAlignment="1">
      <alignment horizontal="center" vertical="center"/>
    </xf>
    <xf numFmtId="168" fontId="2" fillId="6" borderId="10" xfId="0" applyNumberFormat="1" applyFont="1" applyFill="1" applyBorder="1" applyAlignment="1">
      <alignment vertical="center"/>
    </xf>
    <xf numFmtId="0" fontId="2" fillId="6" borderId="11" xfId="0" applyFont="1" applyFill="1" applyBorder="1" applyAlignment="1">
      <alignment horizontal="justify" vertical="center"/>
    </xf>
    <xf numFmtId="1" fontId="3" fillId="0" borderId="0" xfId="0" applyNumberFormat="1" applyFont="1"/>
    <xf numFmtId="0" fontId="3" fillId="4" borderId="0" xfId="0" applyFont="1" applyFill="1" applyAlignment="1">
      <alignment horizontal="justify" vertical="center"/>
    </xf>
    <xf numFmtId="0" fontId="3" fillId="4" borderId="0" xfId="0" applyFont="1" applyFill="1" applyAlignment="1">
      <alignment horizontal="center"/>
    </xf>
    <xf numFmtId="166" fontId="3" fillId="4" borderId="0" xfId="0" applyNumberFormat="1" applyFont="1" applyFill="1" applyAlignment="1">
      <alignment horizontal="center" vertical="center"/>
    </xf>
    <xf numFmtId="167" fontId="3" fillId="4" borderId="0" xfId="0" applyNumberFormat="1" applyFont="1" applyFill="1" applyAlignment="1">
      <alignment vertical="center"/>
    </xf>
    <xf numFmtId="167" fontId="3" fillId="4" borderId="0" xfId="0" applyNumberFormat="1" applyFont="1" applyFill="1" applyAlignment="1">
      <alignment horizontal="center" vertical="center"/>
    </xf>
    <xf numFmtId="1" fontId="3" fillId="4" borderId="0" xfId="0" applyNumberFormat="1" applyFont="1" applyFill="1" applyAlignment="1">
      <alignment horizontal="center" vertical="center"/>
    </xf>
    <xf numFmtId="0" fontId="3" fillId="4" borderId="0" xfId="0" applyFont="1" applyFill="1" applyAlignment="1">
      <alignment horizontal="center" vertical="center"/>
    </xf>
    <xf numFmtId="168" fontId="3" fillId="0" borderId="0" xfId="0" applyNumberFormat="1" applyFont="1" applyFill="1" applyAlignment="1">
      <alignment horizontal="right" vertical="center"/>
    </xf>
    <xf numFmtId="168" fontId="3" fillId="0" borderId="0" xfId="0" applyNumberFormat="1" applyFont="1" applyAlignment="1">
      <alignment horizontal="center"/>
    </xf>
    <xf numFmtId="0" fontId="3" fillId="0" borderId="0" xfId="0" applyFont="1" applyAlignment="1">
      <alignment horizontal="justify" vertical="center"/>
    </xf>
    <xf numFmtId="0" fontId="2" fillId="0" borderId="6" xfId="0" applyFont="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left" vertical="center"/>
    </xf>
    <xf numFmtId="3" fontId="4" fillId="0" borderId="15" xfId="0" applyNumberFormat="1" applyFont="1" applyFill="1" applyBorder="1" applyAlignment="1">
      <alignment horizontal="left" vertical="center" wrapText="1"/>
    </xf>
    <xf numFmtId="0" fontId="2" fillId="0" borderId="15" xfId="0" applyFont="1" applyFill="1" applyBorder="1" applyAlignment="1">
      <alignment vertical="center" wrapText="1"/>
    </xf>
    <xf numFmtId="0" fontId="5" fillId="0" borderId="0" xfId="0" applyFont="1"/>
    <xf numFmtId="0" fontId="5" fillId="4" borderId="0" xfId="0" applyFont="1" applyFill="1"/>
    <xf numFmtId="0" fontId="3" fillId="4" borderId="15" xfId="0" applyFont="1" applyFill="1" applyBorder="1" applyAlignment="1">
      <alignment horizontal="justify" vertical="center"/>
    </xf>
    <xf numFmtId="0" fontId="3" fillId="0" borderId="15" xfId="0" applyFont="1" applyBorder="1"/>
    <xf numFmtId="0" fontId="2" fillId="3" borderId="8" xfId="0" applyFont="1" applyFill="1" applyBorder="1" applyAlignment="1">
      <alignment vertical="center"/>
    </xf>
    <xf numFmtId="1" fontId="2" fillId="5" borderId="0" xfId="0" applyNumberFormat="1" applyFont="1" applyFill="1" applyBorder="1" applyAlignment="1">
      <alignment horizontal="center" vertical="center"/>
    </xf>
    <xf numFmtId="0" fontId="2" fillId="5" borderId="0" xfId="0" applyFont="1" applyFill="1" applyBorder="1" applyAlignment="1">
      <alignment vertical="center"/>
    </xf>
    <xf numFmtId="1" fontId="2" fillId="6" borderId="10" xfId="0" applyNumberFormat="1" applyFont="1" applyFill="1" applyBorder="1" applyAlignment="1">
      <alignment horizontal="left" vertical="center" wrapText="1" indent="1"/>
    </xf>
    <xf numFmtId="0" fontId="2" fillId="0" borderId="5" xfId="0" applyFont="1" applyBorder="1" applyAlignment="1">
      <alignment horizontal="center" vertical="center"/>
    </xf>
    <xf numFmtId="0" fontId="3" fillId="0" borderId="15" xfId="0" applyFont="1" applyBorder="1" applyAlignment="1">
      <alignment horizontal="justify" vertical="center" wrapText="1"/>
    </xf>
    <xf numFmtId="0" fontId="3" fillId="0" borderId="0" xfId="0" applyFont="1" applyFill="1"/>
    <xf numFmtId="0" fontId="3" fillId="0" borderId="15" xfId="0" applyFont="1" applyFill="1" applyBorder="1" applyAlignment="1">
      <alignment horizontal="justify" vertical="center"/>
    </xf>
    <xf numFmtId="49" fontId="2" fillId="0" borderId="15" xfId="0" applyNumberFormat="1" applyFont="1" applyFill="1" applyBorder="1" applyAlignment="1">
      <alignment vertical="center"/>
    </xf>
    <xf numFmtId="1" fontId="2" fillId="2" borderId="12" xfId="0" applyNumberFormat="1" applyFont="1" applyFill="1" applyBorder="1" applyAlignment="1">
      <alignment horizontal="center" vertical="center" wrapText="1"/>
    </xf>
    <xf numFmtId="0" fontId="12" fillId="7" borderId="15" xfId="0" applyFont="1" applyFill="1" applyBorder="1" applyAlignment="1">
      <alignment horizontal="center" vertical="center" wrapText="1"/>
    </xf>
    <xf numFmtId="1" fontId="2" fillId="3" borderId="9" xfId="0" applyNumberFormat="1" applyFont="1" applyFill="1" applyBorder="1" applyAlignment="1">
      <alignment horizontal="left" vertical="center" wrapText="1"/>
    </xf>
    <xf numFmtId="1" fontId="2" fillId="5" borderId="7" xfId="0" applyNumberFormat="1" applyFont="1" applyFill="1" applyBorder="1" applyAlignment="1">
      <alignment horizontal="center" vertical="center"/>
    </xf>
    <xf numFmtId="1" fontId="2" fillId="6" borderId="9" xfId="0" applyNumberFormat="1" applyFont="1" applyFill="1" applyBorder="1" applyAlignment="1">
      <alignment horizontal="left" vertical="center" wrapText="1" indent="1"/>
    </xf>
    <xf numFmtId="3" fontId="3" fillId="4" borderId="15" xfId="0" applyNumberFormat="1" applyFont="1" applyFill="1" applyBorder="1" applyAlignment="1">
      <alignment horizontal="center" vertical="center" wrapText="1"/>
    </xf>
    <xf numFmtId="0" fontId="3" fillId="4" borderId="0" xfId="0" applyFont="1" applyFill="1" applyBorder="1" applyAlignment="1">
      <alignment horizontal="justify" vertical="center" wrapText="1"/>
    </xf>
    <xf numFmtId="0" fontId="3" fillId="4" borderId="0" xfId="0" applyFont="1" applyFill="1" applyBorder="1" applyAlignment="1">
      <alignment horizontal="center" vertical="center"/>
    </xf>
    <xf numFmtId="1" fontId="3" fillId="4" borderId="0" xfId="0" applyNumberFormat="1" applyFont="1" applyFill="1" applyBorder="1" applyAlignment="1">
      <alignment horizontal="center" vertical="center"/>
    </xf>
    <xf numFmtId="0" fontId="3" fillId="4" borderId="0" xfId="0" applyFont="1" applyFill="1" applyBorder="1" applyAlignment="1">
      <alignment horizontal="justify" vertical="center"/>
    </xf>
    <xf numFmtId="167" fontId="3" fillId="4" borderId="0" xfId="0" applyNumberFormat="1" applyFont="1" applyFill="1" applyBorder="1" applyAlignment="1">
      <alignment horizontal="center" vertical="center"/>
    </xf>
    <xf numFmtId="1" fontId="3" fillId="4" borderId="0" xfId="0" applyNumberFormat="1" applyFont="1" applyFill="1" applyBorder="1" applyAlignment="1">
      <alignment horizontal="center" vertical="center" textRotation="180" wrapText="1"/>
    </xf>
    <xf numFmtId="168" fontId="3" fillId="4" borderId="0" xfId="0" applyNumberFormat="1" applyFont="1" applyFill="1" applyBorder="1" applyAlignment="1">
      <alignment horizontal="center" vertical="center"/>
    </xf>
    <xf numFmtId="0" fontId="3" fillId="4" borderId="0" xfId="0" applyFont="1" applyFill="1" applyBorder="1"/>
    <xf numFmtId="0" fontId="2" fillId="4" borderId="0" xfId="0" applyFont="1" applyFill="1"/>
    <xf numFmtId="0" fontId="16" fillId="4" borderId="0" xfId="0" applyFont="1" applyFill="1"/>
    <xf numFmtId="0" fontId="14" fillId="0" borderId="15" xfId="0" applyFont="1" applyFill="1" applyBorder="1" applyAlignment="1">
      <alignment horizontal="justify" vertical="center" wrapText="1"/>
    </xf>
    <xf numFmtId="0" fontId="2" fillId="0" borderId="5" xfId="0" applyFont="1" applyBorder="1" applyAlignment="1">
      <alignment horizontal="center" vertical="center"/>
    </xf>
    <xf numFmtId="1" fontId="2" fillId="4" borderId="4"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1"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textRotation="90" wrapText="1"/>
    </xf>
    <xf numFmtId="0" fontId="12" fillId="7" borderId="15" xfId="0" applyFont="1" applyFill="1" applyBorder="1" applyAlignment="1">
      <alignment horizontal="center" vertical="center" wrapText="1"/>
    </xf>
    <xf numFmtId="0" fontId="0" fillId="0" borderId="0" xfId="0" applyFill="1"/>
    <xf numFmtId="0" fontId="2" fillId="2" borderId="2" xfId="0" applyFont="1" applyFill="1" applyBorder="1" applyAlignment="1">
      <alignment horizontal="center" vertical="center" textRotation="90" wrapText="1"/>
    </xf>
    <xf numFmtId="1" fontId="2" fillId="3" borderId="10" xfId="0" applyNumberFormat="1" applyFont="1" applyFill="1" applyBorder="1" applyAlignment="1">
      <alignment horizontal="left" vertical="center" wrapText="1"/>
    </xf>
    <xf numFmtId="1" fontId="2" fillId="5" borderId="14" xfId="0" applyNumberFormat="1" applyFont="1" applyFill="1" applyBorder="1" applyAlignment="1">
      <alignment horizontal="center" vertical="center"/>
    </xf>
    <xf numFmtId="1" fontId="2" fillId="6" borderId="9"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0" fontId="3" fillId="4" borderId="0" xfId="0" applyFont="1" applyFill="1" applyBorder="1" applyAlignment="1">
      <alignment vertical="center" wrapText="1"/>
    </xf>
    <xf numFmtId="3" fontId="14" fillId="0" borderId="15" xfId="0" applyNumberFormat="1" applyFont="1" applyFill="1" applyBorder="1" applyAlignment="1">
      <alignment horizontal="center" vertical="center" wrapText="1"/>
    </xf>
    <xf numFmtId="0" fontId="3" fillId="6" borderId="15" xfId="0" applyFont="1" applyFill="1" applyBorder="1" applyAlignment="1">
      <alignment horizontal="center" vertical="center" wrapText="1"/>
    </xf>
    <xf numFmtId="1" fontId="2" fillId="6" borderId="10"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3" fontId="3" fillId="4" borderId="15" xfId="0" applyNumberFormat="1" applyFont="1" applyFill="1" applyBorder="1" applyAlignment="1">
      <alignment horizontal="justify" vertical="center" wrapText="1"/>
    </xf>
    <xf numFmtId="1" fontId="2" fillId="5" borderId="6" xfId="0" applyNumberFormat="1" applyFont="1" applyFill="1" applyBorder="1" applyAlignment="1">
      <alignment horizontal="center" vertical="center"/>
    </xf>
    <xf numFmtId="0" fontId="14" fillId="4" borderId="15" xfId="0" applyFont="1" applyFill="1" applyBorder="1" applyAlignment="1">
      <alignment horizontal="justify" vertical="center" wrapText="1"/>
    </xf>
    <xf numFmtId="0" fontId="3" fillId="4" borderId="11" xfId="0" applyFont="1" applyFill="1" applyBorder="1" applyAlignment="1">
      <alignment horizontal="center" vertical="center" wrapText="1"/>
    </xf>
    <xf numFmtId="175" fontId="3" fillId="4" borderId="15" xfId="0" applyNumberFormat="1" applyFont="1" applyFill="1" applyBorder="1" applyAlignment="1">
      <alignment vertical="center"/>
    </xf>
    <xf numFmtId="168" fontId="3" fillId="0" borderId="14" xfId="0" applyNumberFormat="1" applyFont="1" applyFill="1" applyBorder="1" applyAlignment="1">
      <alignment vertical="center" wrapText="1"/>
    </xf>
    <xf numFmtId="168" fontId="3" fillId="0" borderId="14" xfId="0" applyNumberFormat="1" applyFont="1" applyBorder="1" applyAlignment="1">
      <alignment vertical="center" wrapText="1"/>
    </xf>
    <xf numFmtId="0" fontId="3" fillId="0" borderId="14" xfId="0" applyFont="1" applyBorder="1" applyAlignment="1">
      <alignment vertical="center" wrapText="1"/>
    </xf>
    <xf numFmtId="0" fontId="14" fillId="4" borderId="16" xfId="0" applyFont="1" applyFill="1" applyBorder="1" applyAlignment="1">
      <alignment horizontal="center" vertical="center" wrapText="1"/>
    </xf>
    <xf numFmtId="0" fontId="2" fillId="0" borderId="12" xfId="0" applyFont="1" applyFill="1" applyBorder="1" applyAlignment="1">
      <alignment vertical="center"/>
    </xf>
    <xf numFmtId="3" fontId="4" fillId="0" borderId="12" xfId="0" applyNumberFormat="1" applyFont="1" applyFill="1" applyBorder="1" applyAlignment="1">
      <alignment horizontal="left" vertical="center" wrapText="1"/>
    </xf>
    <xf numFmtId="0" fontId="11" fillId="3" borderId="12" xfId="0" applyFont="1" applyFill="1" applyBorder="1" applyAlignment="1">
      <alignment horizontal="center" vertical="center" wrapText="1"/>
    </xf>
    <xf numFmtId="0" fontId="11" fillId="3" borderId="10" xfId="0" applyFont="1" applyFill="1" applyBorder="1" applyAlignment="1">
      <alignment vertical="center" wrapText="1"/>
    </xf>
    <xf numFmtId="14" fontId="11" fillId="3" borderId="10" xfId="0" applyNumberFormat="1" applyFont="1" applyFill="1" applyBorder="1" applyAlignment="1">
      <alignment vertical="center" wrapText="1"/>
    </xf>
    <xf numFmtId="0" fontId="11" fillId="3" borderId="11" xfId="0" applyFont="1" applyFill="1" applyBorder="1" applyAlignment="1">
      <alignmen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vertical="center" wrapText="1"/>
    </xf>
    <xf numFmtId="0" fontId="11" fillId="8" borderId="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3" xfId="0" applyFont="1" applyFill="1" applyBorder="1" applyAlignment="1">
      <alignment vertical="center" wrapText="1"/>
    </xf>
    <xf numFmtId="0" fontId="11" fillId="6" borderId="15" xfId="0" applyFont="1" applyFill="1" applyBorder="1" applyAlignment="1">
      <alignment horizontal="center" vertical="center" wrapText="1"/>
    </xf>
    <xf numFmtId="49" fontId="7" fillId="4" borderId="13" xfId="0" applyNumberFormat="1" applyFont="1" applyFill="1" applyBorder="1" applyAlignment="1">
      <alignment vertical="center" wrapText="1"/>
    </xf>
    <xf numFmtId="0" fontId="7" fillId="4" borderId="13" xfId="0" applyFont="1" applyFill="1" applyBorder="1" applyAlignment="1">
      <alignment vertical="center" wrapText="1"/>
    </xf>
    <xf numFmtId="49" fontId="14" fillId="4" borderId="12" xfId="0" applyNumberFormat="1" applyFont="1" applyFill="1" applyBorder="1" applyAlignment="1">
      <alignment vertical="center" wrapText="1"/>
    </xf>
    <xf numFmtId="0" fontId="14" fillId="4" borderId="12" xfId="0" applyFont="1" applyFill="1" applyBorder="1" applyAlignment="1">
      <alignment vertical="center" wrapText="1"/>
    </xf>
    <xf numFmtId="0" fontId="14" fillId="0" borderId="15" xfId="4" applyNumberFormat="1" applyFont="1" applyFill="1" applyBorder="1" applyAlignment="1">
      <alignment horizontal="center" vertical="center" wrapText="1"/>
    </xf>
    <xf numFmtId="9" fontId="14" fillId="0" borderId="15" xfId="8" applyFont="1" applyFill="1" applyBorder="1" applyAlignment="1">
      <alignment horizontal="center" vertical="center" wrapText="1"/>
    </xf>
    <xf numFmtId="177" fontId="14" fillId="0" borderId="15" xfId="0" applyNumberFormat="1" applyFont="1" applyFill="1" applyBorder="1" applyAlignment="1">
      <alignment horizontal="center" vertical="center" wrapText="1"/>
    </xf>
    <xf numFmtId="178" fontId="14" fillId="0" borderId="15" xfId="0" applyNumberFormat="1" applyFont="1" applyFill="1" applyBorder="1" applyAlignment="1">
      <alignment horizontal="center" vertical="center" wrapText="1"/>
    </xf>
    <xf numFmtId="41" fontId="14" fillId="0" borderId="15" xfId="5"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15" xfId="0" applyFont="1" applyFill="1" applyBorder="1" applyAlignment="1">
      <alignment horizontal="left" vertical="center" wrapText="1"/>
    </xf>
    <xf numFmtId="179" fontId="26" fillId="6" borderId="15" xfId="0" applyNumberFormat="1" applyFont="1" applyFill="1" applyBorder="1" applyAlignment="1">
      <alignment horizontal="left" vertical="center" wrapText="1"/>
    </xf>
    <xf numFmtId="14" fontId="26" fillId="6" borderId="15" xfId="0" applyNumberFormat="1" applyFont="1" applyFill="1" applyBorder="1" applyAlignment="1">
      <alignment horizontal="left" vertical="center" wrapText="1"/>
    </xf>
    <xf numFmtId="49" fontId="7" fillId="4" borderId="13"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3" xfId="0" applyFont="1" applyFill="1" applyBorder="1" applyAlignment="1">
      <alignment horizontal="justify" vertical="center"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xf numFmtId="0" fontId="18" fillId="0" borderId="0" xfId="0" applyFont="1" applyFill="1" applyAlignment="1">
      <alignment horizontal="center" vertical="center"/>
    </xf>
    <xf numFmtId="0" fontId="18" fillId="0" borderId="0" xfId="0" applyFont="1" applyFill="1" applyAlignment="1">
      <alignment horizontal="justify" vertical="center"/>
    </xf>
    <xf numFmtId="14" fontId="18" fillId="0" borderId="0" xfId="0" applyNumberFormat="1" applyFont="1" applyFill="1" applyAlignment="1">
      <alignment horizontal="right" vertical="center"/>
    </xf>
    <xf numFmtId="14" fontId="18" fillId="0" borderId="0" xfId="0" applyNumberFormat="1" applyFont="1" applyFill="1" applyAlignment="1">
      <alignment horizontal="left"/>
    </xf>
    <xf numFmtId="0" fontId="27" fillId="0" borderId="0" xfId="0" applyFont="1" applyFill="1"/>
    <xf numFmtId="0" fontId="27" fillId="0" borderId="0" xfId="0" applyFont="1" applyFill="1" applyAlignment="1">
      <alignment horizontal="center"/>
    </xf>
    <xf numFmtId="0" fontId="27" fillId="0" borderId="0" xfId="0" applyFont="1" applyFill="1" applyAlignment="1"/>
    <xf numFmtId="0" fontId="27" fillId="0" borderId="0" xfId="0" applyFont="1" applyFill="1" applyAlignment="1">
      <alignment horizontal="center" vertical="center"/>
    </xf>
    <xf numFmtId="0" fontId="27" fillId="0" borderId="0" xfId="0" applyFont="1" applyFill="1" applyAlignment="1">
      <alignment horizontal="justify" vertical="center"/>
    </xf>
    <xf numFmtId="0" fontId="28" fillId="0" borderId="0" xfId="0" applyFont="1" applyFill="1" applyAlignment="1">
      <alignment horizontal="right" vertical="center"/>
    </xf>
    <xf numFmtId="171" fontId="27" fillId="0" borderId="0" xfId="0" applyNumberFormat="1" applyFont="1" applyFill="1" applyAlignment="1">
      <alignment horizontal="center"/>
    </xf>
    <xf numFmtId="0" fontId="27" fillId="0" borderId="0" xfId="0" applyFont="1" applyFill="1" applyAlignment="1">
      <alignment horizontal="left"/>
    </xf>
    <xf numFmtId="0" fontId="29" fillId="0" borderId="0" xfId="0" applyFont="1" applyFill="1"/>
    <xf numFmtId="0" fontId="30" fillId="0" borderId="0" xfId="0" applyFont="1" applyFill="1"/>
    <xf numFmtId="0" fontId="31" fillId="0" borderId="15" xfId="0" applyFont="1" applyFill="1" applyBorder="1" applyAlignment="1">
      <alignment horizontal="justify" vertical="center" wrapText="1"/>
    </xf>
    <xf numFmtId="0" fontId="3" fillId="4" borderId="8" xfId="0" applyFont="1" applyFill="1" applyBorder="1" applyAlignment="1">
      <alignment vertical="center" wrapText="1"/>
    </xf>
    <xf numFmtId="0" fontId="3" fillId="4" borderId="8" xfId="0" applyFont="1" applyFill="1" applyBorder="1"/>
    <xf numFmtId="175" fontId="5" fillId="4" borderId="0" xfId="0" applyNumberFormat="1" applyFont="1" applyFill="1" applyBorder="1" applyAlignment="1">
      <alignment vertical="center"/>
    </xf>
    <xf numFmtId="173" fontId="6" fillId="4" borderId="0" xfId="0" applyNumberFormat="1" applyFont="1" applyFill="1" applyBorder="1" applyAlignment="1">
      <alignment horizontal="right" vertical="center"/>
    </xf>
    <xf numFmtId="0" fontId="3" fillId="0" borderId="0" xfId="0" applyFont="1" applyAlignment="1"/>
    <xf numFmtId="0" fontId="3" fillId="0" borderId="0" xfId="0" applyFont="1" applyBorder="1" applyAlignment="1"/>
    <xf numFmtId="167" fontId="5" fillId="4" borderId="0" xfId="0" applyNumberFormat="1" applyFont="1" applyFill="1" applyAlignment="1">
      <alignment horizontal="center" vertical="center"/>
    </xf>
    <xf numFmtId="0" fontId="18" fillId="4" borderId="0" xfId="0" applyFont="1" applyFill="1"/>
    <xf numFmtId="0" fontId="25" fillId="4" borderId="0" xfId="0" applyFont="1" applyFill="1"/>
    <xf numFmtId="1" fontId="2" fillId="3" borderId="15" xfId="0" applyNumberFormat="1" applyFont="1" applyFill="1" applyBorder="1" applyAlignment="1">
      <alignment horizontal="center" vertical="center" wrapText="1"/>
    </xf>
    <xf numFmtId="1" fontId="2" fillId="5" borderId="11" xfId="0" applyNumberFormat="1" applyFont="1" applyFill="1" applyBorder="1" applyAlignment="1">
      <alignment horizontal="center" vertical="center"/>
    </xf>
    <xf numFmtId="0" fontId="2" fillId="5" borderId="15" xfId="0" applyFont="1" applyFill="1" applyBorder="1" applyAlignment="1">
      <alignment vertical="center"/>
    </xf>
    <xf numFmtId="1" fontId="2" fillId="6" borderId="11" xfId="0" applyNumberFormat="1" applyFont="1" applyFill="1" applyBorder="1" applyAlignment="1">
      <alignment horizontal="center" vertical="center" wrapText="1"/>
    </xf>
    <xf numFmtId="0" fontId="2" fillId="6" borderId="15" xfId="0" applyFont="1" applyFill="1" applyBorder="1" applyAlignment="1">
      <alignment vertical="center"/>
    </xf>
    <xf numFmtId="0" fontId="2" fillId="5" borderId="10" xfId="0" applyFont="1" applyFill="1" applyBorder="1" applyAlignment="1">
      <alignment vertical="center"/>
    </xf>
    <xf numFmtId="168" fontId="2" fillId="5" borderId="10" xfId="0" applyNumberFormat="1" applyFont="1" applyFill="1" applyBorder="1" applyAlignment="1">
      <alignment vertical="center"/>
    </xf>
    <xf numFmtId="0" fontId="2" fillId="5" borderId="11" xfId="0" applyFont="1" applyFill="1" applyBorder="1" applyAlignment="1">
      <alignment horizontal="justify" vertical="center"/>
    </xf>
    <xf numFmtId="0" fontId="2" fillId="6" borderId="5" xfId="0" applyFont="1" applyFill="1" applyBorder="1" applyAlignment="1">
      <alignment vertical="center"/>
    </xf>
    <xf numFmtId="168" fontId="2" fillId="6" borderId="5" xfId="0" applyNumberFormat="1" applyFont="1" applyFill="1" applyBorder="1" applyAlignment="1">
      <alignment vertical="center"/>
    </xf>
    <xf numFmtId="0" fontId="2" fillId="6" borderId="6" xfId="0" applyFont="1" applyFill="1" applyBorder="1" applyAlignment="1">
      <alignment horizontal="justify" vertical="center"/>
    </xf>
    <xf numFmtId="183" fontId="3" fillId="4" borderId="0" xfId="16" applyFont="1" applyFill="1"/>
    <xf numFmtId="183" fontId="3" fillId="4" borderId="0" xfId="16" applyFont="1" applyFill="1" applyAlignment="1">
      <alignment horizontal="justify"/>
    </xf>
    <xf numFmtId="183" fontId="13" fillId="4" borderId="0" xfId="16" applyFont="1" applyFill="1"/>
    <xf numFmtId="183" fontId="32" fillId="4" borderId="5" xfId="16" applyFont="1" applyFill="1" applyBorder="1"/>
    <xf numFmtId="9" fontId="32" fillId="4" borderId="5" xfId="8" applyFont="1" applyFill="1" applyBorder="1" applyAlignment="1"/>
    <xf numFmtId="3" fontId="32" fillId="4" borderId="5" xfId="16" applyNumberFormat="1" applyFont="1" applyFill="1" applyBorder="1" applyAlignment="1">
      <alignment vertical="center"/>
    </xf>
    <xf numFmtId="3" fontId="3" fillId="4" borderId="0" xfId="16" applyNumberFormat="1" applyFont="1" applyFill="1" applyAlignment="1">
      <alignment horizontal="right" vertical="center"/>
    </xf>
    <xf numFmtId="183" fontId="3" fillId="4" borderId="0" xfId="16" applyFont="1" applyFill="1" applyAlignment="1">
      <alignment horizontal="justify" vertical="center"/>
    </xf>
    <xf numFmtId="183" fontId="13" fillId="4" borderId="0" xfId="16" applyFont="1" applyFill="1" applyAlignment="1">
      <alignment horizontal="justify" vertical="center"/>
    </xf>
    <xf numFmtId="183" fontId="3" fillId="4" borderId="0" xfId="16" applyFont="1" applyFill="1" applyAlignment="1"/>
    <xf numFmtId="183" fontId="13" fillId="4" borderId="0" xfId="16" applyFont="1" applyFill="1" applyAlignment="1">
      <alignment horizontal="right" vertical="center"/>
    </xf>
    <xf numFmtId="171" fontId="3" fillId="4" borderId="0" xfId="16" applyNumberFormat="1" applyFont="1" applyFill="1" applyAlignment="1">
      <alignment horizontal="center"/>
    </xf>
    <xf numFmtId="171" fontId="13" fillId="4" borderId="0" xfId="16" applyNumberFormat="1" applyFont="1" applyFill="1" applyAlignment="1">
      <alignment horizontal="center"/>
    </xf>
    <xf numFmtId="183" fontId="3" fillId="4" borderId="0" xfId="16" applyFont="1" applyFill="1" applyAlignment="1">
      <alignment horizontal="left"/>
    </xf>
    <xf numFmtId="0" fontId="3" fillId="0" borderId="0" xfId="0" applyFont="1" applyAlignment="1">
      <alignment horizontal="justify" vertical="center" wrapText="1"/>
    </xf>
    <xf numFmtId="0" fontId="3" fillId="0" borderId="0" xfId="0" applyFont="1" applyAlignment="1">
      <alignment wrapText="1"/>
    </xf>
    <xf numFmtId="0" fontId="3" fillId="0" borderId="0" xfId="0" applyFont="1" applyFill="1" applyAlignment="1">
      <alignment horizontal="justify" vertical="center"/>
    </xf>
    <xf numFmtId="0" fontId="2" fillId="5" borderId="15" xfId="0" applyFont="1" applyFill="1" applyBorder="1" applyAlignment="1">
      <alignment horizontal="center" vertical="center" wrapText="1"/>
    </xf>
    <xf numFmtId="0" fontId="2" fillId="5" borderId="9" xfId="0" applyFont="1" applyFill="1" applyBorder="1" applyAlignment="1">
      <alignment vertical="center"/>
    </xf>
    <xf numFmtId="0" fontId="2" fillId="5" borderId="0" xfId="0" applyFont="1" applyFill="1" applyBorder="1" applyAlignment="1">
      <alignment horizontal="justify" vertical="center"/>
    </xf>
    <xf numFmtId="0" fontId="2" fillId="6" borderId="15" xfId="0" applyFont="1" applyFill="1" applyBorder="1" applyAlignment="1">
      <alignment horizontal="center" vertical="center" wrapText="1"/>
    </xf>
    <xf numFmtId="0" fontId="3" fillId="0" borderId="15" xfId="0" applyFont="1" applyFill="1" applyBorder="1" applyAlignment="1">
      <alignment horizontal="justify" vertical="center" wrapText="1"/>
    </xf>
    <xf numFmtId="167" fontId="3" fillId="0" borderId="15" xfId="17" applyNumberFormat="1" applyFont="1" applyFill="1" applyBorder="1" applyAlignment="1">
      <alignment horizontal="center" vertical="center" wrapText="1"/>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2" fillId="5" borderId="10" xfId="0" applyFont="1" applyFill="1" applyBorder="1" applyAlignment="1">
      <alignment horizontal="justify"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4" fillId="6" borderId="10" xfId="0" applyFont="1" applyFill="1" applyBorder="1" applyAlignment="1">
      <alignment horizontal="justify" vertical="center"/>
    </xf>
    <xf numFmtId="167" fontId="3" fillId="0" borderId="14" xfId="17" applyNumberFormat="1" applyFont="1" applyBorder="1" applyAlignment="1">
      <alignment horizontal="center" vertical="center" wrapText="1"/>
    </xf>
    <xf numFmtId="0" fontId="2" fillId="6"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6" fillId="6" borderId="9" xfId="0" applyFont="1" applyFill="1" applyBorder="1" applyAlignment="1">
      <alignment horizontal="left" vertical="center"/>
    </xf>
    <xf numFmtId="0" fontId="26" fillId="6" borderId="10" xfId="0" applyFont="1" applyFill="1" applyBorder="1" applyAlignment="1">
      <alignment horizontal="left" vertical="center"/>
    </xf>
    <xf numFmtId="0" fontId="26" fillId="6" borderId="10" xfId="0" applyFont="1" applyFill="1" applyBorder="1" applyAlignment="1">
      <alignment horizontal="justify" vertical="center"/>
    </xf>
    <xf numFmtId="185" fontId="3" fillId="0" borderId="15" xfId="0" applyNumberFormat="1" applyFont="1" applyFill="1" applyBorder="1" applyAlignment="1">
      <alignment horizontal="center" vertical="center" wrapText="1"/>
    </xf>
    <xf numFmtId="0" fontId="3" fillId="4" borderId="15" xfId="0" applyFont="1" applyFill="1" applyBorder="1" applyAlignment="1">
      <alignment horizontal="justify" vertical="top" wrapText="1"/>
    </xf>
    <xf numFmtId="167" fontId="3" fillId="4" borderId="9" xfId="17" applyNumberFormat="1" applyFont="1" applyFill="1" applyBorder="1" applyAlignment="1">
      <alignment horizontal="center" vertical="center" wrapText="1"/>
    </xf>
    <xf numFmtId="167" fontId="3" fillId="4" borderId="7" xfId="17" applyNumberFormat="1"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xf numFmtId="0" fontId="26" fillId="6" borderId="10" xfId="0" applyFont="1" applyFill="1" applyBorder="1" applyAlignment="1">
      <alignment vertical="center"/>
    </xf>
    <xf numFmtId="167" fontId="3" fillId="0" borderId="7" xfId="17" applyNumberFormat="1" applyFont="1" applyFill="1" applyBorder="1" applyAlignment="1">
      <alignment horizontal="center" vertical="center" wrapText="1"/>
    </xf>
    <xf numFmtId="167" fontId="3" fillId="0" borderId="9" xfId="17" applyNumberFormat="1" applyFont="1" applyFill="1" applyBorder="1" applyAlignment="1">
      <alignment horizontal="center" vertical="center" wrapText="1"/>
    </xf>
    <xf numFmtId="167" fontId="14" fillId="0" borderId="15" xfId="17" applyNumberFormat="1" applyFont="1" applyFill="1" applyBorder="1" applyAlignment="1">
      <alignment horizontal="center" vertical="center" wrapText="1"/>
    </xf>
    <xf numFmtId="0" fontId="4" fillId="6" borderId="9" xfId="0" applyFont="1" applyFill="1" applyBorder="1" applyAlignment="1">
      <alignment vertical="center"/>
    </xf>
    <xf numFmtId="0" fontId="4" fillId="6" borderId="10" xfId="0" applyFont="1" applyFill="1" applyBorder="1" applyAlignment="1">
      <alignment vertical="center"/>
    </xf>
    <xf numFmtId="167" fontId="3" fillId="0" borderId="15" xfId="17" applyNumberFormat="1" applyFont="1" applyFill="1" applyBorder="1" applyAlignment="1">
      <alignment horizontal="center" vertical="center" wrapText="1" readingOrder="1"/>
    </xf>
    <xf numFmtId="0" fontId="2" fillId="6" borderId="15" xfId="0" applyFont="1" applyFill="1" applyBorder="1" applyAlignment="1">
      <alignment horizontal="center" vertical="center"/>
    </xf>
    <xf numFmtId="0" fontId="2" fillId="5" borderId="13" xfId="0" applyFont="1" applyFill="1" applyBorder="1" applyAlignment="1">
      <alignment horizontal="center" vertical="center" wrapText="1"/>
    </xf>
    <xf numFmtId="167" fontId="14" fillId="0" borderId="7" xfId="17" applyNumberFormat="1" applyFont="1" applyFill="1" applyBorder="1" applyAlignment="1">
      <alignment horizontal="center" vertical="center" wrapText="1"/>
    </xf>
    <xf numFmtId="167" fontId="14" fillId="0" borderId="9" xfId="17" applyNumberFormat="1" applyFont="1" applyFill="1" applyBorder="1" applyAlignment="1">
      <alignment horizontal="center" vertical="center" wrapText="1"/>
    </xf>
    <xf numFmtId="1" fontId="31" fillId="0" borderId="15" xfId="0" applyNumberFormat="1" applyFont="1" applyFill="1" applyBorder="1" applyAlignment="1">
      <alignment horizontal="center" vertical="center" wrapText="1"/>
    </xf>
    <xf numFmtId="167" fontId="14" fillId="4" borderId="9" xfId="17" applyNumberFormat="1" applyFont="1" applyFill="1" applyBorder="1" applyAlignment="1">
      <alignment horizontal="center" vertical="center" wrapText="1"/>
    </xf>
    <xf numFmtId="0" fontId="3" fillId="0" borderId="0" xfId="0" applyNumberFormat="1" applyFont="1" applyAlignment="1">
      <alignment wrapText="1"/>
    </xf>
    <xf numFmtId="0" fontId="3" fillId="0" borderId="0" xfId="0" applyNumberFormat="1" applyFont="1" applyBorder="1" applyAlignment="1">
      <alignment horizontal="center" wrapText="1"/>
    </xf>
    <xf numFmtId="0" fontId="31" fillId="0" borderId="0" xfId="0" applyFont="1" applyFill="1" applyBorder="1" applyAlignment="1">
      <alignment vertical="center" wrapText="1"/>
    </xf>
    <xf numFmtId="0" fontId="3" fillId="0" borderId="0" xfId="0" applyNumberFormat="1" applyFont="1" applyBorder="1" applyAlignment="1">
      <alignment wrapText="1"/>
    </xf>
    <xf numFmtId="0" fontId="3" fillId="0" borderId="0" xfId="0" applyFont="1" applyBorder="1" applyAlignment="1">
      <alignment wrapText="1"/>
    </xf>
    <xf numFmtId="167" fontId="2" fillId="0" borderId="0" xfId="0" applyNumberFormat="1" applyFont="1" applyBorder="1" applyAlignment="1">
      <alignment wrapText="1"/>
    </xf>
    <xf numFmtId="0" fontId="3" fillId="0" borderId="0" xfId="0" applyFont="1" applyBorder="1" applyAlignment="1">
      <alignment horizontal="justify" vertical="center" wrapText="1"/>
    </xf>
    <xf numFmtId="167" fontId="3"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0" fontId="3" fillId="0" borderId="0" xfId="0" applyNumberFormat="1" applyFont="1" applyAlignment="1">
      <alignment horizontal="center" wrapText="1"/>
    </xf>
    <xf numFmtId="167" fontId="3" fillId="4" borderId="0" xfId="0" applyNumberFormat="1" applyFont="1" applyFill="1" applyBorder="1" applyAlignment="1">
      <alignment wrapText="1"/>
    </xf>
    <xf numFmtId="167" fontId="3" fillId="0" borderId="0" xfId="0" applyNumberFormat="1" applyFont="1" applyBorder="1" applyAlignment="1">
      <alignment wrapText="1"/>
    </xf>
    <xf numFmtId="167" fontId="3" fillId="0" borderId="0" xfId="0" applyNumberFormat="1" applyFont="1" applyAlignment="1">
      <alignment wrapText="1"/>
    </xf>
    <xf numFmtId="0" fontId="3" fillId="0" borderId="0" xfId="0" applyFont="1" applyAlignment="1">
      <alignment horizontal="center" wrapText="1"/>
    </xf>
    <xf numFmtId="167" fontId="3" fillId="0" borderId="0" xfId="0" applyNumberFormat="1" applyFont="1"/>
    <xf numFmtId="14" fontId="3" fillId="0" borderId="15" xfId="0" applyNumberFormat="1" applyFont="1" applyBorder="1" applyAlignment="1">
      <alignment vertical="center"/>
    </xf>
    <xf numFmtId="14" fontId="3" fillId="0" borderId="15" xfId="0" applyNumberFormat="1" applyFont="1" applyBorder="1" applyAlignment="1">
      <alignment horizontal="center" vertical="center"/>
    </xf>
    <xf numFmtId="14" fontId="3" fillId="0" borderId="15" xfId="0" applyNumberFormat="1" applyFont="1" applyBorder="1" applyAlignment="1">
      <alignment horizontal="right" vertical="center"/>
    </xf>
    <xf numFmtId="168" fontId="3" fillId="0" borderId="15" xfId="0" applyNumberFormat="1" applyFont="1" applyFill="1" applyBorder="1" applyAlignment="1">
      <alignment vertical="center"/>
    </xf>
    <xf numFmtId="167" fontId="2" fillId="4" borderId="0" xfId="0" applyNumberFormat="1" applyFont="1" applyFill="1" applyAlignment="1">
      <alignment vertical="center"/>
    </xf>
    <xf numFmtId="167" fontId="2" fillId="4" borderId="0" xfId="0" applyNumberFormat="1" applyFont="1" applyFill="1" applyAlignment="1">
      <alignment horizontal="center" vertical="center"/>
    </xf>
    <xf numFmtId="1" fontId="2" fillId="3" borderId="9" xfId="0" applyNumberFormat="1" applyFont="1" applyFill="1" applyBorder="1" applyAlignment="1">
      <alignment horizontal="center" vertical="center" wrapText="1"/>
    </xf>
    <xf numFmtId="1" fontId="2" fillId="5" borderId="9" xfId="0" applyNumberFormat="1" applyFont="1" applyFill="1" applyBorder="1" applyAlignment="1">
      <alignment horizontal="center" vertical="center"/>
    </xf>
    <xf numFmtId="4" fontId="0" fillId="0" borderId="0" xfId="0" applyNumberFormat="1"/>
    <xf numFmtId="0" fontId="14" fillId="0" borderId="15" xfId="0" applyFont="1" applyFill="1" applyBorder="1" applyAlignment="1">
      <alignment horizontal="center" vertical="center" wrapText="1"/>
    </xf>
    <xf numFmtId="1" fontId="2" fillId="3" borderId="15" xfId="0" applyNumberFormat="1" applyFont="1" applyFill="1" applyBorder="1" applyAlignment="1">
      <alignment horizontal="left" vertical="center" wrapText="1"/>
    </xf>
    <xf numFmtId="0" fontId="2" fillId="3" borderId="9" xfId="0" applyFont="1" applyFill="1" applyBorder="1" applyAlignment="1">
      <alignment vertical="center"/>
    </xf>
    <xf numFmtId="1" fontId="2" fillId="6" borderId="15" xfId="0" applyNumberFormat="1" applyFont="1" applyFill="1" applyBorder="1" applyAlignment="1">
      <alignment horizontal="center" vertical="center" wrapText="1"/>
    </xf>
    <xf numFmtId="167" fontId="14" fillId="4" borderId="14" xfId="0" applyNumberFormat="1" applyFont="1" applyFill="1" applyBorder="1" applyAlignment="1">
      <alignment horizontal="center" vertical="center" wrapText="1"/>
    </xf>
    <xf numFmtId="167" fontId="14" fillId="4" borderId="15" xfId="0" applyNumberFormat="1" applyFont="1" applyFill="1" applyBorder="1" applyAlignment="1">
      <alignment horizontal="center" vertical="center" wrapText="1"/>
    </xf>
    <xf numFmtId="1" fontId="3" fillId="4" borderId="7" xfId="0" applyNumberFormat="1" applyFont="1" applyFill="1" applyBorder="1" applyAlignment="1">
      <alignment horizontal="center" vertical="center" wrapText="1"/>
    </xf>
    <xf numFmtId="1" fontId="14" fillId="4" borderId="15" xfId="0" applyNumberFormat="1" applyFont="1" applyFill="1" applyBorder="1" applyAlignment="1">
      <alignment horizontal="center" vertical="center"/>
    </xf>
    <xf numFmtId="175" fontId="0" fillId="0" borderId="0" xfId="0" applyNumberFormat="1"/>
    <xf numFmtId="0" fontId="20" fillId="0" borderId="15" xfId="0" applyFont="1" applyFill="1" applyBorder="1" applyAlignment="1">
      <alignment horizontal="left" vertical="center" wrapText="1"/>
    </xf>
    <xf numFmtId="173" fontId="14" fillId="0" borderId="12" xfId="12" applyNumberFormat="1" applyFont="1" applyFill="1" applyBorder="1" applyAlignment="1">
      <alignment vertical="center"/>
    </xf>
    <xf numFmtId="173" fontId="14" fillId="0" borderId="14" xfId="12" applyNumberFormat="1" applyFont="1" applyFill="1" applyBorder="1" applyAlignment="1">
      <alignment vertical="center"/>
    </xf>
    <xf numFmtId="9" fontId="3" fillId="0" borderId="15" xfId="8" applyFont="1" applyFill="1" applyBorder="1" applyAlignment="1">
      <alignment horizontal="center" vertical="center" wrapText="1"/>
    </xf>
    <xf numFmtId="173" fontId="14" fillId="0" borderId="15" xfId="12" applyNumberFormat="1" applyFont="1" applyFill="1" applyBorder="1" applyAlignment="1">
      <alignment horizontal="right" vertical="center"/>
    </xf>
    <xf numFmtId="0" fontId="20" fillId="0" borderId="15" xfId="0" applyFont="1" applyFill="1" applyBorder="1" applyAlignment="1">
      <alignment horizontal="justify" vertical="center"/>
    </xf>
    <xf numFmtId="173" fontId="3" fillId="0" borderId="15" xfId="0" applyNumberFormat="1" applyFont="1" applyFill="1" applyBorder="1" applyAlignment="1">
      <alignment horizontal="right" vertical="center" wrapText="1"/>
    </xf>
    <xf numFmtId="174" fontId="0" fillId="0" borderId="15"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0" fontId="15" fillId="0" borderId="15" xfId="0" applyFont="1" applyFill="1" applyBorder="1" applyAlignment="1">
      <alignment horizontal="justify" vertical="center" wrapText="1"/>
    </xf>
    <xf numFmtId="0" fontId="3" fillId="0" borderId="15" xfId="0" applyFont="1" applyFill="1" applyBorder="1" applyAlignment="1">
      <alignment horizontal="center" vertical="center"/>
    </xf>
    <xf numFmtId="0" fontId="15" fillId="0" borderId="15" xfId="0" applyFont="1" applyFill="1" applyBorder="1" applyAlignment="1">
      <alignment horizontal="left" vertical="center" wrapText="1" readingOrder="2"/>
    </xf>
    <xf numFmtId="175" fontId="3" fillId="0" borderId="15" xfId="0" applyNumberFormat="1" applyFont="1" applyFill="1" applyBorder="1" applyAlignment="1">
      <alignment horizontal="right" vertical="center"/>
    </xf>
    <xf numFmtId="0" fontId="15" fillId="0" borderId="12" xfId="0" applyFont="1" applyFill="1" applyBorder="1" applyAlignment="1">
      <alignment vertical="center" wrapText="1"/>
    </xf>
    <xf numFmtId="175" fontId="3" fillId="0" borderId="15" xfId="0" applyNumberFormat="1" applyFont="1" applyFill="1" applyBorder="1" applyAlignment="1">
      <alignment vertical="center"/>
    </xf>
    <xf numFmtId="0" fontId="3" fillId="0" borderId="12" xfId="0" applyFont="1" applyFill="1" applyBorder="1" applyAlignment="1">
      <alignment vertical="center" wrapText="1" readingOrder="2"/>
    </xf>
    <xf numFmtId="0" fontId="3" fillId="0" borderId="15" xfId="0" applyFont="1" applyFill="1" applyBorder="1" applyAlignment="1">
      <alignment vertical="center" wrapText="1" readingOrder="2"/>
    </xf>
    <xf numFmtId="175" fontId="9" fillId="0" borderId="15" xfId="0" applyNumberFormat="1" applyFont="1" applyFill="1" applyBorder="1" applyAlignment="1">
      <alignment horizontal="center" vertical="center"/>
    </xf>
    <xf numFmtId="0" fontId="15" fillId="0" borderId="12" xfId="0" applyFont="1" applyFill="1" applyBorder="1" applyAlignment="1">
      <alignment horizontal="justify" vertical="center" wrapText="1"/>
    </xf>
    <xf numFmtId="175" fontId="0" fillId="0" borderId="9" xfId="0" applyNumberFormat="1" applyFont="1" applyFill="1" applyBorder="1" applyAlignment="1">
      <alignment horizontal="center" vertical="center"/>
    </xf>
    <xf numFmtId="175" fontId="9" fillId="0" borderId="9" xfId="0" applyNumberFormat="1" applyFont="1" applyFill="1" applyBorder="1" applyAlignment="1">
      <alignment horizontal="center" vertical="center"/>
    </xf>
    <xf numFmtId="175" fontId="3" fillId="0" borderId="15" xfId="0" applyNumberFormat="1" applyFont="1" applyFill="1" applyBorder="1" applyAlignment="1">
      <alignment horizontal="center" vertical="center"/>
    </xf>
    <xf numFmtId="3" fontId="3" fillId="4" borderId="12"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3" xfId="0" applyFont="1" applyFill="1" applyBorder="1" applyAlignment="1">
      <alignment vertical="center" wrapText="1"/>
    </xf>
    <xf numFmtId="3" fontId="3" fillId="4" borderId="13"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2" borderId="12" xfId="0" applyFont="1" applyFill="1" applyBorder="1" applyAlignment="1">
      <alignment horizontal="center" vertical="center" textRotation="90" wrapText="1"/>
    </xf>
    <xf numFmtId="1"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textRotation="90" wrapText="1"/>
    </xf>
    <xf numFmtId="0" fontId="12" fillId="7" borderId="1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3" borderId="10" xfId="0" applyFont="1" applyFill="1" applyBorder="1" applyAlignment="1">
      <alignment horizontal="center" vertical="center"/>
    </xf>
    <xf numFmtId="167" fontId="3" fillId="0" borderId="12" xfId="17" applyNumberFormat="1" applyFont="1" applyFill="1" applyBorder="1" applyAlignment="1">
      <alignment horizontal="center" vertical="center" wrapText="1"/>
    </xf>
    <xf numFmtId="167" fontId="3" fillId="0" borderId="14" xfId="17" applyNumberFormat="1" applyFont="1" applyFill="1" applyBorder="1" applyAlignment="1">
      <alignment horizontal="center" vertical="center" wrapText="1"/>
    </xf>
    <xf numFmtId="180" fontId="3" fillId="0" borderId="15" xfId="8" applyNumberFormat="1" applyFont="1" applyFill="1" applyBorder="1" applyAlignment="1">
      <alignment horizontal="center" vertical="center"/>
    </xf>
    <xf numFmtId="1" fontId="2" fillId="2" borderId="12" xfId="0" applyNumberFormat="1" applyFont="1" applyFill="1" applyBorder="1" applyAlignment="1">
      <alignment horizontal="center" vertical="center" wrapText="1"/>
    </xf>
    <xf numFmtId="0" fontId="2" fillId="3" borderId="10"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3" borderId="10" xfId="0" applyFont="1" applyFill="1" applyBorder="1" applyAlignment="1">
      <alignment horizontal="justify" vertical="center" wrapText="1"/>
    </xf>
    <xf numFmtId="4" fontId="2" fillId="3" borderId="10" xfId="0" applyNumberFormat="1" applyFont="1" applyFill="1" applyBorder="1" applyAlignment="1">
      <alignment horizontal="right" vertical="center" wrapText="1"/>
    </xf>
    <xf numFmtId="1" fontId="2" fillId="3" borderId="10" xfId="0" applyNumberFormat="1" applyFont="1" applyFill="1" applyBorder="1" applyAlignment="1">
      <alignment horizontal="center" vertical="center" wrapText="1"/>
    </xf>
    <xf numFmtId="0" fontId="2" fillId="3" borderId="15" xfId="0" applyFont="1" applyFill="1" applyBorder="1" applyAlignment="1">
      <alignment vertical="center" wrapText="1"/>
    </xf>
    <xf numFmtId="0" fontId="2" fillId="0" borderId="0" xfId="0" applyFont="1" applyBorder="1"/>
    <xf numFmtId="0" fontId="2" fillId="4" borderId="12" xfId="0" applyFont="1" applyFill="1" applyBorder="1" applyAlignment="1">
      <alignment horizontal="center" vertical="center" wrapText="1"/>
    </xf>
    <xf numFmtId="0" fontId="2" fillId="4" borderId="3" xfId="0" applyFont="1" applyFill="1" applyBorder="1"/>
    <xf numFmtId="0" fontId="2" fillId="8" borderId="3" xfId="0" applyFont="1" applyFill="1" applyBorder="1" applyAlignment="1">
      <alignment horizontal="center" vertical="center" wrapText="1"/>
    </xf>
    <xf numFmtId="0" fontId="2" fillId="8" borderId="10" xfId="0" applyFont="1" applyFill="1" applyBorder="1" applyAlignment="1">
      <alignment horizontal="justify" vertical="center" wrapText="1"/>
    </xf>
    <xf numFmtId="0" fontId="2" fillId="8" borderId="10" xfId="0" applyFont="1" applyFill="1" applyBorder="1" applyAlignment="1">
      <alignment vertical="center" wrapText="1"/>
    </xf>
    <xf numFmtId="4" fontId="2" fillId="8" borderId="10" xfId="0" applyNumberFormat="1" applyFont="1" applyFill="1" applyBorder="1" applyAlignment="1">
      <alignment horizontal="right" vertical="center" wrapText="1"/>
    </xf>
    <xf numFmtId="1" fontId="2" fillId="8" borderId="10" xfId="0" applyNumberFormat="1" applyFont="1" applyFill="1" applyBorder="1" applyAlignment="1">
      <alignment horizontal="center" vertical="center" wrapText="1"/>
    </xf>
    <xf numFmtId="0" fontId="2" fillId="8" borderId="15" xfId="0" applyFont="1" applyFill="1" applyBorder="1" applyAlignment="1">
      <alignment vertical="center" wrapText="1"/>
    </xf>
    <xf numFmtId="0" fontId="3" fillId="4" borderId="3" xfId="0" applyFont="1" applyFill="1" applyBorder="1"/>
    <xf numFmtId="0" fontId="3" fillId="6" borderId="10" xfId="0" applyFont="1" applyFill="1" applyBorder="1" applyAlignment="1">
      <alignment horizontal="justify" vertical="center" wrapText="1"/>
    </xf>
    <xf numFmtId="0" fontId="3" fillId="6" borderId="10" xfId="0" applyFont="1" applyFill="1" applyBorder="1" applyAlignment="1">
      <alignment vertical="center" wrapText="1"/>
    </xf>
    <xf numFmtId="4" fontId="3" fillId="6" borderId="10" xfId="0" applyNumberFormat="1" applyFont="1" applyFill="1" applyBorder="1" applyAlignment="1">
      <alignment horizontal="right" vertical="center" wrapText="1"/>
    </xf>
    <xf numFmtId="1" fontId="3" fillId="6" borderId="10" xfId="0" applyNumberFormat="1" applyFont="1" applyFill="1" applyBorder="1" applyAlignment="1">
      <alignment horizontal="center" vertical="center" wrapText="1"/>
    </xf>
    <xf numFmtId="0" fontId="3" fillId="6" borderId="15" xfId="0" applyFont="1" applyFill="1" applyBorder="1" applyAlignment="1">
      <alignment vertical="center" wrapText="1"/>
    </xf>
    <xf numFmtId="0" fontId="3" fillId="4" borderId="0" xfId="0" applyFont="1" applyFill="1" applyBorder="1" applyAlignment="1">
      <alignment vertical="center" textRotation="90" wrapText="1"/>
    </xf>
    <xf numFmtId="0" fontId="3" fillId="4" borderId="1" xfId="0" applyFont="1" applyFill="1" applyBorder="1" applyAlignment="1">
      <alignment vertical="center" textRotation="90" wrapText="1"/>
    </xf>
    <xf numFmtId="193" fontId="3" fillId="4" borderId="15" xfId="0" applyNumberFormat="1" applyFont="1" applyFill="1" applyBorder="1" applyAlignment="1">
      <alignment horizontal="center" vertical="center" wrapText="1"/>
    </xf>
    <xf numFmtId="193" fontId="14" fillId="4" borderId="15" xfId="0" applyNumberFormat="1" applyFont="1" applyFill="1" applyBorder="1" applyAlignment="1">
      <alignment horizontal="center" vertical="center" wrapText="1"/>
    </xf>
    <xf numFmtId="0" fontId="3" fillId="4" borderId="15" xfId="0" applyFont="1" applyFill="1" applyBorder="1" applyAlignment="1">
      <alignment vertical="center" wrapText="1"/>
    </xf>
    <xf numFmtId="9" fontId="3" fillId="4" borderId="7" xfId="0" applyNumberFormat="1" applyFont="1" applyFill="1" applyBorder="1" applyAlignment="1">
      <alignment horizontal="center" vertical="center" wrapText="1"/>
    </xf>
    <xf numFmtId="0" fontId="14" fillId="6" borderId="10" xfId="0" applyFont="1" applyFill="1" applyBorder="1" applyAlignment="1">
      <alignment vertical="center" wrapText="1"/>
    </xf>
    <xf numFmtId="0" fontId="3" fillId="4" borderId="1" xfId="0" applyFont="1" applyFill="1" applyBorder="1" applyAlignment="1">
      <alignment vertical="center" wrapText="1"/>
    </xf>
    <xf numFmtId="0" fontId="26" fillId="8" borderId="10"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8" xfId="0" applyFont="1" applyFill="1" applyBorder="1"/>
    <xf numFmtId="0" fontId="26" fillId="6" borderId="10" xfId="0" applyFont="1" applyFill="1" applyBorder="1" applyAlignment="1">
      <alignment vertical="center" wrapText="1"/>
    </xf>
    <xf numFmtId="0" fontId="2" fillId="6" borderId="10" xfId="0" applyFont="1" applyFill="1" applyBorder="1" applyAlignment="1">
      <alignment vertical="center" wrapText="1"/>
    </xf>
    <xf numFmtId="0" fontId="2" fillId="6" borderId="10" xfId="0" applyFont="1" applyFill="1" applyBorder="1" applyAlignment="1">
      <alignment horizontal="justify" vertical="center" wrapText="1"/>
    </xf>
    <xf numFmtId="4" fontId="2" fillId="6" borderId="10" xfId="0" applyNumberFormat="1" applyFont="1" applyFill="1" applyBorder="1" applyAlignment="1">
      <alignment horizontal="right" vertical="center" wrapText="1"/>
    </xf>
    <xf numFmtId="0" fontId="2" fillId="6" borderId="15" xfId="0" applyFont="1" applyFill="1" applyBorder="1" applyAlignment="1">
      <alignment vertical="center" wrapText="1"/>
    </xf>
    <xf numFmtId="0" fontId="3" fillId="4" borderId="5" xfId="0" applyFont="1" applyFill="1" applyBorder="1" applyAlignment="1">
      <alignment vertical="center" textRotation="90" wrapText="1"/>
    </xf>
    <xf numFmtId="0" fontId="3" fillId="4" borderId="6" xfId="0" applyFont="1" applyFill="1" applyBorder="1" applyAlignment="1">
      <alignment vertical="center" wrapText="1"/>
    </xf>
    <xf numFmtId="0" fontId="3" fillId="0" borderId="0" xfId="0" applyFont="1" applyFill="1" applyBorder="1"/>
    <xf numFmtId="0" fontId="3" fillId="4" borderId="0" xfId="0" applyFont="1" applyFill="1" applyAlignment="1">
      <alignment horizontal="justify"/>
    </xf>
    <xf numFmtId="0" fontId="13" fillId="4" borderId="0" xfId="0" applyFont="1" applyFill="1" applyAlignment="1">
      <alignment vertical="center"/>
    </xf>
    <xf numFmtId="0" fontId="3" fillId="4" borderId="0" xfId="0" applyFont="1" applyFill="1" applyAlignment="1"/>
    <xf numFmtId="4" fontId="3" fillId="4" borderId="0" xfId="0" applyNumberFormat="1" applyFont="1" applyFill="1" applyAlignment="1">
      <alignment horizontal="right" vertical="center"/>
    </xf>
    <xf numFmtId="167" fontId="3" fillId="4" borderId="0" xfId="0" applyNumberFormat="1" applyFont="1" applyFill="1" applyAlignment="1">
      <alignment horizontal="justify"/>
    </xf>
    <xf numFmtId="167" fontId="13" fillId="4" borderId="0" xfId="0" applyNumberFormat="1" applyFont="1" applyFill="1" applyAlignment="1">
      <alignment horizontal="center" vertical="center"/>
    </xf>
    <xf numFmtId="3" fontId="3" fillId="4" borderId="0" xfId="0" applyNumberFormat="1" applyFont="1" applyFill="1" applyAlignment="1">
      <alignment horizontal="center" vertical="center"/>
    </xf>
    <xf numFmtId="0" fontId="13" fillId="0" borderId="0" xfId="0" applyFont="1"/>
    <xf numFmtId="0" fontId="3" fillId="0" borderId="0" xfId="0" applyFont="1" applyFill="1" applyAlignment="1"/>
    <xf numFmtId="0" fontId="3" fillId="0" borderId="0" xfId="0" applyFont="1" applyFill="1" applyAlignment="1">
      <alignment horizontal="right" vertical="center"/>
    </xf>
    <xf numFmtId="0" fontId="13" fillId="0" borderId="0" xfId="0" applyFont="1" applyFill="1" applyAlignment="1">
      <alignment horizontal="right" vertical="center"/>
    </xf>
    <xf numFmtId="171" fontId="3" fillId="0" borderId="0" xfId="0" applyNumberFormat="1" applyFont="1" applyAlignment="1">
      <alignment horizontal="center"/>
    </xf>
    <xf numFmtId="171" fontId="13" fillId="0" borderId="0" xfId="0" applyNumberFormat="1" applyFont="1" applyAlignment="1">
      <alignment horizontal="center"/>
    </xf>
    <xf numFmtId="0" fontId="3" fillId="0" borderId="0" xfId="0" applyFont="1" applyAlignment="1">
      <alignment horizontal="left"/>
    </xf>
    <xf numFmtId="194" fontId="14" fillId="0" borderId="0" xfId="21" applyFont="1" applyFill="1" applyBorder="1" applyAlignment="1">
      <alignment horizontal="justify" vertical="center"/>
    </xf>
    <xf numFmtId="3" fontId="3" fillId="0" borderId="0" xfId="0" applyNumberFormat="1" applyFont="1" applyFill="1" applyAlignment="1"/>
    <xf numFmtId="0" fontId="3" fillId="4" borderId="0" xfId="0" applyFont="1" applyFill="1" applyBorder="1" applyAlignment="1">
      <alignment horizontal="justify"/>
    </xf>
    <xf numFmtId="0" fontId="3" fillId="4" borderId="0" xfId="0" applyFont="1" applyFill="1" applyBorder="1" applyAlignment="1">
      <alignment vertical="center"/>
    </xf>
    <xf numFmtId="4" fontId="3" fillId="4" borderId="0" xfId="0" applyNumberFormat="1" applyFont="1" applyFill="1" applyAlignment="1">
      <alignment horizontal="right"/>
    </xf>
    <xf numFmtId="0" fontId="3" fillId="4" borderId="0" xfId="0" applyFont="1" applyFill="1" applyAlignment="1">
      <alignment vertical="center"/>
    </xf>
    <xf numFmtId="0" fontId="26" fillId="6" borderId="15" xfId="0" applyFont="1" applyFill="1" applyBorder="1" applyAlignment="1">
      <alignment horizontal="left" vertical="center"/>
    </xf>
    <xf numFmtId="0" fontId="15" fillId="4" borderId="15" xfId="0" applyFont="1" applyFill="1" applyBorder="1" applyAlignment="1">
      <alignment horizontal="justify" vertical="center" wrapText="1"/>
    </xf>
    <xf numFmtId="0" fontId="20" fillId="0" borderId="15" xfId="0" applyFont="1" applyBorder="1" applyAlignment="1">
      <alignment horizontal="justify" vertical="center" wrapText="1"/>
    </xf>
    <xf numFmtId="0" fontId="2" fillId="6" borderId="8" xfId="0" applyFont="1" applyFill="1" applyBorder="1" applyAlignment="1">
      <alignment vertical="center"/>
    </xf>
    <xf numFmtId="167" fontId="3" fillId="4" borderId="0" xfId="0" applyNumberFormat="1" applyFont="1" applyFill="1" applyBorder="1" applyAlignment="1">
      <alignment vertical="center"/>
    </xf>
    <xf numFmtId="0" fontId="35" fillId="4" borderId="0" xfId="0" applyFont="1" applyFill="1"/>
    <xf numFmtId="0" fontId="36" fillId="4" borderId="0" xfId="0" applyFont="1" applyFill="1"/>
    <xf numFmtId="0" fontId="5" fillId="0" borderId="0" xfId="0" applyFont="1" applyFill="1" applyBorder="1" applyAlignment="1">
      <alignment vertical="center" wrapText="1"/>
    </xf>
    <xf numFmtId="0" fontId="14" fillId="4" borderId="15" xfId="0" applyFont="1" applyFill="1" applyBorder="1" applyAlignment="1">
      <alignment horizontal="justify" vertic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2" fillId="0" borderId="5" xfId="0" applyFont="1" applyBorder="1" applyAlignment="1">
      <alignment horizontal="center" vertical="center"/>
    </xf>
    <xf numFmtId="0" fontId="3" fillId="0" borderId="15" xfId="0" applyFont="1" applyFill="1" applyBorder="1" applyAlignment="1">
      <alignment vertical="center" wrapText="1"/>
    </xf>
    <xf numFmtId="0" fontId="14"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12" fillId="7"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9" fontId="3" fillId="4" borderId="15" xfId="8" applyFont="1" applyFill="1" applyBorder="1" applyAlignment="1">
      <alignment horizontal="center" vertical="center"/>
    </xf>
    <xf numFmtId="0" fontId="3" fillId="4" borderId="14" xfId="0" applyFont="1" applyFill="1" applyBorder="1" applyAlignment="1">
      <alignment horizontal="justify" vertical="center" wrapText="1"/>
    </xf>
    <xf numFmtId="0" fontId="3" fillId="4" borderId="15" xfId="0" applyFont="1" applyFill="1" applyBorder="1" applyAlignment="1">
      <alignment horizontal="justify" vertical="center" wrapText="1"/>
    </xf>
    <xf numFmtId="175" fontId="3" fillId="4" borderId="15" xfId="0" applyNumberFormat="1" applyFont="1" applyFill="1" applyBorder="1" applyAlignment="1">
      <alignment horizontal="center" vertical="center"/>
    </xf>
    <xf numFmtId="169" fontId="3" fillId="0" borderId="15" xfId="0" applyNumberFormat="1" applyFont="1" applyBorder="1" applyAlignment="1">
      <alignment horizontal="center" vertical="center"/>
    </xf>
    <xf numFmtId="169" fontId="9" fillId="0" borderId="15" xfId="0" applyNumberFormat="1" applyFont="1" applyBorder="1" applyAlignment="1">
      <alignment horizontal="center" vertical="center"/>
    </xf>
    <xf numFmtId="0" fontId="14" fillId="4" borderId="15"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 fillId="3" borderId="10" xfId="0" applyFont="1" applyFill="1" applyBorder="1" applyAlignment="1">
      <alignment horizontal="center" vertical="center"/>
    </xf>
    <xf numFmtId="3" fontId="3" fillId="4" borderId="15" xfId="0" applyNumberFormat="1" applyFont="1" applyFill="1" applyBorder="1" applyAlignment="1">
      <alignment horizontal="left" vertical="center" wrapText="1"/>
    </xf>
    <xf numFmtId="0" fontId="14" fillId="0" borderId="14" xfId="0"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xf>
    <xf numFmtId="0" fontId="3" fillId="0" borderId="15"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1"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textRotation="90" wrapText="1"/>
    </xf>
    <xf numFmtId="1" fontId="2" fillId="4" borderId="2" xfId="0" applyNumberFormat="1"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167" fontId="3" fillId="4" borderId="15" xfId="0" applyNumberFormat="1"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71" fontId="3" fillId="4" borderId="15" xfId="0" applyNumberFormat="1" applyFont="1" applyFill="1" applyBorder="1" applyAlignment="1">
      <alignment horizontal="center" vertical="center" wrapText="1"/>
    </xf>
    <xf numFmtId="1" fontId="3" fillId="4" borderId="12" xfId="0" applyNumberFormat="1"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3" fontId="3" fillId="0" borderId="15" xfId="0" applyNumberFormat="1" applyFont="1" applyFill="1" applyBorder="1" applyAlignment="1">
      <alignment horizontal="justify" vertical="center" wrapText="1"/>
    </xf>
    <xf numFmtId="1" fontId="3" fillId="0" borderId="15"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3" fillId="4" borderId="14" xfId="0" applyFont="1" applyFill="1" applyBorder="1" applyAlignment="1">
      <alignment horizontal="justify" vertical="center" wrapText="1"/>
    </xf>
    <xf numFmtId="9" fontId="3" fillId="4" borderId="12" xfId="8" applyFont="1" applyFill="1" applyBorder="1" applyAlignment="1">
      <alignment horizontal="center" vertical="center" wrapText="1"/>
    </xf>
    <xf numFmtId="9" fontId="3" fillId="4" borderId="14" xfId="8" applyFont="1" applyFill="1" applyBorder="1" applyAlignment="1">
      <alignment horizontal="center" vertical="center" wrapText="1"/>
    </xf>
    <xf numFmtId="0" fontId="14" fillId="4" borderId="12" xfId="0" applyFont="1" applyFill="1" applyBorder="1" applyAlignment="1">
      <alignment horizontal="center" vertical="center" wrapText="1"/>
    </xf>
    <xf numFmtId="3" fontId="0" fillId="0" borderId="12" xfId="0" applyNumberFormat="1" applyFont="1" applyBorder="1" applyAlignment="1">
      <alignment horizontal="center" vertical="center"/>
    </xf>
    <xf numFmtId="1" fontId="3" fillId="4" borderId="15" xfId="0" applyNumberFormat="1" applyFont="1" applyFill="1" applyBorder="1" applyAlignment="1">
      <alignment horizontal="center" vertical="center"/>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4" borderId="15" xfId="0" applyFont="1" applyFill="1" applyBorder="1" applyAlignment="1">
      <alignment horizontal="justify" vertical="center" wrapText="1"/>
    </xf>
    <xf numFmtId="0" fontId="14" fillId="4" borderId="12" xfId="0" applyFont="1" applyFill="1" applyBorder="1" applyAlignment="1">
      <alignment horizontal="justify" vertical="center" wrapText="1"/>
    </xf>
    <xf numFmtId="3" fontId="3" fillId="0" borderId="15" xfId="0" applyNumberFormat="1" applyFont="1" applyBorder="1" applyAlignment="1">
      <alignment horizontal="center" vertical="center"/>
    </xf>
    <xf numFmtId="0" fontId="31" fillId="0" borderId="14" xfId="0" applyFont="1" applyFill="1" applyBorder="1" applyAlignment="1">
      <alignment horizontal="center" vertical="center" wrapText="1"/>
    </xf>
    <xf numFmtId="0" fontId="2" fillId="3" borderId="10" xfId="0" applyFont="1" applyFill="1" applyBorder="1" applyAlignment="1">
      <alignment horizontal="center" vertical="center"/>
    </xf>
    <xf numFmtId="167" fontId="3" fillId="4" borderId="14" xfId="0" applyNumberFormat="1" applyFont="1" applyFill="1" applyBorder="1" applyAlignment="1">
      <alignment horizontal="center" vertical="center" wrapText="1"/>
    </xf>
    <xf numFmtId="9" fontId="3" fillId="4" borderId="15" xfId="0" applyNumberFormat="1" applyFont="1" applyFill="1" applyBorder="1" applyAlignment="1">
      <alignment horizontal="center" vertical="center" wrapText="1"/>
    </xf>
    <xf numFmtId="0" fontId="3" fillId="4" borderId="0" xfId="0" applyFont="1" applyFill="1" applyBorder="1" applyAlignment="1">
      <alignment horizontal="center"/>
    </xf>
    <xf numFmtId="0" fontId="3" fillId="0" borderId="0" xfId="0" applyFont="1" applyAlignment="1">
      <alignment horizontal="center"/>
    </xf>
    <xf numFmtId="1" fontId="14" fillId="4" borderId="14"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9" fontId="3" fillId="4" borderId="15" xfId="8" applyFont="1" applyFill="1" applyBorder="1" applyAlignment="1">
      <alignment horizontal="center" vertical="center" wrapText="1"/>
    </xf>
    <xf numFmtId="0" fontId="3" fillId="4" borderId="0" xfId="0" applyFont="1" applyFill="1" applyAlignment="1">
      <alignment horizontal="center"/>
    </xf>
    <xf numFmtId="0" fontId="2" fillId="4" borderId="0" xfId="0" applyFont="1" applyFill="1" applyAlignment="1">
      <alignment horizontal="center"/>
    </xf>
    <xf numFmtId="169" fontId="9" fillId="0" borderId="12" xfId="0" applyNumberFormat="1" applyFont="1" applyBorder="1" applyAlignment="1">
      <alignment horizontal="center" vertical="center"/>
    </xf>
    <xf numFmtId="0" fontId="14" fillId="4" borderId="15" xfId="0" applyFont="1" applyFill="1" applyBorder="1" applyAlignment="1">
      <alignment horizontal="justify" vertical="center" wrapText="1"/>
    </xf>
    <xf numFmtId="0" fontId="15" fillId="4" borderId="15" xfId="0" applyFont="1" applyFill="1" applyBorder="1" applyAlignment="1">
      <alignment horizontal="left" vertical="center" wrapText="1"/>
    </xf>
    <xf numFmtId="0" fontId="3" fillId="4" borderId="15" xfId="0" applyFont="1" applyFill="1" applyBorder="1" applyAlignment="1">
      <alignment horizontal="left" wrapText="1"/>
    </xf>
    <xf numFmtId="0" fontId="37" fillId="0" borderId="0" xfId="0" applyFont="1"/>
    <xf numFmtId="0" fontId="14" fillId="0" borderId="15" xfId="0" applyFont="1" applyFill="1" applyBorder="1" applyAlignment="1">
      <alignment horizontal="justify" vertical="center"/>
    </xf>
    <xf numFmtId="0" fontId="3" fillId="0" borderId="15" xfId="0" applyFont="1" applyFill="1" applyBorder="1" applyAlignment="1">
      <alignment horizontal="justify" vertical="justify"/>
    </xf>
    <xf numFmtId="0" fontId="3" fillId="0" borderId="15" xfId="0" applyFont="1" applyFill="1" applyBorder="1" applyAlignment="1">
      <alignment horizontal="justify" vertical="center" wrapText="1"/>
    </xf>
    <xf numFmtId="0" fontId="3" fillId="0" borderId="15" xfId="2" applyFont="1" applyFill="1" applyBorder="1" applyAlignment="1">
      <alignment horizontal="justify" vertical="center"/>
    </xf>
    <xf numFmtId="0" fontId="14" fillId="0" borderId="15" xfId="2" applyFont="1" applyFill="1" applyBorder="1" applyAlignment="1">
      <alignment horizontal="justify" vertical="center" wrapText="1"/>
    </xf>
    <xf numFmtId="0" fontId="14" fillId="0" borderId="15" xfId="2" applyFont="1" applyFill="1" applyBorder="1" applyAlignment="1">
      <alignment horizontal="justify" vertical="top" wrapText="1"/>
    </xf>
    <xf numFmtId="0" fontId="14" fillId="0" borderId="15" xfId="2" applyFont="1" applyFill="1" applyBorder="1" applyAlignment="1">
      <alignment horizontal="justify" vertical="center"/>
    </xf>
    <xf numFmtId="1" fontId="3" fillId="4" borderId="4" xfId="0" applyNumberFormat="1" applyFont="1" applyFill="1" applyBorder="1"/>
    <xf numFmtId="0" fontId="3" fillId="4" borderId="4" xfId="0" applyFont="1" applyFill="1" applyBorder="1"/>
    <xf numFmtId="0" fontId="3" fillId="4" borderId="1" xfId="0" applyFont="1" applyFill="1" applyBorder="1"/>
    <xf numFmtId="167" fontId="3" fillId="0" borderId="15" xfId="0" applyNumberFormat="1" applyFont="1" applyFill="1" applyBorder="1" applyAlignment="1">
      <alignment horizontal="center" vertical="center"/>
    </xf>
    <xf numFmtId="0" fontId="3" fillId="4" borderId="2" xfId="0" applyFont="1" applyFill="1" applyBorder="1"/>
    <xf numFmtId="1" fontId="2" fillId="6" borderId="8" xfId="0" applyNumberFormat="1" applyFont="1" applyFill="1" applyBorder="1" applyAlignment="1">
      <alignment horizontal="left" vertical="center" wrapText="1" indent="1"/>
    </xf>
    <xf numFmtId="3" fontId="3" fillId="0" borderId="15" xfId="0" applyNumberFormat="1" applyFont="1" applyFill="1" applyBorder="1" applyAlignment="1">
      <alignment horizontal="center" vertical="center"/>
    </xf>
    <xf numFmtId="49" fontId="14" fillId="0" borderId="15" xfId="1" applyNumberFormat="1" applyFont="1" applyFill="1" applyBorder="1" applyAlignment="1">
      <alignment horizontal="justify" vertical="center" wrapText="1"/>
    </xf>
    <xf numFmtId="0" fontId="2" fillId="5" borderId="8" xfId="0" applyFont="1" applyFill="1" applyBorder="1" applyAlignment="1">
      <alignment vertical="center"/>
    </xf>
    <xf numFmtId="0" fontId="2" fillId="6" borderId="0" xfId="0" applyFont="1" applyFill="1" applyBorder="1" applyAlignment="1">
      <alignment vertical="center"/>
    </xf>
    <xf numFmtId="0" fontId="15" fillId="0" borderId="15" xfId="3" applyFont="1" applyFill="1" applyBorder="1" applyAlignment="1">
      <alignment horizontal="justify" vertical="center" wrapText="1"/>
    </xf>
    <xf numFmtId="0" fontId="14" fillId="0" borderId="15" xfId="3" applyFont="1" applyFill="1" applyBorder="1" applyAlignment="1">
      <alignment horizontal="justify" vertical="center" wrapText="1"/>
    </xf>
    <xf numFmtId="0" fontId="2" fillId="0" borderId="0" xfId="0" applyFont="1" applyBorder="1" applyAlignment="1">
      <alignment horizontal="center" vertical="center"/>
    </xf>
    <xf numFmtId="0" fontId="12" fillId="7" borderId="15"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1"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textRotation="90" wrapText="1"/>
    </xf>
    <xf numFmtId="0" fontId="3" fillId="4" borderId="14" xfId="0" applyFont="1" applyFill="1" applyBorder="1" applyAlignment="1">
      <alignment horizontal="center" vertical="center" wrapText="1"/>
    </xf>
    <xf numFmtId="0" fontId="14" fillId="4" borderId="12" xfId="0" applyFont="1" applyFill="1" applyBorder="1" applyAlignment="1">
      <alignment horizontal="justify" vertical="center" wrapText="1"/>
    </xf>
    <xf numFmtId="0" fontId="14" fillId="4" borderId="14" xfId="0" applyFont="1" applyFill="1" applyBorder="1" applyAlignment="1">
      <alignment horizontal="justify" vertical="center" wrapText="1"/>
    </xf>
    <xf numFmtId="0" fontId="14" fillId="4" borderId="13" xfId="0" applyFont="1" applyFill="1" applyBorder="1" applyAlignment="1">
      <alignment horizontal="justify" vertical="center" wrapText="1"/>
    </xf>
    <xf numFmtId="1" fontId="2" fillId="2" borderId="12" xfId="0" applyNumberFormat="1" applyFont="1" applyFill="1" applyBorder="1" applyAlignment="1">
      <alignment horizontal="center" vertical="center" wrapText="1"/>
    </xf>
    <xf numFmtId="0" fontId="0" fillId="0" borderId="0" xfId="0" applyAlignment="1">
      <alignment horizontal="justify"/>
    </xf>
    <xf numFmtId="1" fontId="2" fillId="6" borderId="0" xfId="0" applyNumberFormat="1" applyFont="1" applyFill="1" applyBorder="1" applyAlignment="1">
      <alignment horizontal="left" vertical="center" wrapText="1" indent="1"/>
    </xf>
    <xf numFmtId="0" fontId="2" fillId="6" borderId="0" xfId="0" applyFont="1" applyFill="1" applyBorder="1" applyAlignment="1">
      <alignment horizontal="justify" vertical="center"/>
    </xf>
    <xf numFmtId="167" fontId="2" fillId="6" borderId="0" xfId="0" applyNumberFormat="1" applyFont="1" applyFill="1" applyBorder="1" applyAlignment="1">
      <alignment vertical="center"/>
    </xf>
    <xf numFmtId="0" fontId="2" fillId="6" borderId="0" xfId="0" applyFont="1" applyFill="1" applyBorder="1" applyAlignment="1">
      <alignment horizontal="justify" vertical="center" wrapText="1"/>
    </xf>
    <xf numFmtId="0" fontId="3" fillId="6" borderId="10" xfId="0" applyFont="1" applyFill="1" applyBorder="1" applyAlignment="1">
      <alignment horizontal="justify" vertical="center"/>
    </xf>
    <xf numFmtId="1" fontId="3" fillId="6" borderId="10" xfId="0" applyNumberFormat="1"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xf numFmtId="2" fontId="3" fillId="6" borderId="10" xfId="0" applyNumberFormat="1" applyFont="1" applyFill="1" applyBorder="1" applyAlignment="1">
      <alignment vertical="center" wrapText="1"/>
    </xf>
    <xf numFmtId="168" fontId="3" fillId="6" borderId="10" xfId="0" applyNumberFormat="1" applyFont="1" applyFill="1" applyBorder="1" applyAlignment="1">
      <alignment horizontal="right" vertical="center"/>
    </xf>
    <xf numFmtId="168" fontId="3" fillId="6" borderId="10" xfId="0" applyNumberFormat="1" applyFont="1" applyFill="1" applyBorder="1" applyAlignment="1">
      <alignment horizontal="center"/>
    </xf>
    <xf numFmtId="0" fontId="3" fillId="6" borderId="11" xfId="0" applyFont="1" applyFill="1" applyBorder="1" applyAlignment="1">
      <alignment horizontal="justify" vertical="center" wrapText="1"/>
    </xf>
    <xf numFmtId="0" fontId="2" fillId="4" borderId="0" xfId="0" applyFont="1" applyFill="1" applyBorder="1" applyAlignment="1">
      <alignment vertical="center"/>
    </xf>
    <xf numFmtId="0" fontId="2" fillId="14" borderId="10" xfId="0" applyFont="1" applyFill="1" applyBorder="1" applyAlignment="1">
      <alignment horizontal="justify" vertical="center"/>
    </xf>
    <xf numFmtId="0" fontId="2" fillId="14" borderId="8" xfId="0" applyFont="1" applyFill="1" applyBorder="1" applyAlignment="1">
      <alignment horizontal="justify" vertical="center"/>
    </xf>
    <xf numFmtId="0" fontId="2" fillId="14" borderId="8" xfId="0" applyFont="1" applyFill="1" applyBorder="1" applyAlignment="1">
      <alignment horizontal="justify" vertical="center" wrapText="1"/>
    </xf>
    <xf numFmtId="0" fontId="3" fillId="14" borderId="8" xfId="0" applyFont="1" applyFill="1" applyBorder="1" applyAlignment="1">
      <alignment horizontal="justify" vertical="center"/>
    </xf>
    <xf numFmtId="1" fontId="3" fillId="14" borderId="8" xfId="0" applyNumberFormat="1" applyFont="1" applyFill="1" applyBorder="1" applyAlignment="1">
      <alignment horizontal="center" vertical="center"/>
    </xf>
    <xf numFmtId="0" fontId="3" fillId="14" borderId="8" xfId="0" applyFont="1" applyFill="1" applyBorder="1" applyAlignment="1">
      <alignment horizontal="center" vertical="center"/>
    </xf>
    <xf numFmtId="0" fontId="3" fillId="14" borderId="8" xfId="0" applyFont="1" applyFill="1" applyBorder="1"/>
    <xf numFmtId="2" fontId="3" fillId="14" borderId="8" xfId="0" applyNumberFormat="1" applyFont="1" applyFill="1" applyBorder="1" applyAlignment="1">
      <alignment vertical="center" wrapText="1"/>
    </xf>
    <xf numFmtId="168" fontId="3" fillId="14" borderId="8" xfId="0" applyNumberFormat="1" applyFont="1" applyFill="1" applyBorder="1" applyAlignment="1">
      <alignment horizontal="right" vertical="center"/>
    </xf>
    <xf numFmtId="168" fontId="3" fillId="14" borderId="8" xfId="0" applyNumberFormat="1" applyFont="1" applyFill="1" applyBorder="1" applyAlignment="1">
      <alignment horizontal="center"/>
    </xf>
    <xf numFmtId="0" fontId="3" fillId="14" borderId="3" xfId="0" applyFont="1" applyFill="1" applyBorder="1" applyAlignment="1">
      <alignment horizontal="justify" vertical="center" wrapText="1"/>
    </xf>
    <xf numFmtId="0" fontId="2" fillId="2" borderId="12" xfId="0" applyFont="1" applyFill="1" applyBorder="1" applyAlignment="1">
      <alignment horizontal="justify" vertical="center" textRotation="90" wrapText="1"/>
    </xf>
    <xf numFmtId="49" fontId="2" fillId="2" borderId="12" xfId="0" applyNumberFormat="1" applyFont="1" applyFill="1" applyBorder="1" applyAlignment="1">
      <alignment horizontal="justify" vertical="center" textRotation="90" wrapText="1"/>
    </xf>
    <xf numFmtId="0" fontId="2" fillId="2" borderId="2" xfId="0" applyFont="1" applyFill="1" applyBorder="1" applyAlignment="1">
      <alignment horizontal="justify" vertical="center" textRotation="90" wrapText="1"/>
    </xf>
    <xf numFmtId="0" fontId="3" fillId="0" borderId="0" xfId="0" applyFont="1" applyAlignment="1">
      <alignment horizontal="justify"/>
    </xf>
    <xf numFmtId="0" fontId="3" fillId="0" borderId="0" xfId="0" applyFont="1" applyAlignment="1">
      <alignment horizontal="center" vertical="center"/>
    </xf>
    <xf numFmtId="41" fontId="2" fillId="0" borderId="5" xfId="5" applyFont="1" applyBorder="1" applyAlignment="1">
      <alignment horizontal="center" vertical="center"/>
    </xf>
    <xf numFmtId="41" fontId="2" fillId="3" borderId="10" xfId="5" applyFont="1" applyFill="1" applyBorder="1" applyAlignment="1">
      <alignment horizontal="center" vertical="center"/>
    </xf>
    <xf numFmtId="41" fontId="2" fillId="5" borderId="5" xfId="5" applyFont="1" applyFill="1" applyBorder="1" applyAlignment="1">
      <alignment horizontal="center" vertical="center"/>
    </xf>
    <xf numFmtId="41" fontId="2" fillId="6" borderId="10" xfId="5" applyFont="1" applyFill="1" applyBorder="1" applyAlignment="1">
      <alignment horizontal="center" vertical="center"/>
    </xf>
    <xf numFmtId="41" fontId="3" fillId="0" borderId="15" xfId="5" applyFont="1" applyFill="1" applyBorder="1" applyAlignment="1">
      <alignment horizontal="center" vertical="center"/>
    </xf>
    <xf numFmtId="41" fontId="3" fillId="0" borderId="15" xfId="5" applyFont="1" applyFill="1" applyBorder="1" applyAlignment="1">
      <alignment horizontal="center"/>
    </xf>
    <xf numFmtId="41" fontId="3" fillId="6" borderId="10" xfId="5" applyFont="1" applyFill="1" applyBorder="1" applyAlignment="1">
      <alignment horizontal="center" vertical="center"/>
    </xf>
    <xf numFmtId="41" fontId="14" fillId="0" borderId="15" xfId="5" applyFont="1" applyFill="1" applyBorder="1" applyAlignment="1">
      <alignment horizontal="center" vertical="center"/>
    </xf>
    <xf numFmtId="41" fontId="3" fillId="14" borderId="8" xfId="5" applyFont="1" applyFill="1" applyBorder="1" applyAlignment="1">
      <alignment horizontal="center" vertical="center"/>
    </xf>
    <xf numFmtId="41" fontId="3" fillId="4" borderId="0" xfId="5" applyFont="1" applyFill="1" applyAlignment="1">
      <alignment horizontal="center" vertical="center"/>
    </xf>
    <xf numFmtId="0" fontId="3" fillId="0" borderId="15" xfId="0" applyFont="1" applyFill="1" applyBorder="1" applyAlignment="1">
      <alignment horizontal="justify" vertical="top" wrapText="1"/>
    </xf>
    <xf numFmtId="0" fontId="3" fillId="6" borderId="10" xfId="0" applyFont="1" applyFill="1" applyBorder="1" applyAlignment="1">
      <alignment vertical="center"/>
    </xf>
    <xf numFmtId="0" fontId="3" fillId="4" borderId="2" xfId="0" applyFont="1" applyFill="1" applyBorder="1" applyAlignment="1"/>
    <xf numFmtId="0" fontId="2" fillId="0" borderId="7" xfId="0" applyFont="1" applyBorder="1" applyAlignment="1">
      <alignment horizontal="justify" vertical="center"/>
    </xf>
    <xf numFmtId="0" fontId="2" fillId="0" borderId="5" xfId="0" applyFont="1" applyBorder="1" applyAlignment="1">
      <alignment horizontal="justify" vertical="center"/>
    </xf>
    <xf numFmtId="1" fontId="2" fillId="3" borderId="8" xfId="0" applyNumberFormat="1" applyFont="1" applyFill="1" applyBorder="1" applyAlignment="1">
      <alignment horizontal="justify" vertical="center" wrapText="1"/>
    </xf>
    <xf numFmtId="0" fontId="2" fillId="3" borderId="8" xfId="0" applyFont="1" applyFill="1" applyBorder="1" applyAlignment="1">
      <alignment horizontal="justify" vertical="center"/>
    </xf>
    <xf numFmtId="166" fontId="2" fillId="3" borderId="10" xfId="0" applyNumberFormat="1" applyFont="1" applyFill="1" applyBorder="1" applyAlignment="1">
      <alignment horizontal="justify" vertical="center"/>
    </xf>
    <xf numFmtId="167" fontId="2" fillId="3" borderId="10" xfId="0" applyNumberFormat="1" applyFont="1" applyFill="1" applyBorder="1" applyAlignment="1">
      <alignment horizontal="justify" vertical="center"/>
    </xf>
    <xf numFmtId="1" fontId="2" fillId="4" borderId="2" xfId="0" applyNumberFormat="1" applyFont="1" applyFill="1" applyBorder="1" applyAlignment="1">
      <alignment horizontal="justify" vertical="center" wrapText="1"/>
    </xf>
    <xf numFmtId="0" fontId="2" fillId="4" borderId="8" xfId="0" applyFont="1" applyFill="1" applyBorder="1" applyAlignment="1">
      <alignment horizontal="justify" vertical="center" wrapText="1"/>
    </xf>
    <xf numFmtId="0" fontId="2" fillId="4" borderId="3" xfId="0" applyFont="1" applyFill="1" applyBorder="1" applyAlignment="1">
      <alignment horizontal="justify" vertical="center" wrapText="1"/>
    </xf>
    <xf numFmtId="1" fontId="2" fillId="5" borderId="0" xfId="0" applyNumberFormat="1" applyFont="1" applyFill="1" applyBorder="1" applyAlignment="1">
      <alignment horizontal="justify" vertical="center"/>
    </xf>
    <xf numFmtId="166" fontId="2" fillId="5" borderId="5" xfId="0" applyNumberFormat="1" applyFont="1" applyFill="1" applyBorder="1" applyAlignment="1">
      <alignment horizontal="justify" vertical="center"/>
    </xf>
    <xf numFmtId="167" fontId="2" fillId="5" borderId="5" xfId="0" applyNumberFormat="1" applyFont="1" applyFill="1" applyBorder="1" applyAlignment="1">
      <alignment horizontal="justify" vertical="center"/>
    </xf>
    <xf numFmtId="1" fontId="2" fillId="4" borderId="4" xfId="0" applyNumberFormat="1" applyFont="1" applyFill="1" applyBorder="1" applyAlignment="1">
      <alignment horizontal="justify" vertical="center" wrapText="1"/>
    </xf>
    <xf numFmtId="0" fontId="2" fillId="4" borderId="0" xfId="0" applyFont="1" applyFill="1" applyBorder="1" applyAlignment="1">
      <alignment horizontal="justify" vertical="center" wrapText="1"/>
    </xf>
    <xf numFmtId="0" fontId="2" fillId="4" borderId="2" xfId="0" applyFont="1" applyFill="1" applyBorder="1" applyAlignment="1">
      <alignment horizontal="justify" vertical="center" wrapText="1"/>
    </xf>
    <xf numFmtId="1" fontId="2" fillId="6" borderId="10" xfId="0" applyNumberFormat="1" applyFont="1" applyFill="1" applyBorder="1" applyAlignment="1">
      <alignment horizontal="justify" vertical="center" wrapText="1"/>
    </xf>
    <xf numFmtId="166" fontId="2" fillId="6" borderId="10" xfId="0" applyNumberFormat="1" applyFont="1" applyFill="1" applyBorder="1" applyAlignment="1">
      <alignment horizontal="justify" vertical="center"/>
    </xf>
    <xf numFmtId="167" fontId="2" fillId="6" borderId="10" xfId="0" applyNumberFormat="1" applyFont="1" applyFill="1" applyBorder="1" applyAlignment="1">
      <alignment horizontal="justify" vertical="center"/>
    </xf>
    <xf numFmtId="1" fontId="3" fillId="0" borderId="4"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1" fontId="3" fillId="4" borderId="4" xfId="0" applyNumberFormat="1" applyFont="1" applyFill="1" applyBorder="1" applyAlignment="1">
      <alignment horizontal="justify"/>
    </xf>
    <xf numFmtId="0" fontId="3" fillId="4" borderId="4" xfId="0" applyFont="1" applyFill="1" applyBorder="1" applyAlignment="1">
      <alignment horizontal="justify"/>
    </xf>
    <xf numFmtId="0" fontId="3" fillId="6" borderId="9" xfId="0" applyFont="1" applyFill="1" applyBorder="1" applyAlignment="1">
      <alignment horizontal="justify"/>
    </xf>
    <xf numFmtId="1" fontId="3" fillId="0" borderId="4" xfId="0" applyNumberFormat="1" applyFont="1" applyFill="1" applyBorder="1" applyAlignment="1">
      <alignment horizontal="justify"/>
    </xf>
    <xf numFmtId="0" fontId="3" fillId="0" borderId="0" xfId="0" applyFont="1" applyFill="1" applyBorder="1" applyAlignment="1">
      <alignment horizontal="justify"/>
    </xf>
    <xf numFmtId="0" fontId="3" fillId="0" borderId="4" xfId="0" applyFont="1" applyFill="1" applyBorder="1" applyAlignment="1">
      <alignment horizontal="justify"/>
    </xf>
    <xf numFmtId="0" fontId="3" fillId="0" borderId="1" xfId="0" applyFont="1" applyFill="1" applyBorder="1" applyAlignment="1">
      <alignment horizontal="justify"/>
    </xf>
    <xf numFmtId="1" fontId="2" fillId="14" borderId="9" xfId="0" applyNumberFormat="1" applyFont="1" applyFill="1" applyBorder="1" applyAlignment="1">
      <alignment horizontal="justify" vertical="center"/>
    </xf>
    <xf numFmtId="166" fontId="2" fillId="14" borderId="8" xfId="0" applyNumberFormat="1" applyFont="1" applyFill="1" applyBorder="1" applyAlignment="1">
      <alignment horizontal="justify" vertical="center"/>
    </xf>
    <xf numFmtId="0" fontId="3" fillId="4" borderId="1" xfId="0" applyFont="1" applyFill="1" applyBorder="1" applyAlignment="1">
      <alignment horizontal="justify"/>
    </xf>
    <xf numFmtId="1" fontId="2" fillId="6" borderId="0" xfId="0" applyNumberFormat="1" applyFont="1" applyFill="1" applyBorder="1" applyAlignment="1">
      <alignment horizontal="justify" vertical="center" wrapText="1"/>
    </xf>
    <xf numFmtId="1" fontId="3" fillId="0" borderId="4" xfId="0" applyNumberFormat="1" applyFont="1" applyFill="1" applyBorder="1" applyAlignment="1">
      <alignment horizontal="justify" vertical="center"/>
    </xf>
    <xf numFmtId="0" fontId="3" fillId="0" borderId="0" xfId="0" applyFont="1" applyFill="1" applyBorder="1" applyAlignment="1">
      <alignment horizontal="justify" vertical="center"/>
    </xf>
    <xf numFmtId="0" fontId="3" fillId="0" borderId="1"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2" xfId="0" applyFont="1" applyFill="1" applyBorder="1" applyAlignment="1">
      <alignment horizontal="justify" vertical="center"/>
    </xf>
    <xf numFmtId="0" fontId="3" fillId="4" borderId="2" xfId="0" applyFont="1" applyFill="1" applyBorder="1" applyAlignment="1">
      <alignment horizontal="justify"/>
    </xf>
    <xf numFmtId="0" fontId="3" fillId="4" borderId="8" xfId="0" applyFont="1" applyFill="1" applyBorder="1" applyAlignment="1">
      <alignment horizontal="justify"/>
    </xf>
    <xf numFmtId="0" fontId="3" fillId="4" borderId="3" xfId="0" applyFont="1" applyFill="1" applyBorder="1" applyAlignment="1">
      <alignment horizontal="justify"/>
    </xf>
    <xf numFmtId="0" fontId="3" fillId="0" borderId="2" xfId="0" applyFont="1" applyFill="1" applyBorder="1" applyAlignment="1">
      <alignment horizontal="justify"/>
    </xf>
    <xf numFmtId="0" fontId="3" fillId="0" borderId="8" xfId="0" applyFont="1" applyFill="1" applyBorder="1" applyAlignment="1">
      <alignment horizontal="justify"/>
    </xf>
    <xf numFmtId="0" fontId="3" fillId="0" borderId="0" xfId="0" applyFont="1" applyFill="1" applyBorder="1" applyAlignment="1">
      <alignment horizontal="justify" wrapText="1"/>
    </xf>
    <xf numFmtId="0" fontId="14" fillId="0" borderId="15" xfId="2" applyFont="1" applyFill="1" applyBorder="1" applyAlignment="1">
      <alignment horizontal="justify"/>
    </xf>
    <xf numFmtId="0" fontId="15" fillId="0" borderId="15" xfId="2" applyFont="1" applyFill="1" applyBorder="1" applyAlignment="1">
      <alignment horizontal="justify" wrapText="1"/>
    </xf>
    <xf numFmtId="1" fontId="3" fillId="0" borderId="7" xfId="0" applyNumberFormat="1" applyFont="1" applyFill="1" applyBorder="1" applyAlignment="1">
      <alignment horizontal="justify"/>
    </xf>
    <xf numFmtId="0" fontId="3" fillId="0" borderId="5" xfId="0" applyFont="1" applyFill="1" applyBorder="1" applyAlignment="1">
      <alignment horizontal="justify"/>
    </xf>
    <xf numFmtId="0" fontId="3" fillId="0" borderId="7" xfId="0" applyFont="1" applyFill="1" applyBorder="1" applyAlignment="1">
      <alignment horizontal="justify"/>
    </xf>
    <xf numFmtId="0" fontId="3" fillId="0" borderId="6" xfId="0" applyFont="1" applyFill="1" applyBorder="1" applyAlignment="1">
      <alignment horizontal="justify"/>
    </xf>
    <xf numFmtId="1" fontId="3" fillId="0" borderId="0" xfId="0" applyNumberFormat="1" applyFont="1" applyAlignment="1">
      <alignment horizontal="justify"/>
    </xf>
    <xf numFmtId="166" fontId="3" fillId="4" borderId="0" xfId="0" applyNumberFormat="1" applyFont="1" applyFill="1" applyAlignment="1">
      <alignment horizontal="justify" vertical="center"/>
    </xf>
    <xf numFmtId="167" fontId="3" fillId="4" borderId="0" xfId="0" applyNumberFormat="1" applyFont="1" applyFill="1" applyAlignment="1">
      <alignment horizontal="justify" vertical="center"/>
    </xf>
    <xf numFmtId="0" fontId="2" fillId="0" borderId="0" xfId="0" applyFont="1" applyAlignment="1">
      <alignment horizontal="justify"/>
    </xf>
    <xf numFmtId="0" fontId="26" fillId="0" borderId="5" xfId="0" applyFont="1" applyBorder="1" applyAlignment="1">
      <alignment horizontal="justify" vertical="center"/>
    </xf>
    <xf numFmtId="166" fontId="26" fillId="3" borderId="10" xfId="0" applyNumberFormat="1" applyFont="1" applyFill="1" applyBorder="1" applyAlignment="1">
      <alignment horizontal="justify" vertical="center"/>
    </xf>
    <xf numFmtId="166" fontId="26" fillId="5" borderId="5" xfId="0" applyNumberFormat="1" applyFont="1" applyFill="1" applyBorder="1" applyAlignment="1">
      <alignment horizontal="justify" vertical="center"/>
    </xf>
    <xf numFmtId="166" fontId="26" fillId="6" borderId="10" xfId="0" applyNumberFormat="1" applyFont="1" applyFill="1" applyBorder="1" applyAlignment="1">
      <alignment horizontal="justify" vertical="center"/>
    </xf>
    <xf numFmtId="0" fontId="3" fillId="0" borderId="15" xfId="0" applyFont="1" applyFill="1" applyBorder="1" applyAlignment="1">
      <alignment horizontal="justify" vertical="center" wrapText="1" readingOrder="2"/>
    </xf>
    <xf numFmtId="1" fontId="3" fillId="4" borderId="0" xfId="0" applyNumberFormat="1" applyFont="1" applyFill="1" applyBorder="1" applyAlignment="1">
      <alignment horizontal="justify" vertical="center"/>
    </xf>
    <xf numFmtId="166" fontId="14" fillId="4" borderId="0" xfId="0" applyNumberFormat="1" applyFont="1" applyFill="1" applyBorder="1" applyAlignment="1">
      <alignment horizontal="justify" vertical="center"/>
    </xf>
    <xf numFmtId="167" fontId="3" fillId="4" borderId="0" xfId="0" applyNumberFormat="1" applyFont="1" applyFill="1" applyBorder="1" applyAlignment="1">
      <alignment horizontal="justify" vertical="center"/>
    </xf>
    <xf numFmtId="167" fontId="3" fillId="0" borderId="0" xfId="0" applyNumberFormat="1" applyFont="1" applyFill="1" applyBorder="1" applyAlignment="1">
      <alignment horizontal="justify" vertical="center"/>
    </xf>
    <xf numFmtId="166" fontId="14" fillId="4" borderId="0" xfId="0" applyNumberFormat="1" applyFont="1" applyFill="1" applyAlignment="1">
      <alignment horizontal="justify" vertical="center"/>
    </xf>
    <xf numFmtId="0" fontId="9" fillId="0" borderId="0" xfId="0" applyFont="1" applyAlignment="1">
      <alignment horizontal="justify"/>
    </xf>
    <xf numFmtId="166" fontId="14" fillId="0" borderId="15" xfId="0" applyNumberFormat="1" applyFont="1" applyFill="1" applyBorder="1" applyAlignment="1">
      <alignment horizontal="justify" vertical="center" wrapText="1"/>
    </xf>
    <xf numFmtId="167" fontId="3" fillId="0" borderId="15" xfId="0" applyNumberFormat="1" applyFont="1" applyFill="1" applyBorder="1" applyAlignment="1">
      <alignment horizontal="justify" vertical="center" wrapText="1"/>
    </xf>
    <xf numFmtId="171" fontId="3" fillId="0" borderId="15" xfId="0" applyNumberFormat="1" applyFont="1" applyFill="1" applyBorder="1" applyAlignment="1">
      <alignment horizontal="center" vertical="center" wrapText="1"/>
    </xf>
    <xf numFmtId="1" fontId="3" fillId="4" borderId="0" xfId="0" applyNumberFormat="1" applyFont="1" applyFill="1"/>
    <xf numFmtId="1" fontId="3" fillId="4" borderId="7" xfId="0" applyNumberFormat="1" applyFont="1" applyFill="1" applyBorder="1"/>
    <xf numFmtId="0" fontId="3" fillId="4" borderId="5" xfId="0" applyFont="1" applyFill="1" applyBorder="1"/>
    <xf numFmtId="0" fontId="3" fillId="4" borderId="6" xfId="0" applyFont="1" applyFill="1" applyBorder="1"/>
    <xf numFmtId="1" fontId="2" fillId="5" borderId="1" xfId="0" applyNumberFormat="1" applyFont="1" applyFill="1" applyBorder="1" applyAlignment="1">
      <alignment horizontal="center" vertical="center"/>
    </xf>
    <xf numFmtId="0" fontId="2" fillId="3" borderId="5" xfId="0" applyFont="1" applyFill="1" applyBorder="1" applyAlignment="1">
      <alignment vertical="center"/>
    </xf>
    <xf numFmtId="0" fontId="3" fillId="4" borderId="7" xfId="0" applyFont="1" applyFill="1" applyBorder="1"/>
    <xf numFmtId="0" fontId="14" fillId="4" borderId="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1" fontId="2" fillId="6" borderId="8" xfId="0" applyNumberFormat="1" applyFont="1" applyFill="1" applyBorder="1" applyAlignment="1">
      <alignment horizontal="center" vertical="center" wrapText="1"/>
    </xf>
    <xf numFmtId="1" fontId="2" fillId="6" borderId="5" xfId="0" applyNumberFormat="1"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justify"/>
    </xf>
    <xf numFmtId="0" fontId="5" fillId="4" borderId="0" xfId="0" applyFont="1" applyFill="1" applyAlignment="1">
      <alignment horizontal="justify"/>
    </xf>
    <xf numFmtId="9" fontId="3" fillId="0" borderId="15" xfId="8" applyFont="1" applyFill="1" applyBorder="1" applyAlignment="1">
      <alignment horizontal="justify" vertical="center" wrapText="1"/>
    </xf>
    <xf numFmtId="176" fontId="3" fillId="0" borderId="15" xfId="14" applyNumberFormat="1" applyFont="1" applyFill="1" applyBorder="1" applyAlignment="1">
      <alignment horizontal="left" vertical="center" wrapText="1"/>
    </xf>
    <xf numFmtId="0" fontId="2" fillId="6" borderId="8" xfId="0" applyFont="1" applyFill="1" applyBorder="1" applyAlignment="1">
      <alignment horizontal="justify" vertical="center"/>
    </xf>
    <xf numFmtId="166" fontId="2" fillId="6" borderId="8" xfId="0" applyNumberFormat="1" applyFont="1" applyFill="1" applyBorder="1" applyAlignment="1">
      <alignment horizontal="justify" vertical="center"/>
    </xf>
    <xf numFmtId="167" fontId="2" fillId="6" borderId="8" xfId="0" applyNumberFormat="1" applyFont="1" applyFill="1" applyBorder="1" applyAlignment="1">
      <alignment horizontal="justify" vertical="center"/>
    </xf>
    <xf numFmtId="167" fontId="2" fillId="6" borderId="8" xfId="0" applyNumberFormat="1" applyFont="1" applyFill="1" applyBorder="1" applyAlignment="1">
      <alignment horizontal="center" vertical="center"/>
    </xf>
    <xf numFmtId="1" fontId="2" fillId="6" borderId="8" xfId="0" applyNumberFormat="1" applyFont="1" applyFill="1" applyBorder="1" applyAlignment="1">
      <alignment horizontal="center" vertical="center"/>
    </xf>
    <xf numFmtId="0" fontId="2" fillId="6" borderId="8" xfId="0" applyFont="1" applyFill="1" applyBorder="1" applyAlignment="1">
      <alignment horizontal="center" vertical="center"/>
    </xf>
    <xf numFmtId="168" fontId="2" fillId="6" borderId="8" xfId="0" applyNumberFormat="1" applyFont="1" applyFill="1" applyBorder="1" applyAlignment="1">
      <alignment vertical="center"/>
    </xf>
    <xf numFmtId="0" fontId="2" fillId="6" borderId="3" xfId="0" applyFont="1" applyFill="1" applyBorder="1" applyAlignment="1">
      <alignment horizontal="justify" vertical="center"/>
    </xf>
    <xf numFmtId="0" fontId="15" fillId="0" borderId="15" xfId="0" applyFont="1" applyFill="1" applyBorder="1" applyAlignment="1">
      <alignment horizontal="justify" vertical="center" wrapText="1" readingOrder="2"/>
    </xf>
    <xf numFmtId="167" fontId="6" fillId="4" borderId="0" xfId="0" applyNumberFormat="1" applyFont="1" applyFill="1" applyBorder="1" applyAlignment="1">
      <alignment horizontal="justify" vertical="center"/>
    </xf>
    <xf numFmtId="167" fontId="6" fillId="4" borderId="0" xfId="0" applyNumberFormat="1" applyFont="1" applyFill="1" applyBorder="1" applyAlignment="1">
      <alignment vertical="center"/>
    </xf>
    <xf numFmtId="0" fontId="5" fillId="4" borderId="0" xfId="0" applyFont="1" applyFill="1" applyBorder="1" applyAlignment="1"/>
    <xf numFmtId="9" fontId="14" fillId="4" borderId="12" xfId="8" applyFont="1" applyFill="1" applyBorder="1" applyAlignment="1">
      <alignment horizontal="center" vertical="center" wrapText="1"/>
    </xf>
    <xf numFmtId="177" fontId="14" fillId="4" borderId="12" xfId="0" applyNumberFormat="1" applyFont="1" applyFill="1" applyBorder="1" applyAlignment="1">
      <alignment horizontal="center" vertical="center" wrapText="1"/>
    </xf>
    <xf numFmtId="178" fontId="14" fillId="4" borderId="15" xfId="0" applyNumberFormat="1" applyFont="1" applyFill="1" applyBorder="1" applyAlignment="1">
      <alignment horizontal="center" vertical="center" wrapText="1"/>
    </xf>
    <xf numFmtId="49" fontId="14" fillId="4" borderId="15" xfId="0" applyNumberFormat="1" applyFont="1" applyFill="1" applyBorder="1" applyAlignment="1">
      <alignment horizontal="center" vertical="center" wrapText="1"/>
    </xf>
    <xf numFmtId="180" fontId="14" fillId="4" borderId="12" xfId="8" applyNumberFormat="1" applyFont="1" applyFill="1" applyBorder="1" applyAlignment="1">
      <alignment horizontal="center" vertical="center" wrapText="1"/>
    </xf>
    <xf numFmtId="178" fontId="14" fillId="4" borderId="12"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177" fontId="25" fillId="4" borderId="0" xfId="0" applyNumberFormat="1" applyFont="1" applyFill="1" applyBorder="1" applyAlignment="1">
      <alignment vertical="center" wrapText="1"/>
    </xf>
    <xf numFmtId="0" fontId="25" fillId="4" borderId="0" xfId="0" applyFont="1" applyFill="1" applyBorder="1" applyAlignment="1">
      <alignment vertical="center" wrapText="1"/>
    </xf>
    <xf numFmtId="0" fontId="25" fillId="4" borderId="0" xfId="0" applyFont="1" applyFill="1" applyBorder="1" applyAlignment="1">
      <alignment horizontal="justify" vertical="center" wrapText="1"/>
    </xf>
    <xf numFmtId="181" fontId="25" fillId="4" borderId="0" xfId="0" applyNumberFormat="1" applyFont="1" applyFill="1" applyBorder="1" applyAlignment="1">
      <alignment horizontal="center" vertical="center" wrapText="1"/>
    </xf>
    <xf numFmtId="178" fontId="25" fillId="4" borderId="0" xfId="0" applyNumberFormat="1" applyFont="1" applyFill="1" applyBorder="1" applyAlignment="1">
      <alignment horizontal="center" vertical="center" wrapText="1"/>
    </xf>
    <xf numFmtId="0" fontId="25" fillId="4" borderId="0" xfId="0" applyFont="1" applyFill="1" applyBorder="1" applyAlignment="1">
      <alignment vertical="center"/>
    </xf>
    <xf numFmtId="14" fontId="25" fillId="4" borderId="0" xfId="0" applyNumberFormat="1" applyFont="1" applyFill="1" applyBorder="1" applyAlignment="1">
      <alignment horizontal="right" vertical="center"/>
    </xf>
    <xf numFmtId="14" fontId="25" fillId="4" borderId="0" xfId="0" applyNumberFormat="1" applyFont="1" applyFill="1" applyBorder="1" applyAlignment="1">
      <alignment horizontal="left" vertical="center"/>
    </xf>
    <xf numFmtId="0" fontId="25" fillId="4" borderId="0" xfId="0" applyFont="1" applyFill="1" applyBorder="1" applyAlignment="1">
      <alignment horizontal="left" vertical="center"/>
    </xf>
    <xf numFmtId="49" fontId="7" fillId="4" borderId="14"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4" xfId="0" applyFont="1" applyFill="1" applyBorder="1" applyAlignment="1">
      <alignment horizontal="justify" vertical="center" wrapText="1"/>
    </xf>
    <xf numFmtId="0" fontId="12" fillId="7" borderId="15" xfId="0" applyFont="1" applyFill="1" applyBorder="1" applyAlignment="1">
      <alignment horizontal="justify" vertical="center" wrapText="1"/>
    </xf>
    <xf numFmtId="0" fontId="38" fillId="7" borderId="15" xfId="0" applyFont="1" applyFill="1" applyBorder="1" applyAlignment="1">
      <alignment horizontal="center" vertical="center" wrapText="1"/>
    </xf>
    <xf numFmtId="0" fontId="26" fillId="3" borderId="17" xfId="0" applyFont="1" applyFill="1" applyBorder="1" applyAlignment="1">
      <alignment vertical="center"/>
    </xf>
    <xf numFmtId="0" fontId="26" fillId="3" borderId="0" xfId="0" applyFont="1" applyFill="1" applyBorder="1" applyAlignment="1">
      <alignment vertical="center"/>
    </xf>
    <xf numFmtId="0" fontId="26" fillId="3" borderId="5" xfId="0" applyFont="1" applyFill="1" applyBorder="1" applyAlignment="1">
      <alignment vertical="center"/>
    </xf>
    <xf numFmtId="0" fontId="26" fillId="3" borderId="5" xfId="0" applyFont="1" applyFill="1" applyBorder="1" applyAlignment="1">
      <alignment horizontal="justify" vertical="center"/>
    </xf>
    <xf numFmtId="3" fontId="26" fillId="3" borderId="5" xfId="0" applyNumberFormat="1" applyFont="1" applyFill="1" applyBorder="1" applyAlignment="1">
      <alignment horizontal="center" vertical="center"/>
    </xf>
    <xf numFmtId="0" fontId="14" fillId="3" borderId="5" xfId="0" applyFont="1" applyFill="1" applyBorder="1" applyAlignment="1">
      <alignment horizontal="left" vertical="center"/>
    </xf>
    <xf numFmtId="168" fontId="26" fillId="3" borderId="5" xfId="0" applyNumberFormat="1" applyFont="1" applyFill="1" applyBorder="1" applyAlignment="1">
      <alignment vertical="center"/>
    </xf>
    <xf numFmtId="0" fontId="26" fillId="5" borderId="5" xfId="0" applyFont="1" applyFill="1" applyBorder="1" applyAlignment="1">
      <alignment horizontal="center" vertical="center"/>
    </xf>
    <xf numFmtId="0" fontId="26" fillId="5" borderId="5" xfId="0" applyFont="1" applyFill="1" applyBorder="1" applyAlignment="1">
      <alignment horizontal="justify" vertical="center"/>
    </xf>
    <xf numFmtId="3" fontId="26" fillId="5" borderId="5" xfId="0" applyNumberFormat="1" applyFont="1" applyFill="1" applyBorder="1" applyAlignment="1">
      <alignment horizontal="center" vertical="center"/>
    </xf>
    <xf numFmtId="0" fontId="14" fillId="5" borderId="5" xfId="0" applyFont="1" applyFill="1" applyBorder="1" applyAlignment="1">
      <alignment horizontal="left" vertical="center"/>
    </xf>
    <xf numFmtId="0" fontId="26" fillId="5" borderId="5" xfId="0" applyFont="1" applyFill="1" applyBorder="1" applyAlignment="1">
      <alignment vertical="center"/>
    </xf>
    <xf numFmtId="168" fontId="26" fillId="5" borderId="5" xfId="0" applyNumberFormat="1" applyFont="1" applyFill="1" applyBorder="1" applyAlignment="1">
      <alignment vertical="center"/>
    </xf>
    <xf numFmtId="0" fontId="14" fillId="5" borderId="8" xfId="0" applyFont="1" applyFill="1" applyBorder="1" applyAlignment="1">
      <alignment vertical="center"/>
    </xf>
    <xf numFmtId="0" fontId="14" fillId="5" borderId="10" xfId="0" applyFont="1" applyFill="1" applyBorder="1" applyAlignment="1">
      <alignment vertical="center"/>
    </xf>
    <xf numFmtId="0" fontId="14" fillId="5" borderId="11" xfId="0" applyFont="1" applyFill="1" applyBorder="1" applyAlignment="1">
      <alignment vertical="center"/>
    </xf>
    <xf numFmtId="0" fontId="26" fillId="6" borderId="10" xfId="0" applyFont="1" applyFill="1" applyBorder="1" applyAlignment="1">
      <alignment horizontal="center" vertical="center"/>
    </xf>
    <xf numFmtId="3" fontId="26" fillId="6" borderId="8" xfId="0" applyNumberFormat="1" applyFont="1" applyFill="1" applyBorder="1" applyAlignment="1">
      <alignment horizontal="center" vertical="center"/>
    </xf>
    <xf numFmtId="0" fontId="14" fillId="6" borderId="10" xfId="0" applyFont="1" applyFill="1" applyBorder="1" applyAlignment="1">
      <alignment horizontal="left" vertical="center"/>
    </xf>
    <xf numFmtId="168" fontId="26" fillId="6" borderId="10" xfId="0" applyNumberFormat="1" applyFont="1" applyFill="1" applyBorder="1" applyAlignment="1">
      <alignment vertical="center"/>
    </xf>
    <xf numFmtId="0" fontId="14" fillId="6" borderId="8" xfId="0" applyFont="1" applyFill="1" applyBorder="1" applyAlignment="1">
      <alignment vertical="center"/>
    </xf>
    <xf numFmtId="0" fontId="14" fillId="6" borderId="10" xfId="0" applyFont="1" applyFill="1" applyBorder="1" applyAlignment="1">
      <alignment vertical="center"/>
    </xf>
    <xf numFmtId="0" fontId="14" fillId="6" borderId="11" xfId="0" applyFont="1" applyFill="1" applyBorder="1" applyAlignment="1">
      <alignment vertical="center"/>
    </xf>
    <xf numFmtId="0" fontId="14" fillId="4" borderId="4" xfId="0" applyFont="1" applyFill="1" applyBorder="1" applyAlignment="1">
      <alignment vertical="center" wrapText="1"/>
    </xf>
    <xf numFmtId="0" fontId="14" fillId="4" borderId="0" xfId="0" applyFont="1" applyFill="1" applyBorder="1" applyAlignment="1">
      <alignment vertical="center" wrapText="1"/>
    </xf>
    <xf numFmtId="0" fontId="14" fillId="4" borderId="1" xfId="0" applyFont="1" applyFill="1" applyBorder="1" applyAlignment="1">
      <alignment vertical="center" wrapText="1"/>
    </xf>
    <xf numFmtId="0" fontId="26" fillId="6" borderId="9" xfId="0" applyFont="1" applyFill="1" applyBorder="1" applyAlignment="1">
      <alignment vertical="center"/>
    </xf>
    <xf numFmtId="0" fontId="26" fillId="6" borderId="8" xfId="0" applyFont="1" applyFill="1" applyBorder="1" applyAlignment="1">
      <alignment vertical="center"/>
    </xf>
    <xf numFmtId="3" fontId="14" fillId="4" borderId="15" xfId="0" applyNumberFormat="1" applyFont="1" applyFill="1" applyBorder="1" applyAlignment="1">
      <alignment horizontal="center" vertical="center" wrapText="1"/>
    </xf>
    <xf numFmtId="0" fontId="3" fillId="4" borderId="4"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26" fillId="3" borderId="0" xfId="0" applyFont="1" applyFill="1" applyBorder="1" applyAlignment="1">
      <alignment horizontal="justify" vertical="center"/>
    </xf>
    <xf numFmtId="0" fontId="26" fillId="5" borderId="10" xfId="0" applyFont="1" applyFill="1" applyBorder="1" applyAlignment="1">
      <alignment horizontal="justify" vertical="center"/>
    </xf>
    <xf numFmtId="167" fontId="26" fillId="5" borderId="5" xfId="0" applyNumberFormat="1" applyFont="1" applyFill="1" applyBorder="1" applyAlignment="1">
      <alignment horizontal="justify" vertical="center"/>
    </xf>
    <xf numFmtId="0" fontId="26" fillId="6" borderId="9" xfId="0" applyFont="1" applyFill="1" applyBorder="1" applyAlignment="1">
      <alignment horizontal="justify" vertical="center"/>
    </xf>
    <xf numFmtId="167" fontId="26" fillId="6" borderId="10" xfId="0" applyNumberFormat="1" applyFont="1" applyFill="1" applyBorder="1" applyAlignment="1">
      <alignment horizontal="justify" vertical="center"/>
    </xf>
    <xf numFmtId="0" fontId="26" fillId="6" borderId="15" xfId="0" applyFont="1" applyFill="1" applyBorder="1" applyAlignment="1">
      <alignment horizontal="justify" vertical="center"/>
    </xf>
    <xf numFmtId="10" fontId="14" fillId="4" borderId="12" xfId="8" applyNumberFormat="1" applyFont="1" applyFill="1" applyBorder="1" applyAlignment="1">
      <alignment horizontal="justify" vertical="center" wrapText="1"/>
    </xf>
    <xf numFmtId="0" fontId="3" fillId="4" borderId="4" xfId="0" applyFont="1" applyFill="1" applyBorder="1" applyAlignment="1">
      <alignment vertical="center" wrapText="1"/>
    </xf>
    <xf numFmtId="0" fontId="3" fillId="4" borderId="2" xfId="0" applyFont="1" applyFill="1" applyBorder="1" applyAlignment="1">
      <alignment vertical="center" wrapText="1"/>
    </xf>
    <xf numFmtId="1" fontId="2" fillId="3" borderId="2" xfId="0" applyNumberFormat="1"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4" borderId="7" xfId="0" applyFont="1" applyFill="1" applyBorder="1" applyAlignment="1">
      <alignment horizontal="justify" vertical="center" wrapText="1"/>
    </xf>
    <xf numFmtId="0" fontId="26" fillId="6" borderId="8" xfId="0" applyFont="1" applyFill="1" applyBorder="1" applyAlignment="1">
      <alignment horizontal="justify" vertical="center"/>
    </xf>
    <xf numFmtId="0" fontId="26" fillId="3" borderId="5" xfId="0" applyFont="1" applyFill="1" applyBorder="1" applyAlignment="1">
      <alignment horizontal="center" vertical="center"/>
    </xf>
    <xf numFmtId="167" fontId="26" fillId="3" borderId="5" xfId="0" applyNumberFormat="1" applyFont="1" applyFill="1" applyBorder="1" applyAlignment="1">
      <alignment horizontal="justify" vertical="center"/>
    </xf>
    <xf numFmtId="0" fontId="14" fillId="3" borderId="0" xfId="0" applyFont="1" applyFill="1" applyBorder="1" applyAlignment="1">
      <alignment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41" fontId="26" fillId="3" borderId="5" xfId="5" applyFont="1" applyFill="1" applyBorder="1" applyAlignment="1">
      <alignment horizontal="center" vertical="center"/>
    </xf>
    <xf numFmtId="41" fontId="26" fillId="5" borderId="5" xfId="5" applyFont="1" applyFill="1" applyBorder="1" applyAlignment="1">
      <alignment horizontal="center" vertical="center"/>
    </xf>
    <xf numFmtId="41" fontId="26" fillId="6" borderId="10" xfId="5" applyFont="1" applyFill="1" applyBorder="1" applyAlignment="1">
      <alignment horizontal="center" vertical="center"/>
    </xf>
    <xf numFmtId="41" fontId="14" fillId="4" borderId="9" xfId="5" applyFont="1" applyFill="1" applyBorder="1" applyAlignment="1">
      <alignment horizontal="center" vertical="center" wrapText="1"/>
    </xf>
    <xf numFmtId="41" fontId="14" fillId="4" borderId="15" xfId="5" applyFont="1" applyFill="1" applyBorder="1" applyAlignment="1">
      <alignment horizontal="center" vertical="center"/>
    </xf>
    <xf numFmtId="41" fontId="26" fillId="6" borderId="8" xfId="5" applyFont="1" applyFill="1" applyBorder="1" applyAlignment="1">
      <alignment horizontal="center" vertical="center"/>
    </xf>
    <xf numFmtId="41" fontId="14" fillId="4" borderId="15" xfId="5" applyFont="1" applyFill="1" applyBorder="1" applyAlignment="1">
      <alignment horizontal="center" vertical="center" wrapText="1"/>
    </xf>
    <xf numFmtId="41" fontId="3" fillId="4" borderId="0" xfId="5" applyFont="1" applyFill="1" applyBorder="1" applyAlignment="1">
      <alignment horizontal="center" vertical="center"/>
    </xf>
    <xf numFmtId="0" fontId="14" fillId="6" borderId="3" xfId="0" applyFont="1" applyFill="1" applyBorder="1" applyAlignment="1">
      <alignment vertical="center"/>
    </xf>
    <xf numFmtId="0" fontId="18" fillId="0" borderId="0" xfId="0" applyFont="1" applyFill="1" applyBorder="1" applyAlignment="1">
      <alignment horizontal="center"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center" vertical="center"/>
    </xf>
    <xf numFmtId="167" fontId="18" fillId="0" borderId="0" xfId="14" applyNumberFormat="1" applyFont="1" applyFill="1" applyBorder="1" applyAlignment="1">
      <alignment horizontal="center" vertical="center"/>
    </xf>
    <xf numFmtId="41" fontId="25" fillId="0" borderId="0" xfId="5" applyFont="1" applyFill="1" applyBorder="1" applyAlignment="1">
      <alignment horizontal="center" vertical="center"/>
    </xf>
    <xf numFmtId="175"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18" fillId="0"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5" xfId="0" applyFont="1" applyFill="1" applyBorder="1" applyAlignment="1">
      <alignment horizontal="center" vertical="center"/>
    </xf>
    <xf numFmtId="0" fontId="14" fillId="4" borderId="8" xfId="0" applyFont="1" applyFill="1" applyBorder="1" applyAlignment="1">
      <alignment vertical="center" wrapText="1"/>
    </xf>
    <xf numFmtId="0" fontId="14" fillId="4" borderId="3" xfId="0" applyFont="1" applyFill="1" applyBorder="1" applyAlignment="1">
      <alignment vertical="center" wrapText="1"/>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3" fillId="0" borderId="5" xfId="0" applyFont="1" applyBorder="1" applyAlignment="1">
      <alignment vertical="center"/>
    </xf>
    <xf numFmtId="0" fontId="3" fillId="0" borderId="7" xfId="0" applyFont="1" applyBorder="1" applyAlignment="1">
      <alignment horizontal="justify" vertical="center"/>
    </xf>
    <xf numFmtId="0" fontId="3" fillId="4" borderId="12" xfId="0" applyFont="1" applyFill="1" applyBorder="1" applyAlignment="1"/>
    <xf numFmtId="3" fontId="31" fillId="0" borderId="15" xfId="0" applyNumberFormat="1" applyFont="1" applyFill="1" applyBorder="1" applyAlignment="1">
      <alignment horizontal="left" vertical="center" wrapText="1"/>
    </xf>
    <xf numFmtId="0" fontId="3" fillId="0" borderId="6" xfId="0" applyFont="1" applyBorder="1" applyAlignment="1">
      <alignment vertical="center"/>
    </xf>
    <xf numFmtId="0" fontId="3" fillId="3" borderId="11" xfId="0" applyFont="1" applyFill="1" applyBorder="1" applyAlignment="1">
      <alignment horizontal="justify" vertical="center"/>
    </xf>
    <xf numFmtId="0" fontId="3" fillId="5" borderId="6" xfId="0" applyFont="1" applyFill="1" applyBorder="1" applyAlignment="1">
      <alignment horizontal="justify" vertical="center"/>
    </xf>
    <xf numFmtId="0" fontId="3" fillId="6" borderId="11" xfId="0" applyFont="1" applyFill="1" applyBorder="1" applyAlignment="1">
      <alignment horizontal="justify" vertical="center"/>
    </xf>
    <xf numFmtId="0" fontId="2" fillId="6" borderId="5" xfId="0" applyFont="1" applyFill="1" applyBorder="1" applyAlignment="1">
      <alignment horizontal="justify" vertical="center"/>
    </xf>
    <xf numFmtId="0" fontId="2" fillId="6" borderId="5" xfId="0" applyFont="1" applyFill="1" applyBorder="1" applyAlignment="1">
      <alignment horizontal="center" vertical="center"/>
    </xf>
    <xf numFmtId="166" fontId="2" fillId="6" borderId="5" xfId="0" applyNumberFormat="1" applyFont="1" applyFill="1" applyBorder="1" applyAlignment="1">
      <alignment horizontal="center" vertical="center"/>
    </xf>
    <xf numFmtId="167" fontId="2" fillId="6" borderId="5" xfId="0" applyNumberFormat="1" applyFont="1" applyFill="1" applyBorder="1" applyAlignment="1">
      <alignment horizontal="center" vertical="center"/>
    </xf>
    <xf numFmtId="1" fontId="2" fillId="6" borderId="5" xfId="0" applyNumberFormat="1" applyFont="1" applyFill="1" applyBorder="1" applyAlignment="1">
      <alignment horizontal="center" vertical="center"/>
    </xf>
    <xf numFmtId="0" fontId="3" fillId="6" borderId="6" xfId="0" applyFont="1" applyFill="1" applyBorder="1" applyAlignment="1">
      <alignment horizontal="justify" vertical="center"/>
    </xf>
    <xf numFmtId="0" fontId="3" fillId="6" borderId="5" xfId="0" applyFont="1" applyFill="1" applyBorder="1" applyAlignment="1">
      <alignment horizontal="center" vertical="center"/>
    </xf>
    <xf numFmtId="167" fontId="3" fillId="3" borderId="10" xfId="0" applyNumberFormat="1" applyFont="1" applyFill="1" applyBorder="1" applyAlignment="1">
      <alignment vertical="center"/>
    </xf>
    <xf numFmtId="167" fontId="3" fillId="5" borderId="5" xfId="0" applyNumberFormat="1" applyFont="1" applyFill="1" applyBorder="1" applyAlignment="1">
      <alignment vertical="center"/>
    </xf>
    <xf numFmtId="167" fontId="3" fillId="6" borderId="10" xfId="0" applyNumberFormat="1" applyFont="1" applyFill="1" applyBorder="1" applyAlignment="1">
      <alignment vertical="center"/>
    </xf>
    <xf numFmtId="167" fontId="3" fillId="6" borderId="5" xfId="0" applyNumberFormat="1" applyFont="1" applyFill="1" applyBorder="1" applyAlignment="1">
      <alignment vertical="center"/>
    </xf>
    <xf numFmtId="0" fontId="2" fillId="3" borderId="8" xfId="0" applyFont="1" applyFill="1" applyBorder="1" applyAlignment="1">
      <alignment horizontal="justify" vertical="center" wrapText="1"/>
    </xf>
    <xf numFmtId="0" fontId="3" fillId="3" borderId="8" xfId="0" applyFont="1" applyFill="1" applyBorder="1" applyAlignment="1">
      <alignment vertical="center"/>
    </xf>
    <xf numFmtId="166" fontId="3" fillId="3" borderId="8" xfId="0" applyNumberFormat="1" applyFont="1" applyFill="1" applyBorder="1" applyAlignment="1">
      <alignment horizontal="center" vertical="center"/>
    </xf>
    <xf numFmtId="167" fontId="2" fillId="3" borderId="8" xfId="0" applyNumberFormat="1" applyFont="1" applyFill="1" applyBorder="1" applyAlignment="1">
      <alignment vertical="center"/>
    </xf>
    <xf numFmtId="167"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168" fontId="2" fillId="3" borderId="8" xfId="0" applyNumberFormat="1" applyFont="1" applyFill="1" applyBorder="1" applyAlignment="1">
      <alignment vertical="center"/>
    </xf>
    <xf numFmtId="0" fontId="2" fillId="3" borderId="3" xfId="0" applyFont="1" applyFill="1" applyBorder="1" applyAlignment="1">
      <alignment horizontal="justify" vertical="center"/>
    </xf>
    <xf numFmtId="1" fontId="2" fillId="5" borderId="10" xfId="0" applyNumberFormat="1" applyFont="1" applyFill="1" applyBorder="1" applyAlignment="1">
      <alignment horizontal="center" vertical="center"/>
    </xf>
    <xf numFmtId="0" fontId="2" fillId="5" borderId="8" xfId="0" applyFont="1" applyFill="1" applyBorder="1" applyAlignment="1">
      <alignment horizontal="justify" vertical="center" wrapText="1"/>
    </xf>
    <xf numFmtId="0" fontId="2" fillId="5" borderId="8" xfId="0" applyFont="1" applyFill="1" applyBorder="1" applyAlignment="1">
      <alignment horizontal="justify" vertical="center"/>
    </xf>
    <xf numFmtId="0" fontId="3" fillId="5" borderId="8" xfId="0" applyFont="1" applyFill="1" applyBorder="1" applyAlignment="1">
      <alignment vertical="center"/>
    </xf>
    <xf numFmtId="166" fontId="3" fillId="5" borderId="8" xfId="0" applyNumberFormat="1" applyFont="1" applyFill="1" applyBorder="1" applyAlignment="1">
      <alignment horizontal="center" vertical="center"/>
    </xf>
    <xf numFmtId="167" fontId="2" fillId="5" borderId="8" xfId="0" applyNumberFormat="1" applyFont="1" applyFill="1" applyBorder="1" applyAlignment="1">
      <alignment vertical="center"/>
    </xf>
    <xf numFmtId="167" fontId="2" fillId="5" borderId="8" xfId="0" applyNumberFormat="1" applyFont="1" applyFill="1" applyBorder="1" applyAlignment="1">
      <alignment horizontal="center" vertical="center"/>
    </xf>
    <xf numFmtId="0" fontId="2" fillId="5" borderId="8" xfId="0" applyFont="1" applyFill="1" applyBorder="1" applyAlignment="1">
      <alignment horizontal="center" vertical="center"/>
    </xf>
    <xf numFmtId="168" fontId="2" fillId="5" borderId="8" xfId="0" applyNumberFormat="1" applyFont="1" applyFill="1" applyBorder="1" applyAlignment="1">
      <alignment vertical="center"/>
    </xf>
    <xf numFmtId="0" fontId="2" fillId="5" borderId="3" xfId="0" applyFont="1" applyFill="1" applyBorder="1" applyAlignment="1">
      <alignment horizontal="justify" vertical="center"/>
    </xf>
    <xf numFmtId="0" fontId="2" fillId="6" borderId="8" xfId="0" applyFont="1" applyFill="1" applyBorder="1" applyAlignment="1">
      <alignment horizontal="justify" vertical="center" wrapText="1"/>
    </xf>
    <xf numFmtId="166" fontId="3" fillId="6" borderId="8" xfId="0" applyNumberFormat="1" applyFont="1" applyFill="1" applyBorder="1" applyAlignment="1">
      <alignment horizontal="center" vertical="center"/>
    </xf>
    <xf numFmtId="167" fontId="2" fillId="6" borderId="8" xfId="0" applyNumberFormat="1" applyFont="1" applyFill="1" applyBorder="1" applyAlignment="1">
      <alignment vertical="center"/>
    </xf>
    <xf numFmtId="42" fontId="3" fillId="4" borderId="15" xfId="16" applyNumberFormat="1" applyFont="1" applyFill="1" applyBorder="1" applyAlignment="1">
      <alignment horizontal="center" vertical="center" wrapText="1"/>
    </xf>
    <xf numFmtId="3" fontId="3" fillId="0" borderId="15" xfId="16" applyNumberFormat="1" applyFont="1" applyFill="1" applyBorder="1" applyAlignment="1">
      <alignment horizontal="center" vertical="center" wrapText="1"/>
    </xf>
    <xf numFmtId="3" fontId="3" fillId="4" borderId="15" xfId="16" applyNumberFormat="1" applyFont="1" applyFill="1" applyBorder="1" applyAlignment="1">
      <alignment horizontal="justify" vertical="center" wrapText="1"/>
    </xf>
    <xf numFmtId="183" fontId="3" fillId="4" borderId="15" xfId="16" applyFont="1" applyFill="1" applyBorder="1" applyAlignment="1">
      <alignment horizontal="justify" vertical="center" wrapText="1"/>
    </xf>
    <xf numFmtId="183" fontId="3" fillId="0" borderId="15" xfId="16" applyFont="1" applyFill="1" applyBorder="1" applyAlignment="1">
      <alignment horizontal="justify" vertical="center" wrapText="1"/>
    </xf>
    <xf numFmtId="3" fontId="3" fillId="4" borderId="15" xfId="16" applyNumberFormat="1" applyFont="1" applyFill="1" applyBorder="1" applyAlignment="1">
      <alignment horizontal="center" vertical="center"/>
    </xf>
    <xf numFmtId="4" fontId="14" fillId="4" borderId="15" xfId="16" applyNumberFormat="1" applyFont="1" applyFill="1" applyBorder="1" applyAlignment="1">
      <alignment horizontal="center" vertical="center" wrapText="1"/>
    </xf>
    <xf numFmtId="172" fontId="3" fillId="4" borderId="15" xfId="16" applyNumberFormat="1" applyFont="1" applyFill="1" applyBorder="1" applyAlignment="1">
      <alignment horizontal="center" vertical="center"/>
    </xf>
    <xf numFmtId="183" fontId="15" fillId="4" borderId="15" xfId="16" applyFont="1" applyFill="1" applyBorder="1" applyAlignment="1">
      <alignment horizontal="justify" vertical="center" wrapText="1"/>
    </xf>
    <xf numFmtId="42" fontId="3" fillId="4" borderId="15" xfId="16" applyNumberFormat="1" applyFont="1" applyFill="1" applyBorder="1" applyAlignment="1">
      <alignment horizontal="center" vertical="center"/>
    </xf>
    <xf numFmtId="166" fontId="3" fillId="6" borderId="0" xfId="0" applyNumberFormat="1" applyFont="1" applyFill="1" applyBorder="1" applyAlignment="1">
      <alignment horizontal="center" vertical="center"/>
    </xf>
    <xf numFmtId="167" fontId="2" fillId="6" borderId="0" xfId="0" applyNumberFormat="1" applyFont="1" applyFill="1" applyBorder="1" applyAlignment="1">
      <alignment horizontal="center" vertical="center"/>
    </xf>
    <xf numFmtId="1" fontId="14" fillId="4" borderId="15" xfId="1" applyNumberFormat="1" applyFont="1" applyFill="1" applyBorder="1" applyAlignment="1">
      <alignment horizontal="center" vertical="center" wrapText="1"/>
    </xf>
    <xf numFmtId="1" fontId="3" fillId="4" borderId="15" xfId="16" applyNumberFormat="1" applyFont="1" applyFill="1" applyBorder="1" applyAlignment="1">
      <alignment horizontal="center" vertical="center"/>
    </xf>
    <xf numFmtId="172" fontId="3" fillId="4" borderId="15" xfId="16" applyNumberFormat="1" applyFont="1" applyFill="1" applyBorder="1" applyAlignment="1">
      <alignment horizontal="center" vertical="center" wrapText="1"/>
    </xf>
    <xf numFmtId="42" fontId="3" fillId="0" borderId="15" xfId="16" applyNumberFormat="1" applyFont="1" applyFill="1" applyBorder="1" applyAlignment="1">
      <alignment horizontal="center" vertical="center" wrapText="1"/>
    </xf>
    <xf numFmtId="0" fontId="3" fillId="0" borderId="15" xfId="16" applyNumberFormat="1" applyFont="1" applyFill="1" applyBorder="1" applyAlignment="1">
      <alignment horizontal="center" vertical="center"/>
    </xf>
    <xf numFmtId="183" fontId="3" fillId="0" borderId="15" xfId="16" applyFont="1" applyBorder="1" applyAlignment="1">
      <alignment horizontal="justify" vertical="center" wrapText="1"/>
    </xf>
    <xf numFmtId="1" fontId="3" fillId="0" borderId="15" xfId="16" applyNumberFormat="1" applyFont="1" applyBorder="1" applyAlignment="1">
      <alignment horizontal="center" vertical="center"/>
    </xf>
    <xf numFmtId="42" fontId="3" fillId="0" borderId="15" xfId="16" applyNumberFormat="1" applyFont="1" applyFill="1" applyBorder="1" applyAlignment="1">
      <alignment vertical="center" wrapText="1"/>
    </xf>
    <xf numFmtId="0" fontId="0" fillId="0" borderId="15" xfId="0" applyFont="1" applyBorder="1" applyAlignment="1">
      <alignment horizontal="center" vertical="center" wrapText="1"/>
    </xf>
    <xf numFmtId="0" fontId="2" fillId="5" borderId="0" xfId="0" applyFont="1" applyFill="1" applyBorder="1" applyAlignment="1">
      <alignment horizontal="justify" vertical="center" wrapText="1"/>
    </xf>
    <xf numFmtId="166" fontId="3" fillId="5" borderId="0" xfId="0" applyNumberFormat="1" applyFont="1" applyFill="1" applyBorder="1" applyAlignment="1">
      <alignment horizontal="center" vertical="center"/>
    </xf>
    <xf numFmtId="167" fontId="2" fillId="5" borderId="0" xfId="0" applyNumberFormat="1" applyFont="1" applyFill="1" applyBorder="1" applyAlignment="1">
      <alignment vertical="center"/>
    </xf>
    <xf numFmtId="167" fontId="2" fillId="5" borderId="0" xfId="0" applyNumberFormat="1" applyFont="1" applyFill="1" applyBorder="1" applyAlignment="1">
      <alignment horizontal="center" vertical="center"/>
    </xf>
    <xf numFmtId="167" fontId="2" fillId="5" borderId="0" xfId="0" applyNumberFormat="1" applyFont="1" applyFill="1" applyBorder="1" applyAlignment="1">
      <alignment horizontal="justify" vertical="center"/>
    </xf>
    <xf numFmtId="167" fontId="2" fillId="6" borderId="11" xfId="0" applyNumberFormat="1" applyFont="1" applyFill="1" applyBorder="1" applyAlignment="1">
      <alignment horizontal="center" vertical="center"/>
    </xf>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1" xfId="0" applyFont="1" applyFill="1" applyBorder="1" applyAlignment="1"/>
    <xf numFmtId="14" fontId="0" fillId="0" borderId="15" xfId="0" applyNumberFormat="1" applyFont="1" applyBorder="1" applyAlignment="1">
      <alignment vertical="center"/>
    </xf>
    <xf numFmtId="0" fontId="0" fillId="4" borderId="7" xfId="0" applyFont="1" applyFill="1" applyBorder="1" applyAlignment="1"/>
    <xf numFmtId="0" fontId="0" fillId="4" borderId="6" xfId="0" applyFont="1" applyFill="1" applyBorder="1" applyAlignment="1"/>
    <xf numFmtId="42" fontId="3" fillId="4" borderId="15" xfId="16" applyNumberFormat="1" applyFont="1" applyFill="1" applyBorder="1" applyAlignment="1">
      <alignment horizontal="justify" vertical="center"/>
    </xf>
    <xf numFmtId="168" fontId="2" fillId="6" borderId="11" xfId="0" applyNumberFormat="1" applyFont="1" applyFill="1" applyBorder="1" applyAlignment="1">
      <alignment vertical="center"/>
    </xf>
    <xf numFmtId="191" fontId="3" fillId="4" borderId="15" xfId="16" applyNumberFormat="1" applyFont="1" applyFill="1" applyBorder="1" applyAlignment="1">
      <alignment horizontal="justify" vertical="center"/>
    </xf>
    <xf numFmtId="167" fontId="2" fillId="5" borderId="8" xfId="0" applyNumberFormat="1" applyFont="1" applyFill="1" applyBorder="1" applyAlignment="1">
      <alignment horizontal="justify" vertical="center"/>
    </xf>
    <xf numFmtId="183" fontId="15" fillId="0" borderId="15" xfId="16" applyFont="1" applyFill="1" applyBorder="1" applyAlignment="1">
      <alignment horizontal="justify" vertical="center" wrapText="1"/>
    </xf>
    <xf numFmtId="42" fontId="3" fillId="0" borderId="15" xfId="16" applyNumberFormat="1" applyFont="1" applyFill="1" applyBorder="1" applyAlignment="1">
      <alignment horizontal="center" vertical="center"/>
    </xf>
    <xf numFmtId="183" fontId="15" fillId="0" borderId="15" xfId="16" applyFont="1" applyBorder="1" applyAlignment="1">
      <alignment horizontal="justify" vertical="center" wrapText="1" readingOrder="2"/>
    </xf>
    <xf numFmtId="3" fontId="3" fillId="0" borderId="15" xfId="16" applyNumberFormat="1" applyFont="1" applyBorder="1" applyAlignment="1">
      <alignment horizontal="center" vertical="center"/>
    </xf>
    <xf numFmtId="183" fontId="14" fillId="0" borderId="15" xfId="16" applyFont="1" applyFill="1" applyBorder="1" applyAlignment="1">
      <alignment horizontal="justify" vertical="center" wrapText="1"/>
    </xf>
    <xf numFmtId="4" fontId="3" fillId="0" borderId="15" xfId="16" applyNumberFormat="1" applyFont="1" applyFill="1" applyBorder="1" applyAlignment="1">
      <alignment horizontal="center" vertical="center"/>
    </xf>
    <xf numFmtId="191" fontId="3" fillId="4" borderId="15" xfId="16" applyNumberFormat="1" applyFont="1" applyFill="1" applyBorder="1" applyAlignment="1">
      <alignment vertical="center"/>
    </xf>
    <xf numFmtId="1" fontId="2" fillId="5" borderId="10" xfId="0" applyNumberFormat="1" applyFont="1" applyFill="1" applyBorder="1" applyAlignment="1">
      <alignment vertical="center"/>
    </xf>
    <xf numFmtId="1" fontId="2" fillId="5" borderId="8" xfId="0" applyNumberFormat="1" applyFont="1" applyFill="1" applyBorder="1" applyAlignment="1">
      <alignment vertical="center"/>
    </xf>
    <xf numFmtId="4" fontId="3" fillId="4" borderId="15" xfId="16" applyNumberFormat="1" applyFont="1" applyFill="1" applyBorder="1" applyAlignment="1">
      <alignment horizontal="center" vertical="center"/>
    </xf>
    <xf numFmtId="183" fontId="3" fillId="0" borderId="15" xfId="16" applyFont="1" applyFill="1" applyBorder="1" applyAlignment="1">
      <alignment horizontal="justify" vertical="center" wrapText="1" readingOrder="2"/>
    </xf>
    <xf numFmtId="183" fontId="3" fillId="4" borderId="15" xfId="16" applyFont="1" applyFill="1" applyBorder="1" applyAlignment="1">
      <alignment horizontal="justify" vertical="center" wrapText="1" readingOrder="2"/>
    </xf>
    <xf numFmtId="183" fontId="15" fillId="4" borderId="15" xfId="16" applyFont="1" applyFill="1" applyBorder="1" applyAlignment="1">
      <alignment horizontal="justify" vertical="center" wrapText="1" readingOrder="2"/>
    </xf>
    <xf numFmtId="0" fontId="2" fillId="3" borderId="0" xfId="0" applyFont="1" applyFill="1" applyBorder="1" applyAlignment="1">
      <alignment vertical="center"/>
    </xf>
    <xf numFmtId="0" fontId="2" fillId="3" borderId="0" xfId="0" applyFont="1" applyFill="1" applyBorder="1" applyAlignment="1">
      <alignment horizontal="justify" vertical="center" wrapText="1"/>
    </xf>
    <xf numFmtId="0" fontId="2" fillId="3" borderId="0" xfId="0" applyFont="1" applyFill="1" applyBorder="1" applyAlignment="1">
      <alignment horizontal="justify" vertical="center"/>
    </xf>
    <xf numFmtId="166" fontId="3" fillId="3" borderId="0" xfId="0" applyNumberFormat="1" applyFont="1" applyFill="1" applyBorder="1" applyAlignment="1">
      <alignment horizontal="center" vertical="center"/>
    </xf>
    <xf numFmtId="167" fontId="2" fillId="3" borderId="0" xfId="0" applyNumberFormat="1" applyFont="1" applyFill="1" applyBorder="1" applyAlignment="1">
      <alignment vertical="center"/>
    </xf>
    <xf numFmtId="167" fontId="2" fillId="3" borderId="0" xfId="0" applyNumberFormat="1" applyFont="1" applyFill="1" applyBorder="1" applyAlignment="1">
      <alignment horizontal="center" vertical="center"/>
    </xf>
    <xf numFmtId="167" fontId="2" fillId="3" borderId="8" xfId="0" applyNumberFormat="1" applyFont="1" applyFill="1" applyBorder="1" applyAlignment="1">
      <alignment horizontal="justify" vertical="center"/>
    </xf>
    <xf numFmtId="167" fontId="2" fillId="3" borderId="3"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66" fontId="3" fillId="6" borderId="10" xfId="0" applyNumberFormat="1" applyFont="1" applyFill="1" applyBorder="1" applyAlignment="1">
      <alignment horizontal="center" vertical="center"/>
    </xf>
    <xf numFmtId="0" fontId="0" fillId="4" borderId="8" xfId="0" applyFont="1" applyFill="1" applyBorder="1" applyAlignment="1"/>
    <xf numFmtId="183" fontId="3" fillId="0" borderId="14" xfId="16" applyFont="1" applyFill="1" applyBorder="1" applyAlignment="1">
      <alignment horizontal="justify" vertical="center" wrapText="1"/>
    </xf>
    <xf numFmtId="42" fontId="3" fillId="4" borderId="14" xfId="16" applyNumberFormat="1" applyFont="1" applyFill="1" applyBorder="1" applyAlignment="1">
      <alignment horizontal="center" vertical="center"/>
    </xf>
    <xf numFmtId="0" fontId="0" fillId="4" borderId="13" xfId="0" applyFont="1" applyFill="1" applyBorder="1" applyAlignment="1"/>
    <xf numFmtId="0" fontId="0" fillId="4" borderId="0" xfId="0" applyFont="1" applyFill="1" applyBorder="1" applyAlignment="1"/>
    <xf numFmtId="0" fontId="0" fillId="4" borderId="14" xfId="0" applyFont="1" applyFill="1" applyBorder="1" applyAlignment="1"/>
    <xf numFmtId="0" fontId="0" fillId="4" borderId="5" xfId="0" applyFont="1" applyFill="1" applyBorder="1" applyAlignment="1"/>
    <xf numFmtId="0" fontId="3" fillId="6" borderId="8" xfId="0" applyFont="1" applyFill="1" applyBorder="1" applyAlignment="1">
      <alignment vertical="center"/>
    </xf>
    <xf numFmtId="3" fontId="3" fillId="4" borderId="15" xfId="16" applyNumberFormat="1" applyFont="1" applyFill="1" applyBorder="1" applyAlignment="1">
      <alignment horizontal="center" vertical="center" wrapText="1"/>
    </xf>
    <xf numFmtId="0" fontId="3" fillId="6" borderId="0" xfId="0" applyFont="1" applyFill="1" applyBorder="1" applyAlignment="1">
      <alignment vertical="center"/>
    </xf>
    <xf numFmtId="0" fontId="3" fillId="5" borderId="0" xfId="0" applyFont="1" applyFill="1" applyBorder="1" applyAlignment="1">
      <alignment vertical="center"/>
    </xf>
    <xf numFmtId="0" fontId="3" fillId="3" borderId="0" xfId="0" applyFont="1" applyFill="1" applyBorder="1" applyAlignment="1">
      <alignment vertical="center"/>
    </xf>
    <xf numFmtId="0" fontId="3" fillId="3" borderId="8" xfId="0" applyFont="1" applyFill="1" applyBorder="1" applyAlignment="1">
      <alignment horizontal="justify" vertical="center"/>
    </xf>
    <xf numFmtId="0" fontId="3" fillId="5" borderId="8" xfId="0" applyFont="1" applyFill="1" applyBorder="1" applyAlignment="1">
      <alignment horizontal="justify" vertical="center"/>
    </xf>
    <xf numFmtId="183" fontId="3" fillId="4" borderId="1" xfId="16" applyFont="1" applyFill="1" applyBorder="1" applyAlignment="1">
      <alignment horizontal="justify" vertical="center" wrapText="1"/>
    </xf>
    <xf numFmtId="1" fontId="2" fillId="3" borderId="2" xfId="0" applyNumberFormat="1" applyFont="1" applyFill="1" applyBorder="1" applyAlignment="1">
      <alignment horizontal="left" vertical="center" wrapText="1"/>
    </xf>
    <xf numFmtId="9" fontId="2" fillId="3" borderId="8" xfId="8" applyFont="1" applyFill="1" applyBorder="1" applyAlignment="1">
      <alignment horizontal="center" vertical="center"/>
    </xf>
    <xf numFmtId="3" fontId="2" fillId="3" borderId="8" xfId="0" applyNumberFormat="1" applyFont="1" applyFill="1" applyBorder="1" applyAlignment="1">
      <alignment horizontal="right" vertical="center"/>
    </xf>
    <xf numFmtId="1" fontId="2" fillId="3" borderId="8" xfId="0" applyNumberFormat="1" applyFont="1" applyFill="1" applyBorder="1" applyAlignment="1">
      <alignment horizontal="center" vertical="center"/>
    </xf>
    <xf numFmtId="1" fontId="2" fillId="5" borderId="9" xfId="0" applyNumberFormat="1" applyFont="1" applyFill="1" applyBorder="1" applyAlignment="1">
      <alignment horizontal="left" vertical="center"/>
    </xf>
    <xf numFmtId="0" fontId="2" fillId="5" borderId="10" xfId="0" applyFont="1" applyFill="1" applyBorder="1" applyAlignment="1">
      <alignment horizontal="center" vertical="center"/>
    </xf>
    <xf numFmtId="9" fontId="2" fillId="5" borderId="10" xfId="8" applyFont="1" applyFill="1" applyBorder="1" applyAlignment="1">
      <alignment horizontal="center" vertical="center"/>
    </xf>
    <xf numFmtId="3" fontId="2" fillId="5" borderId="10" xfId="0" applyNumberFormat="1" applyFont="1" applyFill="1" applyBorder="1" applyAlignment="1">
      <alignment horizontal="right" vertical="center"/>
    </xf>
    <xf numFmtId="1" fontId="2" fillId="6" borderId="7" xfId="0" applyNumberFormat="1" applyFont="1" applyFill="1" applyBorder="1" applyAlignment="1">
      <alignment horizontal="left" vertical="center" wrapText="1"/>
    </xf>
    <xf numFmtId="1" fontId="2" fillId="6" borderId="5" xfId="0" applyNumberFormat="1" applyFont="1" applyFill="1" applyBorder="1" applyAlignment="1">
      <alignment vertical="center"/>
    </xf>
    <xf numFmtId="9" fontId="2" fillId="6" borderId="5" xfId="8" applyFont="1" applyFill="1" applyBorder="1" applyAlignment="1">
      <alignment horizontal="center" vertical="center"/>
    </xf>
    <xf numFmtId="3" fontId="2" fillId="6" borderId="5" xfId="0" applyNumberFormat="1" applyFont="1" applyFill="1" applyBorder="1" applyAlignment="1">
      <alignment horizontal="right" vertical="center"/>
    </xf>
    <xf numFmtId="3" fontId="3" fillId="4" borderId="14" xfId="0" applyNumberFormat="1" applyFont="1" applyFill="1" applyBorder="1" applyAlignment="1">
      <alignment horizontal="right" vertical="center" wrapText="1"/>
    </xf>
    <xf numFmtId="3" fontId="3" fillId="4" borderId="15" xfId="0" applyNumberFormat="1" applyFont="1" applyFill="1" applyBorder="1" applyAlignment="1">
      <alignment horizontal="right" vertical="center" wrapText="1"/>
    </xf>
    <xf numFmtId="0" fontId="3" fillId="4" borderId="12" xfId="0" applyFont="1" applyFill="1" applyBorder="1" applyAlignment="1" applyProtection="1">
      <alignment vertical="center" wrapText="1"/>
    </xf>
    <xf numFmtId="3" fontId="3" fillId="4" borderId="12" xfId="0" applyNumberFormat="1" applyFont="1" applyFill="1" applyBorder="1" applyAlignment="1">
      <alignment horizontal="right" vertical="center" wrapText="1"/>
    </xf>
    <xf numFmtId="14" fontId="3" fillId="4" borderId="12" xfId="0" applyNumberFormat="1" applyFont="1" applyFill="1" applyBorder="1" applyAlignment="1">
      <alignment horizontal="center" vertical="center"/>
    </xf>
    <xf numFmtId="1" fontId="2" fillId="5" borderId="5" xfId="0" applyNumberFormat="1" applyFont="1" applyFill="1" applyBorder="1" applyAlignment="1">
      <alignment horizontal="left" vertical="center"/>
    </xf>
    <xf numFmtId="0" fontId="15" fillId="12" borderId="15" xfId="0" applyFont="1" applyFill="1" applyBorder="1" applyAlignment="1">
      <alignment horizontal="justify" vertical="center" wrapText="1"/>
    </xf>
    <xf numFmtId="6" fontId="14" fillId="4" borderId="15" xfId="0" applyNumberFormat="1" applyFont="1" applyFill="1" applyBorder="1" applyAlignment="1">
      <alignment vertical="center"/>
    </xf>
    <xf numFmtId="9" fontId="3" fillId="4" borderId="0" xfId="8" applyFont="1" applyFill="1" applyBorder="1" applyAlignment="1">
      <alignment horizontal="center" vertical="center"/>
    </xf>
    <xf numFmtId="3" fontId="39" fillId="0" borderId="0" xfId="0" applyNumberFormat="1" applyFont="1" applyBorder="1" applyAlignment="1">
      <alignment horizontal="right" vertical="center"/>
    </xf>
    <xf numFmtId="9" fontId="3" fillId="4" borderId="0" xfId="8" applyFont="1" applyFill="1" applyAlignment="1">
      <alignment horizontal="center" vertical="center"/>
    </xf>
    <xf numFmtId="3" fontId="3" fillId="4" borderId="0" xfId="0" applyNumberFormat="1" applyFont="1" applyFill="1" applyAlignment="1">
      <alignment vertical="center"/>
    </xf>
    <xf numFmtId="3" fontId="3" fillId="4" borderId="0" xfId="0" applyNumberFormat="1" applyFont="1" applyFill="1" applyAlignment="1">
      <alignment horizontal="right" vertical="center"/>
    </xf>
    <xf numFmtId="0" fontId="3" fillId="4" borderId="9" xfId="0" applyFont="1" applyFill="1" applyBorder="1" applyAlignment="1"/>
    <xf numFmtId="0" fontId="3" fillId="4" borderId="10" xfId="0" applyFont="1" applyFill="1" applyBorder="1" applyAlignment="1"/>
    <xf numFmtId="183" fontId="32" fillId="4" borderId="5" xfId="16" applyFont="1" applyFill="1" applyBorder="1" applyAlignment="1">
      <alignment horizontal="justify"/>
    </xf>
    <xf numFmtId="0" fontId="2" fillId="0" borderId="15" xfId="0" applyFont="1" applyFill="1" applyBorder="1" applyAlignment="1">
      <alignment horizontal="justify" vertical="center"/>
    </xf>
    <xf numFmtId="0" fontId="2" fillId="0" borderId="15" xfId="0" applyFont="1" applyFill="1" applyBorder="1" applyAlignment="1">
      <alignment horizontal="justify" vertical="center" wrapText="1"/>
    </xf>
    <xf numFmtId="3" fontId="4" fillId="0" borderId="15" xfId="0" applyNumberFormat="1" applyFont="1" applyFill="1" applyBorder="1" applyAlignment="1">
      <alignment horizontal="justify" vertical="center" wrapText="1"/>
    </xf>
    <xf numFmtId="0" fontId="3" fillId="4" borderId="11" xfId="0" applyFont="1" applyFill="1" applyBorder="1" applyAlignment="1">
      <alignment horizontal="justify"/>
    </xf>
    <xf numFmtId="3" fontId="3" fillId="3" borderId="8" xfId="0" applyNumberFormat="1" applyFont="1" applyFill="1" applyBorder="1" applyAlignment="1">
      <alignment vertical="center"/>
    </xf>
    <xf numFmtId="3" fontId="3" fillId="5" borderId="10" xfId="0" applyNumberFormat="1" applyFont="1" applyFill="1" applyBorder="1" applyAlignment="1">
      <alignment vertical="center"/>
    </xf>
    <xf numFmtId="3" fontId="3" fillId="6" borderId="5" xfId="0" applyNumberFormat="1" applyFont="1" applyFill="1" applyBorder="1" applyAlignment="1">
      <alignment vertical="center"/>
    </xf>
    <xf numFmtId="3" fontId="3" fillId="4" borderId="12" xfId="0" applyNumberFormat="1" applyFont="1" applyFill="1" applyBorder="1" applyAlignment="1">
      <alignment vertical="center" wrapText="1"/>
    </xf>
    <xf numFmtId="0" fontId="2" fillId="4" borderId="17" xfId="0" applyFont="1" applyFill="1" applyBorder="1" applyAlignment="1">
      <alignment vertical="center" wrapText="1"/>
    </xf>
    <xf numFmtId="0" fontId="2" fillId="4" borderId="1" xfId="0" applyFont="1" applyFill="1" applyBorder="1" applyAlignment="1">
      <alignment vertical="center" wrapText="1"/>
    </xf>
    <xf numFmtId="0" fontId="2" fillId="4" borderId="4" xfId="0" applyFont="1" applyFill="1" applyBorder="1" applyAlignment="1">
      <alignment vertical="center" wrapText="1"/>
    </xf>
    <xf numFmtId="0" fontId="2" fillId="4" borderId="7" xfId="0" applyFont="1" applyFill="1" applyBorder="1" applyAlignment="1">
      <alignment vertical="center" wrapText="1"/>
    </xf>
    <xf numFmtId="0" fontId="2"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NumberFormat="1" applyFont="1" applyFill="1" applyBorder="1" applyAlignment="1">
      <alignment vertical="center" wrapText="1"/>
    </xf>
    <xf numFmtId="0" fontId="3" fillId="4" borderId="1" xfId="0" applyNumberFormat="1" applyFont="1" applyFill="1" applyBorder="1" applyAlignment="1">
      <alignment vertical="center" wrapText="1"/>
    </xf>
    <xf numFmtId="0" fontId="3" fillId="4" borderId="7" xfId="0" applyNumberFormat="1" applyFont="1" applyFill="1" applyBorder="1" applyAlignment="1">
      <alignment vertical="center" wrapText="1"/>
    </xf>
    <xf numFmtId="0" fontId="3" fillId="4" borderId="6" xfId="0" applyNumberFormat="1" applyFont="1" applyFill="1" applyBorder="1" applyAlignment="1">
      <alignment vertical="center" wrapText="1"/>
    </xf>
    <xf numFmtId="0" fontId="3" fillId="4" borderId="0" xfId="0" applyNumberFormat="1" applyFont="1" applyFill="1" applyBorder="1" applyAlignment="1">
      <alignment vertical="center" wrapText="1"/>
    </xf>
    <xf numFmtId="0" fontId="20" fillId="4" borderId="12" xfId="0" applyFont="1" applyFill="1" applyBorder="1" applyAlignment="1">
      <alignment horizontal="justify" vertical="center" wrapText="1"/>
    </xf>
    <xf numFmtId="0" fontId="0" fillId="4" borderId="15" xfId="0" applyFont="1" applyFill="1" applyBorder="1" applyAlignment="1">
      <alignment horizontal="justify" vertical="center" wrapText="1"/>
    </xf>
    <xf numFmtId="0" fontId="20" fillId="4" borderId="15" xfId="0" applyFont="1" applyFill="1" applyBorder="1" applyAlignment="1">
      <alignment horizontal="justify" vertical="center" wrapText="1"/>
    </xf>
    <xf numFmtId="0" fontId="3" fillId="4" borderId="15" xfId="0" applyFont="1" applyFill="1" applyBorder="1" applyAlignment="1">
      <alignment horizontal="justify" vertical="justify" wrapText="1"/>
    </xf>
    <xf numFmtId="0" fontId="15" fillId="4" borderId="2" xfId="0" applyFont="1" applyFill="1" applyBorder="1" applyAlignment="1">
      <alignment horizontal="justify" vertical="center" wrapText="1"/>
    </xf>
    <xf numFmtId="0" fontId="3" fillId="4" borderId="9" xfId="0" applyFont="1" applyFill="1" applyBorder="1" applyAlignment="1">
      <alignment horizontal="justify" vertical="center" wrapText="1"/>
    </xf>
    <xf numFmtId="0" fontId="3" fillId="0" borderId="12" xfId="0" applyFont="1" applyBorder="1" applyAlignment="1">
      <alignment vertical="center"/>
    </xf>
    <xf numFmtId="0" fontId="3" fillId="0" borderId="13" xfId="0" applyFont="1" applyBorder="1" applyAlignment="1">
      <alignment vertical="center"/>
    </xf>
    <xf numFmtId="0" fontId="14" fillId="4" borderId="15" xfId="15" applyFont="1" applyFill="1" applyBorder="1" applyAlignment="1">
      <alignment horizontal="justify" vertical="top" wrapText="1"/>
    </xf>
    <xf numFmtId="0" fontId="14" fillId="4" borderId="15" xfId="15" applyFont="1" applyFill="1" applyBorder="1" applyAlignment="1">
      <alignment horizontal="justify" vertical="justify" wrapText="1"/>
    </xf>
    <xf numFmtId="0" fontId="14" fillId="4" borderId="15" xfId="0" applyFont="1" applyFill="1" applyBorder="1" applyAlignment="1">
      <alignment horizontal="justify" vertical="justify"/>
    </xf>
    <xf numFmtId="0" fontId="14" fillId="4" borderId="15" xfId="0" applyFont="1" applyFill="1" applyBorder="1" applyAlignment="1">
      <alignment horizontal="justify" vertical="justify" wrapText="1"/>
    </xf>
    <xf numFmtId="0" fontId="14" fillId="0" borderId="15" xfId="0" applyFont="1" applyBorder="1" applyAlignment="1">
      <alignment horizontal="justify" vertical="justify" wrapText="1"/>
    </xf>
    <xf numFmtId="0" fontId="9" fillId="0" borderId="15" xfId="0" applyFont="1" applyBorder="1" applyAlignment="1">
      <alignment horizontal="justify" vertical="justify" wrapText="1"/>
    </xf>
    <xf numFmtId="0" fontId="0" fillId="4" borderId="15" xfId="0" applyFont="1" applyFill="1" applyBorder="1" applyAlignment="1">
      <alignment horizontal="justify" vertical="top" wrapText="1"/>
    </xf>
    <xf numFmtId="0" fontId="9" fillId="4" borderId="15" xfId="0" applyFont="1" applyFill="1" applyBorder="1" applyAlignment="1">
      <alignment horizontal="justify" vertical="justify" wrapText="1"/>
    </xf>
    <xf numFmtId="190" fontId="40" fillId="0" borderId="0" xfId="0" applyNumberFormat="1" applyFont="1" applyAlignment="1">
      <alignment horizontal="right" vertical="center"/>
    </xf>
    <xf numFmtId="0" fontId="31" fillId="0" borderId="0" xfId="0" applyFont="1" applyFill="1" applyBorder="1" applyAlignment="1">
      <alignment horizontal="justify" vertical="center" wrapText="1"/>
    </xf>
    <xf numFmtId="0" fontId="3" fillId="0" borderId="0" xfId="0" applyNumberFormat="1" applyFont="1" applyBorder="1" applyAlignment="1">
      <alignment horizontal="justify" wrapText="1"/>
    </xf>
    <xf numFmtId="0" fontId="3" fillId="0" borderId="0" xfId="0" applyNumberFormat="1"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justify" wrapText="1"/>
    </xf>
    <xf numFmtId="0" fontId="20" fillId="4" borderId="15" xfId="0" applyFont="1" applyFill="1" applyBorder="1" applyAlignment="1">
      <alignment horizontal="justify" vertical="top" wrapText="1"/>
    </xf>
    <xf numFmtId="0" fontId="3" fillId="0" borderId="15" xfId="0" applyFont="1" applyBorder="1" applyAlignment="1">
      <alignment horizontal="justify" vertical="top" wrapText="1"/>
    </xf>
    <xf numFmtId="0" fontId="20" fillId="4" borderId="15" xfId="0" applyFont="1" applyFill="1" applyBorder="1" applyAlignment="1">
      <alignment horizontal="justify" vertical="center" wrapText="1" readingOrder="1"/>
    </xf>
    <xf numFmtId="0" fontId="20" fillId="4" borderId="12" xfId="0" applyFont="1" applyFill="1" applyBorder="1" applyAlignment="1">
      <alignment horizontal="justify" vertical="center" wrapText="1" readingOrder="1"/>
    </xf>
    <xf numFmtId="0" fontId="20" fillId="0" borderId="12" xfId="0" applyFont="1" applyBorder="1" applyAlignment="1">
      <alignment horizontal="justify" vertical="center" wrapText="1" readingOrder="1"/>
    </xf>
    <xf numFmtId="0" fontId="14" fillId="0" borderId="15" xfId="0" applyFont="1" applyBorder="1" applyAlignment="1">
      <alignment horizontal="justify" vertical="center" wrapText="1"/>
    </xf>
    <xf numFmtId="0" fontId="22" fillId="0" borderId="15" xfId="0" applyFont="1" applyBorder="1" applyAlignment="1">
      <alignment horizontal="justify" vertical="center" wrapText="1"/>
    </xf>
    <xf numFmtId="0" fontId="14" fillId="0" borderId="15" xfId="15" applyFont="1" applyBorder="1" applyAlignment="1">
      <alignment horizontal="justify" vertical="center" wrapText="1"/>
    </xf>
    <xf numFmtId="0" fontId="14" fillId="0" borderId="15" xfId="0" applyFont="1" applyBorder="1" applyAlignment="1">
      <alignment horizontal="justify" wrapText="1"/>
    </xf>
    <xf numFmtId="0" fontId="14" fillId="4" borderId="15" xfId="15" applyFont="1" applyFill="1" applyBorder="1" applyAlignment="1">
      <alignment horizontal="justify" vertical="center" wrapText="1"/>
    </xf>
    <xf numFmtId="0" fontId="2" fillId="5" borderId="18" xfId="0" applyFont="1" applyFill="1" applyBorder="1" applyAlignment="1">
      <alignment horizontal="justify" vertical="center"/>
    </xf>
    <xf numFmtId="167" fontId="31" fillId="4" borderId="0" xfId="0" applyNumberFormat="1" applyFont="1" applyFill="1" applyBorder="1" applyAlignment="1">
      <alignment horizontal="justify" vertical="center" wrapText="1"/>
    </xf>
    <xf numFmtId="0" fontId="31" fillId="4" borderId="0" xfId="0" applyFont="1" applyFill="1" applyBorder="1" applyAlignment="1">
      <alignment vertical="center" wrapText="1"/>
    </xf>
    <xf numFmtId="0" fontId="3" fillId="0" borderId="0" xfId="0" applyFont="1" applyBorder="1" applyAlignment="1">
      <alignment horizontal="justify" vertical="center"/>
    </xf>
    <xf numFmtId="0" fontId="2" fillId="4" borderId="21" xfId="0" applyFont="1" applyFill="1" applyBorder="1" applyAlignment="1">
      <alignment vertical="center" wrapText="1"/>
    </xf>
    <xf numFmtId="0" fontId="3" fillId="0" borderId="15" xfId="0" applyNumberFormat="1" applyFont="1" applyFill="1" applyBorder="1" applyAlignment="1">
      <alignment horizontal="center" vertical="center" wrapText="1"/>
    </xf>
    <xf numFmtId="189" fontId="0" fillId="0" borderId="5" xfId="0" applyNumberFormat="1" applyFont="1" applyBorder="1" applyAlignment="1">
      <alignment horizontal="center" vertical="center"/>
    </xf>
    <xf numFmtId="0" fontId="3" fillId="5" borderId="11" xfId="0" applyFont="1" applyFill="1" applyBorder="1" applyAlignment="1">
      <alignment horizontal="justify" vertical="center"/>
    </xf>
    <xf numFmtId="0" fontId="31" fillId="6" borderId="11" xfId="0" applyFont="1" applyFill="1" applyBorder="1" applyAlignment="1">
      <alignment horizontal="justify" vertical="center"/>
    </xf>
    <xf numFmtId="0" fontId="14" fillId="6" borderId="11" xfId="0" applyFont="1" applyFill="1" applyBorder="1" applyAlignment="1">
      <alignment horizontal="justify" vertical="center"/>
    </xf>
    <xf numFmtId="0" fontId="2" fillId="3" borderId="20" xfId="0" applyFont="1" applyFill="1" applyBorder="1" applyAlignment="1">
      <alignment horizontal="center" vertical="center" wrapText="1"/>
    </xf>
    <xf numFmtId="0" fontId="2" fillId="3" borderId="7" xfId="0" applyFont="1" applyFill="1" applyBorder="1" applyAlignment="1">
      <alignment horizontal="left" vertical="center"/>
    </xf>
    <xf numFmtId="0" fontId="2" fillId="3" borderId="5" xfId="0" applyFont="1" applyFill="1" applyBorder="1" applyAlignment="1">
      <alignment horizontal="left" vertical="center" wrapText="1"/>
    </xf>
    <xf numFmtId="0" fontId="2" fillId="3" borderId="5" xfId="0" applyFont="1" applyFill="1" applyBorder="1" applyAlignment="1">
      <alignment horizontal="justify" vertical="center" wrapText="1"/>
    </xf>
    <xf numFmtId="0" fontId="2" fillId="3" borderId="19" xfId="0" applyFont="1" applyFill="1" applyBorder="1" applyAlignment="1">
      <alignment horizontal="justify" vertical="center" wrapText="1"/>
    </xf>
    <xf numFmtId="0" fontId="26" fillId="2" borderId="15" xfId="0" applyFont="1" applyFill="1" applyBorder="1" applyAlignment="1">
      <alignment horizontal="center" vertical="center" wrapText="1"/>
    </xf>
    <xf numFmtId="167" fontId="3" fillId="0" borderId="12" xfId="17" applyNumberFormat="1" applyFont="1" applyBorder="1" applyAlignment="1">
      <alignment horizontal="center" vertical="center" wrapText="1"/>
    </xf>
    <xf numFmtId="174" fontId="3" fillId="0" borderId="15" xfId="0" applyNumberFormat="1" applyFont="1" applyFill="1" applyBorder="1" applyAlignment="1">
      <alignment vertical="center"/>
    </xf>
    <xf numFmtId="167" fontId="3" fillId="4" borderId="2" xfId="17" applyNumberFormat="1" applyFont="1" applyFill="1" applyBorder="1" applyAlignment="1">
      <alignment horizontal="center" vertical="center" wrapText="1"/>
    </xf>
    <xf numFmtId="0" fontId="38" fillId="11" borderId="12" xfId="0" applyFont="1" applyFill="1" applyBorder="1" applyAlignment="1">
      <alignment vertical="center" wrapText="1"/>
    </xf>
    <xf numFmtId="0" fontId="0" fillId="0" borderId="0" xfId="0" applyFont="1"/>
    <xf numFmtId="0" fontId="2" fillId="13" borderId="15" xfId="4" applyNumberFormat="1" applyFont="1" applyFill="1" applyBorder="1" applyAlignment="1">
      <alignment horizontal="center" vertical="center"/>
    </xf>
    <xf numFmtId="0" fontId="2" fillId="3" borderId="10" xfId="9" applyFont="1" applyFill="1" applyBorder="1" applyAlignment="1">
      <alignment horizontal="center" vertical="center" wrapText="1"/>
    </xf>
    <xf numFmtId="0" fontId="2" fillId="3" borderId="10" xfId="9" applyFont="1" applyFill="1" applyBorder="1" applyAlignment="1">
      <alignment vertical="center"/>
    </xf>
    <xf numFmtId="0" fontId="2" fillId="3" borderId="10" xfId="9" applyFont="1" applyFill="1" applyBorder="1" applyAlignment="1">
      <alignment horizontal="justify" vertical="center"/>
    </xf>
    <xf numFmtId="0" fontId="2" fillId="3" borderId="10" xfId="9" applyFont="1" applyFill="1" applyBorder="1" applyAlignment="1">
      <alignment horizontal="center" vertical="center"/>
    </xf>
    <xf numFmtId="0" fontId="3" fillId="3" borderId="10" xfId="9" applyFont="1" applyFill="1" applyBorder="1" applyAlignment="1">
      <alignment vertical="center"/>
    </xf>
    <xf numFmtId="0" fontId="2" fillId="3" borderId="10" xfId="4" applyNumberFormat="1" applyFont="1" applyFill="1" applyBorder="1" applyAlignment="1">
      <alignment vertical="center"/>
    </xf>
    <xf numFmtId="169" fontId="2" fillId="3" borderId="10" xfId="4" applyNumberFormat="1" applyFont="1" applyFill="1" applyBorder="1" applyAlignment="1">
      <alignment vertical="center"/>
    </xf>
    <xf numFmtId="0" fontId="2" fillId="3" borderId="10" xfId="4" applyNumberFormat="1" applyFont="1" applyFill="1" applyBorder="1" applyAlignment="1">
      <alignment horizontal="center" vertical="center"/>
    </xf>
    <xf numFmtId="0" fontId="2" fillId="5" borderId="8" xfId="9" applyFont="1" applyFill="1" applyBorder="1" applyAlignment="1">
      <alignment horizontal="center" vertical="center"/>
    </xf>
    <xf numFmtId="0" fontId="2" fillId="5" borderId="8" xfId="9" applyFont="1" applyFill="1" applyBorder="1" applyAlignment="1">
      <alignment vertical="center"/>
    </xf>
    <xf numFmtId="0" fontId="2" fillId="5" borderId="10" xfId="9" applyFont="1" applyFill="1" applyBorder="1" applyAlignment="1">
      <alignment vertical="center"/>
    </xf>
    <xf numFmtId="0" fontId="2" fillId="5" borderId="10" xfId="9" applyFont="1" applyFill="1" applyBorder="1" applyAlignment="1">
      <alignment horizontal="justify" vertical="center"/>
    </xf>
    <xf numFmtId="0" fontId="2" fillId="5" borderId="10" xfId="9" applyFont="1" applyFill="1" applyBorder="1" applyAlignment="1">
      <alignment horizontal="center" vertical="center"/>
    </xf>
    <xf numFmtId="0" fontId="3" fillId="5" borderId="10" xfId="9" applyFont="1" applyFill="1" applyBorder="1" applyAlignment="1">
      <alignment vertical="center"/>
    </xf>
    <xf numFmtId="0" fontId="2" fillId="5" borderId="10" xfId="4" applyNumberFormat="1" applyFont="1" applyFill="1" applyBorder="1" applyAlignment="1">
      <alignment vertical="center"/>
    </xf>
    <xf numFmtId="169" fontId="2" fillId="5" borderId="10" xfId="4" applyNumberFormat="1" applyFont="1" applyFill="1" applyBorder="1" applyAlignment="1">
      <alignment vertical="center"/>
    </xf>
    <xf numFmtId="0" fontId="2" fillId="5" borderId="10" xfId="4" applyNumberFormat="1" applyFont="1" applyFill="1" applyBorder="1" applyAlignment="1">
      <alignment horizontal="center" vertical="center"/>
    </xf>
    <xf numFmtId="0" fontId="2" fillId="5" borderId="11" xfId="9" applyFont="1" applyFill="1" applyBorder="1" applyAlignment="1">
      <alignment vertical="center"/>
    </xf>
    <xf numFmtId="0" fontId="2" fillId="0" borderId="4" xfId="9" applyFont="1" applyFill="1" applyBorder="1" applyAlignment="1">
      <alignment vertical="center" wrapText="1"/>
    </xf>
    <xf numFmtId="0" fontId="2" fillId="0" borderId="0" xfId="9" applyFont="1" applyFill="1" applyBorder="1" applyAlignment="1">
      <alignment vertical="center" wrapText="1"/>
    </xf>
    <xf numFmtId="0" fontId="2" fillId="0" borderId="1" xfId="9" applyFont="1" applyFill="1" applyBorder="1" applyAlignment="1">
      <alignment vertical="center" wrapText="1"/>
    </xf>
    <xf numFmtId="0" fontId="2" fillId="0" borderId="8" xfId="9" applyFont="1" applyFill="1" applyBorder="1" applyAlignment="1">
      <alignment vertical="center" wrapText="1"/>
    </xf>
    <xf numFmtId="0" fontId="2" fillId="0" borderId="3" xfId="9" applyFont="1" applyFill="1" applyBorder="1" applyAlignment="1">
      <alignment vertical="center" wrapText="1"/>
    </xf>
    <xf numFmtId="0" fontId="2" fillId="10" borderId="10" xfId="9" applyFont="1" applyFill="1" applyBorder="1" applyAlignment="1">
      <alignment horizontal="center" vertical="center" wrapText="1"/>
    </xf>
    <xf numFmtId="0" fontId="2" fillId="10" borderId="10" xfId="9" applyFont="1" applyFill="1" applyBorder="1" applyAlignment="1">
      <alignment vertical="center"/>
    </xf>
    <xf numFmtId="0" fontId="2" fillId="10" borderId="10" xfId="9" applyFont="1" applyFill="1" applyBorder="1" applyAlignment="1">
      <alignment horizontal="justify" vertical="center"/>
    </xf>
    <xf numFmtId="0" fontId="2" fillId="10" borderId="10" xfId="9" applyFont="1" applyFill="1" applyBorder="1" applyAlignment="1">
      <alignment horizontal="center" vertical="center"/>
    </xf>
    <xf numFmtId="0" fontId="3" fillId="10" borderId="10" xfId="9" applyFont="1" applyFill="1" applyBorder="1" applyAlignment="1">
      <alignment vertical="center"/>
    </xf>
    <xf numFmtId="0" fontId="2" fillId="10" borderId="10" xfId="4" applyNumberFormat="1" applyFont="1" applyFill="1" applyBorder="1" applyAlignment="1">
      <alignment vertical="center"/>
    </xf>
    <xf numFmtId="169" fontId="2" fillId="10" borderId="10" xfId="4" applyNumberFormat="1" applyFont="1" applyFill="1" applyBorder="1" applyAlignment="1">
      <alignment vertical="center"/>
    </xf>
    <xf numFmtId="0" fontId="2" fillId="10" borderId="10" xfId="4" applyNumberFormat="1" applyFont="1" applyFill="1" applyBorder="1" applyAlignment="1">
      <alignment horizontal="center" vertical="center"/>
    </xf>
    <xf numFmtId="0" fontId="3" fillId="4" borderId="4" xfId="9" applyFont="1" applyFill="1" applyBorder="1" applyAlignment="1">
      <alignment vertical="center" wrapText="1"/>
    </xf>
    <xf numFmtId="0" fontId="3" fillId="4" borderId="0" xfId="9" applyFont="1" applyFill="1" applyBorder="1" applyAlignment="1">
      <alignment vertical="center" wrapText="1"/>
    </xf>
    <xf numFmtId="0" fontId="3" fillId="4" borderId="1" xfId="9" applyFont="1" applyFill="1" applyBorder="1" applyAlignment="1">
      <alignment vertical="center" wrapText="1"/>
    </xf>
    <xf numFmtId="0" fontId="3" fillId="4" borderId="2" xfId="9" applyFont="1" applyFill="1" applyBorder="1" applyAlignment="1">
      <alignment vertical="center" wrapText="1"/>
    </xf>
    <xf numFmtId="0" fontId="3" fillId="4" borderId="8" xfId="9" applyFont="1" applyFill="1" applyBorder="1" applyAlignment="1">
      <alignment vertical="center" wrapText="1"/>
    </xf>
    <xf numFmtId="0" fontId="3" fillId="4" borderId="3" xfId="9" applyFont="1" applyFill="1" applyBorder="1" applyAlignment="1">
      <alignment vertical="center" wrapText="1"/>
    </xf>
    <xf numFmtId="0" fontId="3" fillId="4" borderId="7" xfId="9" applyFont="1" applyFill="1" applyBorder="1" applyAlignment="1">
      <alignment horizontal="justify" vertical="center" wrapText="1"/>
    </xf>
    <xf numFmtId="164" fontId="14" fillId="4" borderId="9" xfId="10" applyFont="1" applyFill="1" applyBorder="1" applyAlignment="1">
      <alignment horizontal="center" vertical="center" wrapText="1"/>
    </xf>
    <xf numFmtId="164" fontId="14" fillId="0" borderId="9" xfId="10" applyFont="1" applyFill="1" applyBorder="1" applyAlignment="1">
      <alignment horizontal="center" vertical="center" wrapText="1"/>
    </xf>
    <xf numFmtId="0" fontId="3" fillId="4" borderId="5" xfId="9" applyFont="1" applyFill="1" applyBorder="1" applyAlignment="1">
      <alignment vertical="center" wrapText="1"/>
    </xf>
    <xf numFmtId="0" fontId="3" fillId="4" borderId="6" xfId="9" applyFont="1" applyFill="1" applyBorder="1" applyAlignment="1">
      <alignment vertical="center" wrapText="1"/>
    </xf>
    <xf numFmtId="0" fontId="3" fillId="4" borderId="7" xfId="9" applyFont="1" applyFill="1" applyBorder="1" applyAlignment="1">
      <alignment vertical="center" wrapText="1"/>
    </xf>
    <xf numFmtId="0" fontId="2" fillId="5" borderId="10" xfId="9" applyFont="1" applyFill="1" applyBorder="1" applyAlignment="1">
      <alignment horizontal="justify" vertical="center" wrapText="1"/>
    </xf>
    <xf numFmtId="0" fontId="2" fillId="5" borderId="9" xfId="9" applyFont="1" applyFill="1" applyBorder="1" applyAlignment="1">
      <alignment vertical="center"/>
    </xf>
    <xf numFmtId="0" fontId="2" fillId="5" borderId="10" xfId="9" applyNumberFormat="1" applyFont="1" applyFill="1" applyBorder="1" applyAlignment="1">
      <alignment horizontal="center" vertical="center"/>
    </xf>
    <xf numFmtId="0" fontId="2" fillId="10" borderId="10" xfId="9" applyFont="1" applyFill="1" applyBorder="1" applyAlignment="1">
      <alignment horizontal="justify" vertical="center" wrapText="1"/>
    </xf>
    <xf numFmtId="0" fontId="2" fillId="10" borderId="10" xfId="9" applyNumberFormat="1" applyFont="1" applyFill="1" applyBorder="1" applyAlignment="1">
      <alignment horizontal="center" vertical="center"/>
    </xf>
    <xf numFmtId="49" fontId="3" fillId="4" borderId="15" xfId="11" applyNumberFormat="1" applyFont="1" applyFill="1" applyBorder="1" applyAlignment="1">
      <alignment horizontal="justify" vertical="center" wrapText="1"/>
    </xf>
    <xf numFmtId="0" fontId="2" fillId="4" borderId="4" xfId="9" applyFont="1" applyFill="1" applyBorder="1" applyAlignment="1">
      <alignment vertical="center" wrapText="1"/>
    </xf>
    <xf numFmtId="0" fontId="2" fillId="4" borderId="0" xfId="9" applyFont="1" applyFill="1" applyBorder="1" applyAlignment="1">
      <alignment vertical="center" wrapText="1"/>
    </xf>
    <xf numFmtId="0" fontId="2" fillId="4" borderId="1" xfId="9" applyFont="1" applyFill="1" applyBorder="1" applyAlignment="1">
      <alignment vertical="center" wrapText="1"/>
    </xf>
    <xf numFmtId="0" fontId="2" fillId="4" borderId="2" xfId="9" applyFont="1" applyFill="1" applyBorder="1" applyAlignment="1">
      <alignment vertical="center" wrapText="1"/>
    </xf>
    <xf numFmtId="0" fontId="2" fillId="4" borderId="8" xfId="9" applyFont="1" applyFill="1" applyBorder="1" applyAlignment="1">
      <alignment vertical="center" wrapText="1"/>
    </xf>
    <xf numFmtId="0" fontId="2" fillId="4" borderId="3" xfId="9" applyFont="1" applyFill="1" applyBorder="1" applyAlignment="1">
      <alignment vertical="center" wrapText="1"/>
    </xf>
    <xf numFmtId="0" fontId="2" fillId="4" borderId="7" xfId="9" applyFont="1" applyFill="1" applyBorder="1" applyAlignment="1">
      <alignment vertical="center" wrapText="1"/>
    </xf>
    <xf numFmtId="0" fontId="2" fillId="4" borderId="5" xfId="9" applyFont="1" applyFill="1" applyBorder="1" applyAlignment="1">
      <alignment vertical="center" wrapText="1"/>
    </xf>
    <xf numFmtId="0" fontId="2" fillId="4" borderId="6" xfId="9" applyFont="1" applyFill="1" applyBorder="1" applyAlignment="1">
      <alignment vertical="center" wrapText="1"/>
    </xf>
    <xf numFmtId="0" fontId="3" fillId="4" borderId="15" xfId="9" applyFont="1" applyFill="1" applyBorder="1" applyAlignment="1">
      <alignment horizontal="justify" vertical="center" wrapText="1"/>
    </xf>
    <xf numFmtId="49" fontId="3" fillId="4" borderId="15" xfId="11" applyNumberFormat="1" applyFont="1" applyFill="1" applyBorder="1" applyAlignment="1">
      <alignment horizontal="justify" vertical="top" wrapText="1"/>
    </xf>
    <xf numFmtId="0" fontId="14" fillId="4" borderId="4" xfId="9" applyFont="1" applyFill="1" applyBorder="1" applyAlignment="1">
      <alignment vertical="center" wrapText="1"/>
    </xf>
    <xf numFmtId="0" fontId="14" fillId="4" borderId="0" xfId="9" applyFont="1" applyFill="1" applyBorder="1" applyAlignment="1">
      <alignment vertical="center" wrapText="1"/>
    </xf>
    <xf numFmtId="0" fontId="14" fillId="4" borderId="1" xfId="9" applyFont="1" applyFill="1" applyBorder="1" applyAlignment="1">
      <alignment vertical="center" wrapText="1"/>
    </xf>
    <xf numFmtId="0" fontId="14" fillId="4" borderId="2" xfId="9" applyFont="1" applyFill="1" applyBorder="1" applyAlignment="1">
      <alignment vertical="center" wrapText="1"/>
    </xf>
    <xf numFmtId="0" fontId="14" fillId="4" borderId="8" xfId="9" applyFont="1" applyFill="1" applyBorder="1" applyAlignment="1">
      <alignment vertical="center" wrapText="1"/>
    </xf>
    <xf numFmtId="0" fontId="14" fillId="4" borderId="3" xfId="9" applyFont="1" applyFill="1" applyBorder="1" applyAlignment="1">
      <alignment vertical="center" wrapText="1"/>
    </xf>
    <xf numFmtId="0" fontId="14" fillId="4" borderId="7" xfId="9" applyFont="1" applyFill="1" applyBorder="1" applyAlignment="1">
      <alignment vertical="center" wrapText="1"/>
    </xf>
    <xf numFmtId="0" fontId="14" fillId="4" borderId="5" xfId="9" applyFont="1" applyFill="1" applyBorder="1" applyAlignment="1">
      <alignment vertical="center" wrapText="1"/>
    </xf>
    <xf numFmtId="0" fontId="14" fillId="4" borderId="6" xfId="9" applyFont="1" applyFill="1" applyBorder="1" applyAlignment="1">
      <alignment vertical="center" wrapText="1"/>
    </xf>
    <xf numFmtId="0" fontId="3" fillId="4" borderId="14" xfId="9" applyFont="1" applyFill="1" applyBorder="1" applyAlignment="1">
      <alignment horizontal="justify" vertical="center" wrapText="1"/>
    </xf>
    <xf numFmtId="164" fontId="14" fillId="4" borderId="15" xfId="10" applyFont="1" applyFill="1" applyBorder="1" applyAlignment="1">
      <alignment horizontal="center" vertical="center" wrapText="1"/>
    </xf>
    <xf numFmtId="164" fontId="14" fillId="4" borderId="14" xfId="10" applyFont="1" applyFill="1" applyBorder="1" applyAlignment="1">
      <alignment horizontal="center" vertical="center" wrapText="1"/>
    </xf>
    <xf numFmtId="49" fontId="3" fillId="4" borderId="14" xfId="11" applyNumberFormat="1" applyFont="1" applyFill="1" applyBorder="1" applyAlignment="1">
      <alignment horizontal="justify" vertical="center" wrapText="1"/>
    </xf>
    <xf numFmtId="42" fontId="3" fillId="4" borderId="14" xfId="7" applyFont="1" applyFill="1" applyBorder="1" applyAlignment="1">
      <alignment horizontal="center" vertical="center" wrapText="1"/>
    </xf>
    <xf numFmtId="42" fontId="3" fillId="10" borderId="10" xfId="9" applyNumberFormat="1" applyFont="1" applyFill="1" applyBorder="1" applyAlignment="1">
      <alignment vertical="center"/>
    </xf>
    <xf numFmtId="0" fontId="3" fillId="4" borderId="12" xfId="9" applyFont="1" applyFill="1" applyBorder="1" applyAlignment="1">
      <alignment horizontal="center" vertical="center" wrapText="1"/>
    </xf>
    <xf numFmtId="0" fontId="3" fillId="4" borderId="13" xfId="9" applyFont="1" applyFill="1" applyBorder="1" applyAlignment="1">
      <alignment horizontal="center" vertical="center" wrapText="1"/>
    </xf>
    <xf numFmtId="1" fontId="3" fillId="4" borderId="13" xfId="9" applyNumberFormat="1" applyFont="1" applyFill="1" applyBorder="1" applyAlignment="1">
      <alignment horizontal="center" vertical="center" wrapText="1"/>
    </xf>
    <xf numFmtId="0" fontId="3" fillId="4" borderId="14" xfId="9" applyFont="1" applyFill="1" applyBorder="1" applyAlignment="1">
      <alignment horizontal="center" vertical="center" wrapText="1"/>
    </xf>
    <xf numFmtId="1" fontId="3" fillId="4" borderId="12" xfId="9" applyNumberFormat="1" applyFont="1" applyFill="1" applyBorder="1" applyAlignment="1">
      <alignment horizontal="center" vertical="center" wrapText="1"/>
    </xf>
    <xf numFmtId="42" fontId="3" fillId="4" borderId="15" xfId="7" applyFont="1" applyFill="1" applyBorder="1" applyAlignment="1">
      <alignment horizontal="center" vertical="center" wrapText="1"/>
    </xf>
    <xf numFmtId="1" fontId="3" fillId="4" borderId="14" xfId="9" applyNumberFormat="1" applyFont="1" applyFill="1" applyBorder="1" applyAlignment="1">
      <alignment horizontal="center" vertical="center" wrapText="1"/>
    </xf>
    <xf numFmtId="0" fontId="3" fillId="4" borderId="15" xfId="9" applyFont="1" applyFill="1" applyBorder="1" applyAlignment="1">
      <alignment horizontal="center" vertical="center" wrapText="1"/>
    </xf>
    <xf numFmtId="42" fontId="3" fillId="10" borderId="10" xfId="7" applyFont="1" applyFill="1" applyBorder="1" applyAlignment="1">
      <alignment vertical="center"/>
    </xf>
    <xf numFmtId="49" fontId="3" fillId="0" borderId="15" xfId="11" applyNumberFormat="1" applyFont="1" applyFill="1" applyBorder="1" applyAlignment="1">
      <alignment horizontal="justify" vertical="center" wrapText="1"/>
    </xf>
    <xf numFmtId="0" fontId="2" fillId="5" borderId="0" xfId="9" applyFont="1" applyFill="1" applyBorder="1" applyAlignment="1">
      <alignment horizontal="justify" vertical="center" wrapText="1"/>
    </xf>
    <xf numFmtId="0" fontId="2" fillId="5" borderId="0" xfId="9" applyFont="1" applyFill="1" applyBorder="1" applyAlignment="1">
      <alignment vertical="center"/>
    </xf>
    <xf numFmtId="0" fontId="2" fillId="5" borderId="5" xfId="9" applyFont="1" applyFill="1" applyBorder="1" applyAlignment="1">
      <alignment vertical="center"/>
    </xf>
    <xf numFmtId="0" fontId="2" fillId="5" borderId="5" xfId="9" applyFont="1" applyFill="1" applyBorder="1" applyAlignment="1">
      <alignment horizontal="justify" vertical="center"/>
    </xf>
    <xf numFmtId="0" fontId="2" fillId="5" borderId="5" xfId="9" applyFont="1" applyFill="1" applyBorder="1" applyAlignment="1">
      <alignment horizontal="center" vertical="center"/>
    </xf>
    <xf numFmtId="42" fontId="3" fillId="5" borderId="5" xfId="7" applyFont="1" applyFill="1" applyBorder="1" applyAlignment="1">
      <alignment vertical="center"/>
    </xf>
    <xf numFmtId="0" fontId="2" fillId="5" borderId="5" xfId="9" applyNumberFormat="1" applyFont="1" applyFill="1" applyBorder="1" applyAlignment="1">
      <alignment horizontal="center" vertical="center"/>
    </xf>
    <xf numFmtId="0" fontId="3" fillId="4" borderId="15" xfId="9" quotePrefix="1" applyFont="1" applyFill="1" applyBorder="1" applyAlignment="1">
      <alignment horizontal="justify" vertical="center" wrapText="1"/>
    </xf>
    <xf numFmtId="164" fontId="14" fillId="0" borderId="15" xfId="10" applyFont="1" applyFill="1" applyBorder="1" applyAlignment="1">
      <alignment horizontal="center" vertical="center" wrapText="1"/>
    </xf>
    <xf numFmtId="0" fontId="2" fillId="10" borderId="15" xfId="9" applyFont="1" applyFill="1" applyBorder="1" applyAlignment="1">
      <alignment vertical="center"/>
    </xf>
    <xf numFmtId="0" fontId="3" fillId="4" borderId="2" xfId="9" applyFont="1" applyFill="1" applyBorder="1" applyAlignment="1">
      <alignment horizontal="center" vertical="center" wrapText="1"/>
    </xf>
    <xf numFmtId="10" fontId="3" fillId="4" borderId="15" xfId="8" applyNumberFormat="1" applyFont="1" applyFill="1" applyBorder="1" applyAlignment="1">
      <alignment horizontal="center" vertical="center" wrapText="1"/>
    </xf>
    <xf numFmtId="0" fontId="3" fillId="4" borderId="11" xfId="9" quotePrefix="1" applyFont="1" applyFill="1" applyBorder="1" applyAlignment="1">
      <alignment horizontal="justify" vertical="center" wrapText="1"/>
    </xf>
    <xf numFmtId="3" fontId="2" fillId="5" borderId="8" xfId="9" applyNumberFormat="1" applyFont="1" applyFill="1" applyBorder="1" applyAlignment="1">
      <alignment horizontal="justify" vertical="center" wrapText="1"/>
    </xf>
    <xf numFmtId="164" fontId="3" fillId="5" borderId="10" xfId="9" applyNumberFormat="1" applyFont="1" applyFill="1" applyBorder="1" applyAlignment="1">
      <alignment vertical="center"/>
    </xf>
    <xf numFmtId="0" fontId="2" fillId="10" borderId="8" xfId="9" applyFont="1" applyFill="1" applyBorder="1" applyAlignment="1">
      <alignment horizontal="justify" vertical="center" wrapText="1"/>
    </xf>
    <xf numFmtId="0" fontId="2" fillId="10" borderId="8" xfId="9" applyFont="1" applyFill="1" applyBorder="1" applyAlignment="1">
      <alignment vertical="center"/>
    </xf>
    <xf numFmtId="0" fontId="2" fillId="10" borderId="8" xfId="9" applyFont="1" applyFill="1" applyBorder="1" applyAlignment="1">
      <alignment horizontal="justify" vertical="center"/>
    </xf>
    <xf numFmtId="0" fontId="2" fillId="10" borderId="8" xfId="9" applyFont="1" applyFill="1" applyBorder="1" applyAlignment="1">
      <alignment horizontal="center" vertical="center"/>
    </xf>
    <xf numFmtId="0" fontId="3" fillId="10" borderId="8" xfId="9" applyFont="1" applyFill="1" applyBorder="1" applyAlignment="1">
      <alignment vertical="center"/>
    </xf>
    <xf numFmtId="0" fontId="2" fillId="10" borderId="8" xfId="9" applyNumberFormat="1" applyFont="1" applyFill="1" applyBorder="1" applyAlignment="1">
      <alignment horizontal="center" vertical="center"/>
    </xf>
    <xf numFmtId="0" fontId="3" fillId="4" borderId="12" xfId="9" applyFont="1" applyFill="1" applyBorder="1" applyAlignment="1">
      <alignment horizontal="justify" vertical="center" wrapText="1"/>
    </xf>
    <xf numFmtId="0" fontId="3" fillId="0" borderId="12" xfId="9" applyFont="1" applyFill="1" applyBorder="1" applyAlignment="1">
      <alignment horizontal="center" vertical="center"/>
    </xf>
    <xf numFmtId="164" fontId="14" fillId="4" borderId="15" xfId="10" applyFont="1" applyFill="1" applyBorder="1" applyAlignment="1">
      <alignment vertical="center" wrapText="1"/>
    </xf>
    <xf numFmtId="0" fontId="2" fillId="10" borderId="0" xfId="9" applyFont="1" applyFill="1" applyBorder="1" applyAlignment="1">
      <alignment horizontal="justify" vertical="center" wrapText="1"/>
    </xf>
    <xf numFmtId="0" fontId="2" fillId="10" borderId="0" xfId="9" applyFont="1" applyFill="1" applyBorder="1" applyAlignment="1">
      <alignment vertical="center"/>
    </xf>
    <xf numFmtId="0" fontId="2" fillId="10" borderId="5" xfId="9" applyFont="1" applyFill="1" applyBorder="1" applyAlignment="1">
      <alignment vertical="center"/>
    </xf>
    <xf numFmtId="0" fontId="2" fillId="10" borderId="5" xfId="9" applyFont="1" applyFill="1" applyBorder="1" applyAlignment="1">
      <alignment horizontal="justify" vertical="center"/>
    </xf>
    <xf numFmtId="0" fontId="2" fillId="10" borderId="10" xfId="4" applyNumberFormat="1" applyFont="1" applyFill="1" applyBorder="1" applyAlignment="1">
      <alignment horizontal="center" vertical="center" textRotation="180" wrapText="1"/>
    </xf>
    <xf numFmtId="0" fontId="3" fillId="4" borderId="4" xfId="9" applyFont="1" applyFill="1" applyBorder="1" applyAlignment="1">
      <alignment horizontal="center" vertical="center" wrapText="1"/>
    </xf>
    <xf numFmtId="0" fontId="3" fillId="4" borderId="0" xfId="9" applyFont="1" applyFill="1" applyBorder="1" applyAlignment="1">
      <alignment horizontal="center" vertical="center" wrapText="1"/>
    </xf>
    <xf numFmtId="0" fontId="3" fillId="4" borderId="1" xfId="9" applyFont="1" applyFill="1" applyBorder="1" applyAlignment="1">
      <alignment horizontal="center" vertical="center" wrapText="1"/>
    </xf>
    <xf numFmtId="0" fontId="3" fillId="4" borderId="8" xfId="9" applyFont="1" applyFill="1" applyBorder="1" applyAlignment="1">
      <alignment horizontal="center" vertical="center" wrapText="1"/>
    </xf>
    <xf numFmtId="0" fontId="3" fillId="4" borderId="3" xfId="9" applyFont="1" applyFill="1" applyBorder="1" applyAlignment="1">
      <alignment horizontal="center" vertical="center" wrapText="1"/>
    </xf>
    <xf numFmtId="44" fontId="14" fillId="0" borderId="15" xfId="6" applyFont="1" applyFill="1" applyBorder="1" applyAlignment="1">
      <alignment horizontal="center" vertical="center" wrapText="1"/>
    </xf>
    <xf numFmtId="0" fontId="2" fillId="10" borderId="0" xfId="4" applyNumberFormat="1" applyFont="1" applyFill="1" applyBorder="1" applyAlignment="1">
      <alignment horizontal="center" vertical="center" textRotation="180" wrapText="1"/>
    </xf>
    <xf numFmtId="0" fontId="14" fillId="4" borderId="15" xfId="11" quotePrefix="1" applyNumberFormat="1" applyFont="1" applyFill="1" applyBorder="1" applyAlignment="1">
      <alignment horizontal="justify" vertical="center" wrapText="1"/>
    </xf>
    <xf numFmtId="172" fontId="14" fillId="0" borderId="15" xfId="6" quotePrefix="1" applyNumberFormat="1" applyFont="1" applyFill="1" applyBorder="1" applyAlignment="1">
      <alignment vertical="center" wrapText="1"/>
    </xf>
    <xf numFmtId="172" fontId="14" fillId="0" borderId="15" xfId="6" applyNumberFormat="1" applyFont="1" applyBorder="1" applyAlignment="1">
      <alignment horizontal="center" vertical="center" wrapText="1"/>
    </xf>
    <xf numFmtId="0" fontId="3" fillId="4" borderId="12" xfId="9" applyFont="1" applyFill="1" applyBorder="1" applyAlignment="1">
      <alignment vertical="center" wrapText="1"/>
    </xf>
    <xf numFmtId="49" fontId="3" fillId="4" borderId="15" xfId="11" quotePrefix="1" applyNumberFormat="1" applyFont="1" applyFill="1" applyBorder="1" applyAlignment="1">
      <alignment horizontal="justify" vertical="center" wrapText="1"/>
    </xf>
    <xf numFmtId="0" fontId="3" fillId="4" borderId="13" xfId="9" applyFont="1" applyFill="1" applyBorder="1" applyAlignment="1">
      <alignment vertical="center" wrapText="1"/>
    </xf>
    <xf numFmtId="172" fontId="14" fillId="4" borderId="15" xfId="6" applyNumberFormat="1" applyFont="1" applyFill="1" applyBorder="1" applyAlignment="1">
      <alignment horizontal="center" vertical="center" wrapText="1"/>
    </xf>
    <xf numFmtId="49" fontId="14" fillId="4" borderId="12" xfId="11" quotePrefix="1" applyNumberFormat="1" applyFont="1" applyFill="1" applyBorder="1" applyAlignment="1">
      <alignment horizontal="justify" vertical="center" wrapText="1"/>
    </xf>
    <xf numFmtId="0" fontId="3" fillId="4" borderId="14" xfId="9" applyFont="1" applyFill="1" applyBorder="1" applyAlignment="1">
      <alignment vertical="center" wrapText="1"/>
    </xf>
    <xf numFmtId="0" fontId="2" fillId="10" borderId="10" xfId="4" applyNumberFormat="1" applyFont="1" applyFill="1" applyBorder="1" applyAlignment="1">
      <alignment vertical="center" textRotation="180" wrapText="1"/>
    </xf>
    <xf numFmtId="169" fontId="2" fillId="10" borderId="10" xfId="4" applyNumberFormat="1" applyFont="1" applyFill="1" applyBorder="1" applyAlignment="1">
      <alignment vertical="center" textRotation="180" wrapText="1"/>
    </xf>
    <xf numFmtId="0" fontId="3" fillId="4" borderId="5" xfId="9" applyFont="1" applyFill="1" applyBorder="1" applyAlignment="1">
      <alignment horizontal="center" vertical="center" wrapText="1"/>
    </xf>
    <xf numFmtId="0" fontId="3" fillId="4" borderId="6" xfId="9" applyFont="1" applyFill="1" applyBorder="1" applyAlignment="1">
      <alignment horizontal="center" vertical="center" wrapText="1"/>
    </xf>
    <xf numFmtId="49" fontId="14" fillId="0" borderId="15" xfId="11" applyNumberFormat="1" applyFont="1" applyFill="1" applyBorder="1" applyAlignment="1">
      <alignment horizontal="justify" vertical="center" wrapText="1"/>
    </xf>
    <xf numFmtId="172" fontId="14" fillId="0" borderId="15" xfId="6" quotePrefix="1" applyNumberFormat="1" applyFont="1" applyFill="1" applyBorder="1" applyAlignment="1">
      <alignment horizontal="center" vertical="center"/>
    </xf>
    <xf numFmtId="172" fontId="14" fillId="0" borderId="15" xfId="6" applyNumberFormat="1" applyFont="1" applyFill="1" applyBorder="1" applyAlignment="1">
      <alignment horizontal="center" vertical="center" wrapText="1"/>
    </xf>
    <xf numFmtId="0" fontId="3" fillId="0" borderId="15" xfId="9" applyFont="1" applyFill="1" applyBorder="1" applyAlignment="1">
      <alignment horizontal="center" vertical="center" wrapText="1"/>
    </xf>
    <xf numFmtId="0" fontId="3" fillId="0" borderId="15" xfId="9" applyFont="1" applyFill="1" applyBorder="1" applyAlignment="1">
      <alignment horizontal="justify" vertical="center" wrapText="1"/>
    </xf>
    <xf numFmtId="0" fontId="2" fillId="5" borderId="10" xfId="4" applyNumberFormat="1" applyFont="1" applyFill="1" applyBorder="1" applyAlignment="1">
      <alignment vertical="center" textRotation="180" wrapText="1"/>
    </xf>
    <xf numFmtId="169" fontId="2" fillId="5" borderId="10" xfId="4" applyNumberFormat="1" applyFont="1" applyFill="1" applyBorder="1" applyAlignment="1">
      <alignment vertical="center" textRotation="180" wrapText="1"/>
    </xf>
    <xf numFmtId="0" fontId="2" fillId="5" borderId="10" xfId="4" applyNumberFormat="1" applyFont="1" applyFill="1" applyBorder="1" applyAlignment="1">
      <alignment horizontal="center" vertical="center" textRotation="180" wrapText="1"/>
    </xf>
    <xf numFmtId="0" fontId="2" fillId="10" borderId="5" xfId="9" applyFont="1" applyFill="1" applyBorder="1" applyAlignment="1">
      <alignment horizontal="center" vertical="center"/>
    </xf>
    <xf numFmtId="0" fontId="2" fillId="10" borderId="5" xfId="4" applyNumberFormat="1" applyFont="1" applyFill="1" applyBorder="1" applyAlignment="1">
      <alignment vertical="center" textRotation="180" wrapText="1"/>
    </xf>
    <xf numFmtId="169" fontId="2" fillId="10" borderId="5" xfId="4" applyNumberFormat="1" applyFont="1" applyFill="1" applyBorder="1" applyAlignment="1">
      <alignment vertical="center" textRotation="180" wrapText="1"/>
    </xf>
    <xf numFmtId="0" fontId="2" fillId="10" borderId="5" xfId="4" applyNumberFormat="1" applyFont="1" applyFill="1" applyBorder="1" applyAlignment="1">
      <alignment horizontal="center" vertical="center" textRotation="180" wrapText="1"/>
    </xf>
    <xf numFmtId="42" fontId="3" fillId="4" borderId="15" xfId="7" applyFont="1" applyFill="1" applyBorder="1" applyAlignment="1">
      <alignment vertical="center"/>
    </xf>
    <xf numFmtId="49" fontId="14" fillId="4" borderId="15" xfId="11" applyNumberFormat="1" applyFont="1" applyFill="1" applyBorder="1" applyAlignment="1">
      <alignment horizontal="justify" vertical="center" wrapText="1"/>
    </xf>
    <xf numFmtId="172" fontId="14" fillId="4" borderId="9" xfId="6" applyNumberFormat="1" applyFont="1" applyFill="1" applyBorder="1" applyAlignment="1">
      <alignment horizontal="center" vertical="center" wrapText="1"/>
    </xf>
    <xf numFmtId="0" fontId="14" fillId="4" borderId="15" xfId="11" applyFont="1" applyFill="1" applyBorder="1" applyAlignment="1">
      <alignment horizontal="justify" vertical="center" wrapText="1"/>
    </xf>
    <xf numFmtId="42" fontId="0" fillId="0" borderId="0" xfId="0" applyNumberFormat="1" applyFont="1"/>
    <xf numFmtId="164" fontId="0" fillId="0" borderId="0" xfId="0" applyNumberFormat="1" applyFont="1"/>
    <xf numFmtId="0" fontId="0" fillId="0" borderId="0" xfId="0" applyFont="1" applyAlignment="1">
      <alignment horizontal="justify"/>
    </xf>
    <xf numFmtId="0" fontId="3" fillId="0" borderId="12" xfId="9" applyFont="1" applyFill="1" applyBorder="1" applyAlignment="1">
      <alignment horizontal="justify" vertical="center" wrapText="1"/>
    </xf>
    <xf numFmtId="0" fontId="3" fillId="4" borderId="13" xfId="9" applyFont="1" applyFill="1" applyBorder="1" applyAlignment="1">
      <alignment horizontal="justify" vertical="center" wrapText="1"/>
    </xf>
    <xf numFmtId="0" fontId="3" fillId="4" borderId="2" xfId="9" applyFont="1" applyFill="1" applyBorder="1" applyAlignment="1">
      <alignment horizontal="justify" vertical="center" wrapText="1"/>
    </xf>
    <xf numFmtId="1" fontId="2" fillId="5" borderId="10" xfId="9" applyNumberFormat="1" applyFont="1" applyFill="1" applyBorder="1" applyAlignment="1">
      <alignment horizontal="justify" vertical="center"/>
    </xf>
    <xf numFmtId="1" fontId="2" fillId="10" borderId="10" xfId="9" applyNumberFormat="1" applyFont="1" applyFill="1" applyBorder="1" applyAlignment="1">
      <alignment horizontal="justify" vertical="center"/>
    </xf>
    <xf numFmtId="1" fontId="3" fillId="4" borderId="12" xfId="9" applyNumberFormat="1" applyFont="1" applyFill="1" applyBorder="1" applyAlignment="1">
      <alignment horizontal="justify" vertical="center" wrapText="1"/>
    </xf>
    <xf numFmtId="1" fontId="3" fillId="4" borderId="13" xfId="9" applyNumberFormat="1" applyFont="1" applyFill="1" applyBorder="1" applyAlignment="1">
      <alignment horizontal="justify" vertical="center" wrapText="1"/>
    </xf>
    <xf numFmtId="1" fontId="3" fillId="4" borderId="14" xfId="9" applyNumberFormat="1" applyFont="1" applyFill="1" applyBorder="1" applyAlignment="1">
      <alignment horizontal="justify" vertical="center" wrapText="1"/>
    </xf>
    <xf numFmtId="1" fontId="2" fillId="5" borderId="5" xfId="9" applyNumberFormat="1" applyFont="1" applyFill="1" applyBorder="1" applyAlignment="1">
      <alignment horizontal="justify" vertical="center"/>
    </xf>
    <xf numFmtId="0" fontId="3" fillId="10" borderId="10" xfId="9" applyFont="1" applyFill="1" applyBorder="1" applyAlignment="1">
      <alignment horizontal="justify" vertical="center"/>
    </xf>
    <xf numFmtId="1" fontId="3" fillId="4" borderId="12" xfId="9" quotePrefix="1" applyNumberFormat="1" applyFont="1" applyFill="1" applyBorder="1" applyAlignment="1">
      <alignment horizontal="justify" vertical="center" wrapText="1"/>
    </xf>
    <xf numFmtId="1" fontId="2" fillId="10" borderId="8" xfId="9" applyNumberFormat="1" applyFont="1" applyFill="1" applyBorder="1" applyAlignment="1">
      <alignment horizontal="justify" vertical="center"/>
    </xf>
    <xf numFmtId="1" fontId="3" fillId="4" borderId="13" xfId="9" quotePrefix="1" applyNumberFormat="1" applyFont="1" applyFill="1" applyBorder="1" applyAlignment="1">
      <alignment horizontal="justify" vertical="center" wrapText="1"/>
    </xf>
    <xf numFmtId="0" fontId="2" fillId="3" borderId="11" xfId="9" applyFont="1" applyFill="1" applyBorder="1" applyAlignment="1">
      <alignment horizontal="justify" vertical="center"/>
    </xf>
    <xf numFmtId="0" fontId="2" fillId="5" borderId="11" xfId="9" applyFont="1" applyFill="1" applyBorder="1" applyAlignment="1">
      <alignment horizontal="justify" vertical="center"/>
    </xf>
    <xf numFmtId="0" fontId="2" fillId="10" borderId="11" xfId="9" applyFont="1" applyFill="1" applyBorder="1" applyAlignment="1">
      <alignment horizontal="justify" vertical="center"/>
    </xf>
    <xf numFmtId="0" fontId="2" fillId="5" borderId="6" xfId="9" applyFont="1" applyFill="1" applyBorder="1" applyAlignment="1">
      <alignment horizontal="justify" vertical="center"/>
    </xf>
    <xf numFmtId="0" fontId="2" fillId="10" borderId="3" xfId="9" applyFont="1" applyFill="1" applyBorder="1" applyAlignment="1">
      <alignment horizontal="justify" vertical="center"/>
    </xf>
    <xf numFmtId="0" fontId="3" fillId="4" borderId="0" xfId="9" applyFont="1" applyFill="1" applyBorder="1"/>
    <xf numFmtId="0" fontId="3" fillId="4" borderId="1" xfId="9" applyFont="1" applyFill="1" applyBorder="1"/>
    <xf numFmtId="0" fontId="2" fillId="4" borderId="8" xfId="9" applyFont="1" applyFill="1" applyBorder="1" applyAlignment="1">
      <alignment horizontal="justify" vertical="center"/>
    </xf>
    <xf numFmtId="0" fontId="2" fillId="4" borderId="8" xfId="9" applyFont="1" applyFill="1" applyBorder="1" applyAlignment="1">
      <alignment horizontal="center" vertical="center"/>
    </xf>
    <xf numFmtId="0" fontId="2" fillId="4" borderId="5" xfId="9" applyFont="1" applyFill="1" applyBorder="1" applyAlignment="1">
      <alignment horizontal="justify" vertical="center"/>
    </xf>
    <xf numFmtId="0" fontId="2" fillId="4" borderId="5" xfId="9" applyFont="1" applyFill="1" applyBorder="1" applyAlignment="1">
      <alignment horizontal="center" vertical="center"/>
    </xf>
    <xf numFmtId="0" fontId="2" fillId="4" borderId="4" xfId="0" applyFont="1" applyFill="1" applyBorder="1" applyAlignment="1">
      <alignment vertical="center"/>
    </xf>
    <xf numFmtId="0" fontId="2" fillId="0" borderId="0" xfId="0" applyFont="1" applyBorder="1" applyAlignment="1">
      <alignment vertical="center"/>
    </xf>
    <xf numFmtId="0" fontId="2" fillId="4" borderId="0" xfId="0" applyFont="1" applyFill="1" applyBorder="1" applyAlignment="1">
      <alignment horizontal="justify" vertical="center"/>
    </xf>
    <xf numFmtId="0" fontId="2" fillId="0" borderId="1" xfId="0" applyFont="1" applyBorder="1" applyAlignment="1">
      <alignment horizontal="justify" vertical="center"/>
    </xf>
    <xf numFmtId="0" fontId="2" fillId="0" borderId="6" xfId="0" applyFont="1" applyBorder="1" applyAlignment="1">
      <alignment horizontal="justify" vertical="center"/>
    </xf>
    <xf numFmtId="0" fontId="3" fillId="5" borderId="5" xfId="0" applyFont="1" applyFill="1" applyBorder="1" applyAlignment="1">
      <alignment vertical="center"/>
    </xf>
    <xf numFmtId="0" fontId="3" fillId="4" borderId="5" xfId="0" applyFont="1" applyFill="1" applyBorder="1" applyAlignment="1">
      <alignment vertical="center" wrapText="1"/>
    </xf>
    <xf numFmtId="2" fontId="3" fillId="4" borderId="15" xfId="0" applyNumberFormat="1" applyFont="1" applyFill="1" applyBorder="1" applyAlignment="1">
      <alignment horizontal="justify" vertical="center" wrapText="1"/>
    </xf>
    <xf numFmtId="3" fontId="0" fillId="0" borderId="15" xfId="0" applyNumberFormat="1" applyFont="1" applyBorder="1" applyAlignment="1">
      <alignment horizontal="center" vertical="center"/>
    </xf>
    <xf numFmtId="3" fontId="0" fillId="0" borderId="0" xfId="0" applyNumberFormat="1" applyFont="1"/>
    <xf numFmtId="1" fontId="2" fillId="5" borderId="12" xfId="0" applyNumberFormat="1" applyFont="1" applyFill="1" applyBorder="1" applyAlignment="1">
      <alignment horizontal="center" vertical="center"/>
    </xf>
    <xf numFmtId="192" fontId="3" fillId="4"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4" borderId="0" xfId="0" applyFont="1" applyFill="1" applyBorder="1" applyAlignment="1">
      <alignment horizontal="center" vertical="center" wrapText="1"/>
    </xf>
    <xf numFmtId="0" fontId="14" fillId="0" borderId="15"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15"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 fillId="4" borderId="13" xfId="0" applyFont="1" applyFill="1" applyBorder="1" applyAlignment="1">
      <alignment horizontal="center"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9" fontId="3" fillId="4" borderId="15" xfId="8" applyFont="1" applyFill="1" applyBorder="1" applyAlignment="1">
      <alignment horizontal="center" vertical="center" wrapText="1"/>
    </xf>
    <xf numFmtId="0" fontId="3" fillId="0" borderId="15" xfId="0" applyFont="1" applyBorder="1" applyAlignment="1">
      <alignment horizontal="justify" vertical="center" wrapText="1"/>
    </xf>
    <xf numFmtId="0" fontId="3" fillId="0" borderId="14" xfId="0" applyFont="1" applyBorder="1" applyAlignment="1">
      <alignment horizontal="justify" vertical="center" wrapText="1"/>
    </xf>
    <xf numFmtId="0" fontId="31" fillId="4" borderId="0" xfId="0" applyFont="1" applyFill="1" applyBorder="1" applyAlignment="1">
      <alignment horizontal="justify" vertical="center" wrapText="1"/>
    </xf>
    <xf numFmtId="193" fontId="3" fillId="4" borderId="14" xfId="0" applyNumberFormat="1" applyFont="1" applyFill="1" applyBorder="1" applyAlignment="1">
      <alignment horizontal="center" vertical="center" wrapText="1"/>
    </xf>
    <xf numFmtId="193" fontId="14" fillId="4" borderId="14"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9" applyFont="1" applyFill="1" applyBorder="1" applyAlignment="1">
      <alignment horizontal="center" vertical="center" wrapText="1"/>
    </xf>
    <xf numFmtId="1" fontId="14" fillId="3" borderId="5" xfId="0" applyNumberFormat="1" applyFont="1" applyFill="1" applyBorder="1" applyAlignment="1">
      <alignment horizontal="justify" vertical="center"/>
    </xf>
    <xf numFmtId="1" fontId="14" fillId="5" borderId="5" xfId="0" applyNumberFormat="1" applyFont="1" applyFill="1" applyBorder="1" applyAlignment="1">
      <alignment horizontal="justify" vertical="center"/>
    </xf>
    <xf numFmtId="1" fontId="14" fillId="6" borderId="10" xfId="0" applyNumberFormat="1" applyFont="1" applyFill="1" applyBorder="1" applyAlignment="1">
      <alignment horizontal="justify" vertical="center"/>
    </xf>
    <xf numFmtId="0" fontId="14" fillId="6" borderId="8" xfId="0" applyFont="1" applyFill="1" applyBorder="1" applyAlignment="1">
      <alignment horizontal="justify" vertical="center"/>
    </xf>
    <xf numFmtId="3" fontId="14" fillId="4" borderId="15" xfId="0" applyNumberFormat="1" applyFont="1" applyFill="1" applyBorder="1" applyAlignment="1">
      <alignment horizontal="justify" vertical="center" wrapText="1"/>
    </xf>
    <xf numFmtId="1" fontId="3" fillId="0" borderId="15" xfId="0" applyNumberFormat="1"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15" xfId="0" applyFont="1" applyFill="1" applyBorder="1" applyAlignment="1">
      <alignment horizontal="justify" vertical="center"/>
    </xf>
    <xf numFmtId="167" fontId="3" fillId="0" borderId="15" xfId="0" applyNumberFormat="1" applyFont="1" applyFill="1" applyBorder="1" applyAlignment="1">
      <alignment horizontal="justify" vertical="center"/>
    </xf>
    <xf numFmtId="0" fontId="3" fillId="0" borderId="0" xfId="0" applyFont="1" applyFill="1" applyBorder="1" applyAlignment="1">
      <alignment horizontal="justify"/>
    </xf>
    <xf numFmtId="0" fontId="2" fillId="0" borderId="0" xfId="0" applyFont="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justify" vertical="center" wrapText="1"/>
    </xf>
    <xf numFmtId="0" fontId="3" fillId="4" borderId="15" xfId="0" applyFont="1" applyFill="1" applyBorder="1" applyAlignment="1">
      <alignment horizontal="justify" vertical="center" wrapText="1"/>
    </xf>
    <xf numFmtId="3" fontId="3" fillId="0" borderId="15" xfId="0" applyNumberFormat="1" applyFont="1" applyFill="1" applyBorder="1" applyAlignment="1">
      <alignment horizontal="center" vertical="center"/>
    </xf>
    <xf numFmtId="0" fontId="2" fillId="2" borderId="12" xfId="0" applyFont="1" applyFill="1" applyBorder="1" applyAlignment="1">
      <alignment horizontal="center" vertical="center" textRotation="90" wrapText="1"/>
    </xf>
    <xf numFmtId="1" fontId="2" fillId="4" borderId="2" xfId="0" applyNumberFormat="1" applyFont="1" applyFill="1" applyBorder="1" applyAlignment="1">
      <alignment horizontal="center" vertical="center" wrapText="1"/>
    </xf>
    <xf numFmtId="1" fontId="2" fillId="4" borderId="8" xfId="0" applyNumberFormat="1" applyFont="1" applyFill="1" applyBorder="1" applyAlignment="1">
      <alignment horizontal="center" vertical="center" wrapText="1"/>
    </xf>
    <xf numFmtId="1" fontId="2" fillId="4" borderId="3" xfId="0" applyNumberFormat="1"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1" fontId="2" fillId="4" borderId="0"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textRotation="90"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9" fontId="3" fillId="4" borderId="15" xfId="8" applyFont="1" applyFill="1" applyBorder="1" applyAlignment="1">
      <alignment horizontal="center" vertical="center"/>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9" fontId="3" fillId="4" borderId="12" xfId="8" applyFont="1" applyFill="1" applyBorder="1" applyAlignment="1">
      <alignment horizontal="center" vertical="center"/>
    </xf>
    <xf numFmtId="9" fontId="3" fillId="4" borderId="14" xfId="8" applyFont="1" applyFill="1" applyBorder="1" applyAlignment="1">
      <alignment horizontal="center" vertical="center"/>
    </xf>
    <xf numFmtId="9" fontId="3" fillId="4" borderId="13" xfId="8" applyFont="1" applyFill="1" applyBorder="1" applyAlignment="1">
      <alignment horizontal="center" vertical="center"/>
    </xf>
    <xf numFmtId="0" fontId="3" fillId="4" borderId="14" xfId="0" applyFont="1" applyFill="1" applyBorder="1" applyAlignment="1">
      <alignment horizontal="justify"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1" fontId="3" fillId="4" borderId="12"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3" fontId="3" fillId="0" borderId="12" xfId="0" applyNumberFormat="1" applyFont="1" applyBorder="1" applyAlignment="1">
      <alignment horizontal="center" vertical="center"/>
    </xf>
    <xf numFmtId="1" fontId="3" fillId="4" borderId="15" xfId="0" applyNumberFormat="1"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center"/>
    </xf>
    <xf numFmtId="0" fontId="3" fillId="4" borderId="0" xfId="0" applyFont="1" applyFill="1" applyBorder="1" applyAlignment="1">
      <alignment horizontal="center"/>
    </xf>
    <xf numFmtId="0" fontId="3" fillId="4" borderId="1" xfId="0" applyFont="1" applyFill="1" applyBorder="1" applyAlignment="1">
      <alignment horizontal="center"/>
    </xf>
    <xf numFmtId="1" fontId="3" fillId="0" borderId="13" xfId="0" applyNumberFormat="1" applyFont="1" applyFill="1" applyBorder="1" applyAlignment="1">
      <alignment horizontal="center" vertical="center" wrapText="1"/>
    </xf>
    <xf numFmtId="41" fontId="3" fillId="4" borderId="14" xfId="5" applyFont="1" applyFill="1" applyBorder="1" applyAlignment="1">
      <alignment horizontal="center" vertical="center" wrapText="1"/>
    </xf>
    <xf numFmtId="0" fontId="38" fillId="7" borderId="15" xfId="0" applyFont="1" applyFill="1" applyBorder="1" applyAlignment="1">
      <alignment horizontal="center" vertical="center" wrapText="1"/>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0" xfId="0" applyFont="1" applyAlignment="1">
      <alignment horizontal="center"/>
    </xf>
    <xf numFmtId="1" fontId="2" fillId="2" borderId="12" xfId="0" applyNumberFormat="1"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13" xfId="0" applyFont="1" applyFill="1" applyBorder="1" applyAlignment="1">
      <alignment horizontal="center" vertical="center"/>
    </xf>
    <xf numFmtId="167" fontId="3" fillId="4" borderId="14" xfId="0" applyNumberFormat="1" applyFont="1" applyFill="1" applyBorder="1" applyAlignment="1">
      <alignment horizontal="center" vertical="center"/>
    </xf>
    <xf numFmtId="167" fontId="3" fillId="4" borderId="15" xfId="0" applyNumberFormat="1" applyFont="1" applyFill="1" applyBorder="1" applyAlignment="1">
      <alignment horizontal="center" vertical="center"/>
    </xf>
    <xf numFmtId="167" fontId="3" fillId="4" borderId="12" xfId="0" applyNumberFormat="1" applyFont="1" applyFill="1" applyBorder="1" applyAlignment="1">
      <alignment horizontal="center" vertical="center"/>
    </xf>
    <xf numFmtId="167" fontId="3" fillId="4" borderId="13"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0" fontId="3" fillId="4" borderId="12" xfId="9" applyFont="1" applyFill="1" applyBorder="1" applyAlignment="1">
      <alignment horizontal="justify" vertical="center" wrapText="1"/>
    </xf>
    <xf numFmtId="0" fontId="3" fillId="4" borderId="13" xfId="9" applyFont="1" applyFill="1" applyBorder="1" applyAlignment="1">
      <alignment horizontal="justify" vertical="center" wrapText="1"/>
    </xf>
    <xf numFmtId="0" fontId="3" fillId="4" borderId="14" xfId="9" applyFont="1" applyFill="1" applyBorder="1" applyAlignment="1">
      <alignment horizontal="justify" vertical="center" wrapText="1"/>
    </xf>
    <xf numFmtId="0" fontId="2" fillId="6" borderId="10" xfId="0" applyFont="1" applyFill="1" applyBorder="1" applyAlignment="1">
      <alignment horizontal="left" vertical="center"/>
    </xf>
    <xf numFmtId="0" fontId="3" fillId="4" borderId="0" xfId="0" applyFont="1" applyFill="1" applyAlignment="1">
      <alignment horizontal="center"/>
    </xf>
    <xf numFmtId="0" fontId="3" fillId="0" borderId="0" xfId="0" applyFont="1" applyFill="1" applyBorder="1" applyAlignment="1">
      <alignment horizontal="center" vertical="center" wrapText="1"/>
    </xf>
    <xf numFmtId="193"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0"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180" wrapText="1"/>
    </xf>
    <xf numFmtId="49" fontId="3" fillId="0" borderId="0" xfId="0" applyNumberFormat="1" applyFont="1" applyFill="1" applyBorder="1" applyAlignment="1">
      <alignment horizontal="center" vertical="center" textRotation="180" wrapText="1"/>
    </xf>
    <xf numFmtId="171"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left" vertical="center" wrapText="1"/>
    </xf>
    <xf numFmtId="167" fontId="3" fillId="0" borderId="0" xfId="0" applyNumberFormat="1" applyFont="1" applyFill="1" applyBorder="1" applyAlignment="1">
      <alignment horizontal="center" vertical="center" wrapText="1"/>
    </xf>
    <xf numFmtId="1" fontId="2" fillId="15" borderId="9" xfId="0" applyNumberFormat="1" applyFont="1" applyFill="1" applyBorder="1" applyAlignment="1">
      <alignment horizontal="justify" vertical="center"/>
    </xf>
    <xf numFmtId="0" fontId="2" fillId="15" borderId="8" xfId="0" applyFont="1" applyFill="1" applyBorder="1" applyAlignment="1">
      <alignment horizontal="justify" vertical="center"/>
    </xf>
    <xf numFmtId="166" fontId="2" fillId="15" borderId="8" xfId="0" applyNumberFormat="1" applyFont="1" applyFill="1" applyBorder="1" applyAlignment="1">
      <alignment horizontal="justify" vertical="center"/>
    </xf>
    <xf numFmtId="0" fontId="2" fillId="15" borderId="8" xfId="0" applyFont="1" applyFill="1" applyBorder="1" applyAlignment="1">
      <alignment horizontal="justify" vertical="center" wrapText="1"/>
    </xf>
    <xf numFmtId="0" fontId="3" fillId="15" borderId="8" xfId="0" applyFont="1" applyFill="1" applyBorder="1" applyAlignment="1">
      <alignment horizontal="justify" vertical="center"/>
    </xf>
    <xf numFmtId="41" fontId="3" fillId="15" borderId="8" xfId="5" applyFont="1" applyFill="1" applyBorder="1" applyAlignment="1">
      <alignment horizontal="center" vertical="center"/>
    </xf>
    <xf numFmtId="1" fontId="3" fillId="15" borderId="8" xfId="0" applyNumberFormat="1" applyFont="1" applyFill="1" applyBorder="1" applyAlignment="1">
      <alignment horizontal="center" vertical="center"/>
    </xf>
    <xf numFmtId="0" fontId="3" fillId="15" borderId="8" xfId="0" applyFont="1" applyFill="1" applyBorder="1" applyAlignment="1">
      <alignment horizontal="center" vertical="center"/>
    </xf>
    <xf numFmtId="0" fontId="3" fillId="15" borderId="8" xfId="0" applyFont="1" applyFill="1" applyBorder="1"/>
    <xf numFmtId="2" fontId="3" fillId="15" borderId="8" xfId="0" applyNumberFormat="1" applyFont="1" applyFill="1" applyBorder="1" applyAlignment="1">
      <alignment vertical="center" wrapText="1"/>
    </xf>
    <xf numFmtId="168" fontId="3" fillId="15" borderId="8" xfId="0" applyNumberFormat="1" applyFont="1" applyFill="1" applyBorder="1" applyAlignment="1">
      <alignment horizontal="right" vertical="center"/>
    </xf>
    <xf numFmtId="168" fontId="3" fillId="15" borderId="8" xfId="0" applyNumberFormat="1" applyFont="1" applyFill="1" applyBorder="1" applyAlignment="1">
      <alignment horizontal="center"/>
    </xf>
    <xf numFmtId="0" fontId="3" fillId="15" borderId="3" xfId="0" applyFont="1" applyFill="1" applyBorder="1" applyAlignment="1">
      <alignment horizontal="justify" vertical="center" wrapText="1"/>
    </xf>
    <xf numFmtId="0" fontId="3" fillId="0" borderId="5" xfId="0" applyFont="1" applyBorder="1" applyAlignment="1">
      <alignment horizontal="justify" vertical="center"/>
    </xf>
    <xf numFmtId="41" fontId="3" fillId="0" borderId="5" xfId="5" applyFont="1" applyBorder="1" applyAlignment="1">
      <alignment horizontal="center" vertical="center"/>
    </xf>
    <xf numFmtId="0" fontId="3" fillId="3" borderId="10" xfId="0" applyFont="1" applyFill="1" applyBorder="1" applyAlignment="1">
      <alignment horizontal="justify" vertical="center"/>
    </xf>
    <xf numFmtId="41" fontId="3" fillId="3" borderId="10" xfId="5" applyFont="1" applyFill="1" applyBorder="1" applyAlignment="1">
      <alignment horizontal="center" vertical="center"/>
    </xf>
    <xf numFmtId="0" fontId="3" fillId="5" borderId="5" xfId="0" applyFont="1" applyFill="1" applyBorder="1" applyAlignment="1">
      <alignment horizontal="justify" vertical="center"/>
    </xf>
    <xf numFmtId="41" fontId="3" fillId="5" borderId="5" xfId="5" applyFont="1" applyFill="1" applyBorder="1" applyAlignment="1">
      <alignment horizontal="center" vertical="center"/>
    </xf>
    <xf numFmtId="0" fontId="0" fillId="0" borderId="15" xfId="0" applyFont="1" applyBorder="1" applyAlignment="1">
      <alignment horizontal="justify" vertical="center"/>
    </xf>
    <xf numFmtId="41" fontId="2" fillId="4" borderId="0" xfId="5" applyFont="1" applyFill="1" applyBorder="1" applyAlignment="1">
      <alignment vertical="center"/>
    </xf>
    <xf numFmtId="41" fontId="2" fillId="3" borderId="10" xfId="5" applyFont="1" applyFill="1" applyBorder="1" applyAlignment="1">
      <alignment horizontal="right" vertical="center" wrapText="1"/>
    </xf>
    <xf numFmtId="41" fontId="2" fillId="8" borderId="10" xfId="5" applyFont="1" applyFill="1" applyBorder="1" applyAlignment="1">
      <alignment horizontal="right" vertical="center" wrapText="1"/>
    </xf>
    <xf numFmtId="41" fontId="3" fillId="6" borderId="10" xfId="5" applyFont="1" applyFill="1" applyBorder="1" applyAlignment="1">
      <alignment horizontal="right" vertical="center" wrapText="1"/>
    </xf>
    <xf numFmtId="41" fontId="3" fillId="4" borderId="14" xfId="5" applyFont="1" applyFill="1" applyBorder="1" applyAlignment="1">
      <alignment horizontal="right" vertical="center" wrapText="1"/>
    </xf>
    <xf numFmtId="41" fontId="2" fillId="6" borderId="10" xfId="5" applyFont="1" applyFill="1" applyBorder="1" applyAlignment="1">
      <alignment horizontal="right" vertical="center" wrapText="1"/>
    </xf>
    <xf numFmtId="41" fontId="3" fillId="4" borderId="15" xfId="5" applyFont="1" applyFill="1" applyBorder="1" applyAlignment="1">
      <alignment horizontal="right" vertical="center" wrapText="1"/>
    </xf>
    <xf numFmtId="41" fontId="3" fillId="4" borderId="12" xfId="5" applyFont="1" applyFill="1" applyBorder="1" applyAlignment="1">
      <alignment horizontal="right" vertical="center" wrapText="1"/>
    </xf>
    <xf numFmtId="41" fontId="2" fillId="0" borderId="0" xfId="5" applyFont="1" applyFill="1" applyBorder="1" applyAlignment="1">
      <alignment horizontal="right" vertical="center" wrapText="1"/>
    </xf>
    <xf numFmtId="41" fontId="3" fillId="4" borderId="0" xfId="5" applyFont="1" applyFill="1" applyAlignment="1">
      <alignment horizontal="right" vertical="center"/>
    </xf>
    <xf numFmtId="41" fontId="34" fillId="0" borderId="0" xfId="5" applyFont="1" applyAlignment="1">
      <alignment horizontal="right" vertical="center"/>
    </xf>
    <xf numFmtId="0" fontId="15" fillId="4" borderId="12" xfId="0" applyFont="1" applyFill="1" applyBorder="1" applyAlignment="1">
      <alignment horizontal="justify" vertical="center" wrapText="1"/>
    </xf>
    <xf numFmtId="1" fontId="2" fillId="3" borderId="2" xfId="0" applyNumberFormat="1" applyFont="1" applyFill="1" applyBorder="1" applyAlignment="1">
      <alignment horizontal="left" vertical="center"/>
    </xf>
    <xf numFmtId="0" fontId="2" fillId="3" borderId="8" xfId="0" applyFont="1" applyFill="1" applyBorder="1" applyAlignment="1">
      <alignment horizontal="left" vertical="center"/>
    </xf>
    <xf numFmtId="166" fontId="2" fillId="3" borderId="8" xfId="0" applyNumberFormat="1" applyFont="1" applyFill="1" applyBorder="1" applyAlignment="1">
      <alignment horizontal="left" vertical="center"/>
    </xf>
    <xf numFmtId="167" fontId="2" fillId="3" borderId="8" xfId="0" applyNumberFormat="1" applyFont="1" applyFill="1" applyBorder="1" applyAlignment="1">
      <alignment horizontal="left" vertical="center"/>
    </xf>
    <xf numFmtId="168" fontId="2" fillId="3" borderId="8" xfId="0" applyNumberFormat="1" applyFont="1" applyFill="1" applyBorder="1" applyAlignment="1">
      <alignment horizontal="left" vertical="center"/>
    </xf>
    <xf numFmtId="0" fontId="0" fillId="3" borderId="8" xfId="0" applyFont="1" applyFill="1" applyBorder="1"/>
    <xf numFmtId="0" fontId="0" fillId="3" borderId="3" xfId="0" applyFont="1" applyFill="1" applyBorder="1" applyAlignment="1">
      <alignment horizontal="justify"/>
    </xf>
    <xf numFmtId="1" fontId="2" fillId="5" borderId="8" xfId="0" applyNumberFormat="1" applyFont="1" applyFill="1" applyBorder="1" applyAlignment="1">
      <alignment horizontal="left" vertical="center"/>
    </xf>
    <xf numFmtId="0" fontId="2" fillId="5" borderId="8" xfId="0" applyFont="1" applyFill="1" applyBorder="1" applyAlignment="1">
      <alignment horizontal="left" vertical="center"/>
    </xf>
    <xf numFmtId="166" fontId="2" fillId="5" borderId="8" xfId="0" applyNumberFormat="1" applyFont="1" applyFill="1" applyBorder="1" applyAlignment="1">
      <alignment horizontal="left" vertical="center"/>
    </xf>
    <xf numFmtId="167" fontId="2" fillId="5" borderId="8" xfId="0" applyNumberFormat="1" applyFont="1" applyFill="1" applyBorder="1" applyAlignment="1">
      <alignment horizontal="left" vertical="center"/>
    </xf>
    <xf numFmtId="168" fontId="2" fillId="5" borderId="8" xfId="0" applyNumberFormat="1" applyFont="1" applyFill="1" applyBorder="1" applyAlignment="1">
      <alignment horizontal="left" vertical="center"/>
    </xf>
    <xf numFmtId="0" fontId="0" fillId="5" borderId="8" xfId="0" applyFont="1" applyFill="1" applyBorder="1"/>
    <xf numFmtId="0" fontId="0" fillId="5" borderId="3" xfId="0" applyFont="1" applyFill="1" applyBorder="1" applyAlignment="1">
      <alignment horizontal="justify"/>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1" fontId="2" fillId="6" borderId="10" xfId="0" applyNumberFormat="1" applyFont="1" applyFill="1" applyBorder="1" applyAlignment="1">
      <alignment horizontal="left" vertical="center"/>
    </xf>
    <xf numFmtId="166" fontId="2" fillId="6" borderId="10" xfId="0" applyNumberFormat="1" applyFont="1" applyFill="1" applyBorder="1" applyAlignment="1">
      <alignment horizontal="left" vertical="center"/>
    </xf>
    <xf numFmtId="167" fontId="2" fillId="6" borderId="10" xfId="0" applyNumberFormat="1" applyFont="1" applyFill="1" applyBorder="1" applyAlignment="1">
      <alignment horizontal="left" vertical="center"/>
    </xf>
    <xf numFmtId="1" fontId="3" fillId="6" borderId="10" xfId="0" applyNumberFormat="1" applyFont="1" applyFill="1" applyBorder="1" applyAlignment="1">
      <alignment vertical="center" wrapText="1"/>
    </xf>
    <xf numFmtId="168" fontId="2" fillId="6" borderId="10" xfId="0" applyNumberFormat="1" applyFont="1" applyFill="1" applyBorder="1" applyAlignment="1">
      <alignment horizontal="left" vertical="center"/>
    </xf>
    <xf numFmtId="0" fontId="0" fillId="6" borderId="10" xfId="0" applyFont="1" applyFill="1" applyBorder="1"/>
    <xf numFmtId="0" fontId="0" fillId="6" borderId="11" xfId="0" applyFont="1" applyFill="1" applyBorder="1" applyAlignment="1">
      <alignment horizontal="justify"/>
    </xf>
    <xf numFmtId="0" fontId="2" fillId="4"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xf>
    <xf numFmtId="1" fontId="3" fillId="0" borderId="14"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NumberFormat="1" applyFont="1" applyFill="1" applyBorder="1" applyAlignment="1">
      <alignment horizontal="justify" vertical="center"/>
    </xf>
    <xf numFmtId="180" fontId="3" fillId="4" borderId="15" xfId="0" applyNumberFormat="1" applyFont="1" applyFill="1" applyBorder="1" applyAlignment="1">
      <alignment horizontal="center" vertical="center" wrapText="1"/>
    </xf>
    <xf numFmtId="167" fontId="3" fillId="0" borderId="12"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Font="1" applyAlignment="1">
      <alignment wrapText="1"/>
    </xf>
    <xf numFmtId="180" fontId="3" fillId="4"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xf>
    <xf numFmtId="0" fontId="3" fillId="0" borderId="2" xfId="0" applyFont="1" applyFill="1" applyBorder="1" applyAlignment="1">
      <alignment horizontal="center" vertical="center"/>
    </xf>
    <xf numFmtId="1" fontId="2" fillId="4" borderId="4" xfId="0" applyNumberFormat="1" applyFont="1" applyFill="1" applyBorder="1" applyAlignment="1">
      <alignment horizontal="justify" vertical="center"/>
    </xf>
    <xf numFmtId="1" fontId="2" fillId="4" borderId="0" xfId="0" applyNumberFormat="1" applyFont="1" applyFill="1" applyBorder="1" applyAlignment="1">
      <alignment horizontal="justify" vertical="center"/>
    </xf>
    <xf numFmtId="1" fontId="2" fillId="4" borderId="1" xfId="0" applyNumberFormat="1" applyFont="1" applyFill="1" applyBorder="1" applyAlignment="1">
      <alignment horizontal="justify" vertical="center"/>
    </xf>
    <xf numFmtId="1" fontId="2" fillId="6" borderId="8" xfId="0" applyNumberFormat="1" applyFont="1" applyFill="1" applyBorder="1" applyAlignment="1">
      <alignment horizontal="justify" vertical="center"/>
    </xf>
    <xf numFmtId="1" fontId="3" fillId="4" borderId="4" xfId="0" applyNumberFormat="1" applyFont="1" applyFill="1" applyBorder="1" applyAlignment="1">
      <alignment horizontal="justify" vertical="center"/>
    </xf>
    <xf numFmtId="0" fontId="3" fillId="4" borderId="4" xfId="0" applyFont="1" applyFill="1" applyBorder="1" applyAlignment="1">
      <alignment horizontal="justify" vertical="center"/>
    </xf>
    <xf numFmtId="0" fontId="3" fillId="4" borderId="2" xfId="0" applyFont="1" applyFill="1" applyBorder="1" applyAlignment="1">
      <alignment horizontal="justify" vertical="center"/>
    </xf>
    <xf numFmtId="0" fontId="3" fillId="4" borderId="8"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6" xfId="0" applyFont="1" applyFill="1" applyBorder="1" applyAlignment="1">
      <alignment horizontal="center" vertical="center"/>
    </xf>
    <xf numFmtId="0" fontId="3" fillId="4" borderId="14" xfId="0" applyFont="1" applyFill="1" applyBorder="1" applyAlignment="1">
      <alignment horizontal="justify" vertical="center"/>
    </xf>
    <xf numFmtId="2" fontId="3" fillId="4" borderId="13" xfId="8" applyNumberFormat="1" applyFont="1" applyFill="1" applyBorder="1" applyAlignment="1">
      <alignment horizontal="center" vertical="center"/>
    </xf>
    <xf numFmtId="0" fontId="3" fillId="0" borderId="14" xfId="0" applyFont="1" applyFill="1" applyBorder="1" applyAlignment="1">
      <alignment horizontal="justify" vertical="center"/>
    </xf>
    <xf numFmtId="0" fontId="3" fillId="4" borderId="1" xfId="0" applyFont="1" applyFill="1" applyBorder="1" applyAlignment="1">
      <alignment horizontal="justify" vertical="center"/>
    </xf>
    <xf numFmtId="0" fontId="3" fillId="4" borderId="11" xfId="0" applyFont="1" applyFill="1" applyBorder="1" applyAlignment="1">
      <alignment horizontal="center" vertical="center"/>
    </xf>
    <xf numFmtId="2" fontId="3" fillId="4" borderId="12" xfId="8"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12" xfId="0" applyFont="1" applyFill="1" applyBorder="1" applyAlignment="1">
      <alignment horizontal="justify" vertical="center"/>
    </xf>
    <xf numFmtId="0" fontId="3" fillId="4" borderId="7" xfId="0" applyFont="1" applyFill="1" applyBorder="1" applyAlignment="1">
      <alignment horizontal="justify" vertical="center"/>
    </xf>
    <xf numFmtId="0" fontId="3" fillId="4" borderId="5" xfId="0" applyFont="1" applyFill="1" applyBorder="1" applyAlignment="1">
      <alignment horizontal="justify" vertical="center"/>
    </xf>
    <xf numFmtId="0" fontId="3" fillId="4" borderId="6" xfId="0" applyFont="1" applyFill="1" applyBorder="1" applyAlignment="1">
      <alignment horizontal="justify" vertical="center"/>
    </xf>
    <xf numFmtId="0" fontId="3" fillId="0" borderId="12" xfId="0" applyFont="1" applyFill="1" applyBorder="1" applyAlignment="1">
      <alignment horizontal="justify" vertical="center"/>
    </xf>
    <xf numFmtId="1" fontId="3" fillId="4" borderId="2" xfId="0" applyNumberFormat="1" applyFont="1" applyFill="1" applyBorder="1" applyAlignment="1">
      <alignment horizontal="center" vertical="center"/>
    </xf>
    <xf numFmtId="1"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14" fontId="0" fillId="0" borderId="12" xfId="0" applyNumberFormat="1" applyFont="1" applyBorder="1" applyAlignment="1">
      <alignment vertical="center" wrapText="1"/>
    </xf>
    <xf numFmtId="0" fontId="0" fillId="0" borderId="12" xfId="0" applyFont="1" applyBorder="1" applyAlignment="1">
      <alignment horizontal="justify" vertical="center" wrapText="1"/>
    </xf>
    <xf numFmtId="0" fontId="2" fillId="5" borderId="0" xfId="0" applyFont="1" applyFill="1" applyBorder="1" applyAlignment="1">
      <alignment horizontal="left" vertical="center"/>
    </xf>
    <xf numFmtId="166" fontId="2" fillId="5" borderId="8" xfId="0" applyNumberFormat="1" applyFont="1" applyFill="1" applyBorder="1" applyAlignment="1">
      <alignment horizontal="center" vertical="center"/>
    </xf>
    <xf numFmtId="169" fontId="2" fillId="5" borderId="8" xfId="0" applyNumberFormat="1" applyFont="1" applyFill="1" applyBorder="1" applyAlignment="1">
      <alignment horizontal="center" vertical="center"/>
    </xf>
    <xf numFmtId="168" fontId="2" fillId="5" borderId="8" xfId="0" applyNumberFormat="1" applyFont="1" applyFill="1" applyBorder="1" applyAlignment="1">
      <alignment horizontal="center" vertical="center"/>
    </xf>
    <xf numFmtId="0" fontId="2" fillId="4" borderId="2" xfId="0" applyFont="1" applyFill="1" applyBorder="1" applyAlignment="1">
      <alignment horizontal="justify" vertical="center"/>
    </xf>
    <xf numFmtId="0" fontId="2" fillId="4" borderId="8" xfId="0" applyFont="1" applyFill="1" applyBorder="1" applyAlignment="1">
      <alignment horizontal="justify" vertical="center"/>
    </xf>
    <xf numFmtId="0" fontId="2" fillId="4" borderId="3" xfId="0" applyFont="1" applyFill="1" applyBorder="1" applyAlignment="1">
      <alignment horizontal="justify" vertical="center"/>
    </xf>
    <xf numFmtId="1" fontId="2" fillId="6" borderId="10" xfId="0" applyNumberFormat="1" applyFont="1" applyFill="1" applyBorder="1" applyAlignment="1">
      <alignment horizontal="justify" vertical="center"/>
    </xf>
    <xf numFmtId="169" fontId="2" fillId="6" borderId="10" xfId="0" applyNumberFormat="1" applyFont="1" applyFill="1" applyBorder="1" applyAlignment="1">
      <alignment vertical="center"/>
    </xf>
    <xf numFmtId="0" fontId="2" fillId="4" borderId="4" xfId="0" applyFont="1" applyFill="1" applyBorder="1" applyAlignment="1">
      <alignment horizontal="justify" vertical="center"/>
    </xf>
    <xf numFmtId="0" fontId="2" fillId="4" borderId="1" xfId="0" applyFont="1" applyFill="1" applyBorder="1" applyAlignment="1">
      <alignment horizontal="justify" vertical="center"/>
    </xf>
    <xf numFmtId="0" fontId="3" fillId="4" borderId="13" xfId="0" applyFont="1" applyFill="1" applyBorder="1" applyAlignment="1"/>
    <xf numFmtId="0" fontId="3" fillId="0" borderId="13" xfId="0" applyFont="1" applyFill="1" applyBorder="1" applyAlignment="1">
      <alignment horizontal="justify" vertical="center"/>
    </xf>
    <xf numFmtId="0" fontId="3" fillId="4" borderId="4" xfId="0" applyFont="1" applyFill="1" applyBorder="1" applyAlignment="1"/>
    <xf numFmtId="0" fontId="3" fillId="4" borderId="0" xfId="0" applyFont="1" applyFill="1" applyBorder="1" applyAlignment="1"/>
    <xf numFmtId="0" fontId="2" fillId="4" borderId="1" xfId="0" applyFont="1" applyFill="1" applyBorder="1" applyAlignment="1">
      <alignment vertical="center"/>
    </xf>
    <xf numFmtId="10" fontId="3" fillId="0" borderId="4" xfId="8" applyNumberFormat="1" applyFont="1" applyFill="1" applyBorder="1" applyAlignment="1">
      <alignment horizontal="center" vertical="center"/>
    </xf>
    <xf numFmtId="10" fontId="3" fillId="0" borderId="9" xfId="8" applyNumberFormat="1" applyFont="1" applyFill="1" applyBorder="1" applyAlignment="1">
      <alignment horizontal="center" vertical="center"/>
    </xf>
    <xf numFmtId="10" fontId="3" fillId="0" borderId="2" xfId="8"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3" fillId="4" borderId="13" xfId="0" applyFont="1" applyFill="1" applyBorder="1" applyAlignment="1">
      <alignment horizontal="justify" vertical="center"/>
    </xf>
    <xf numFmtId="9" fontId="3" fillId="4" borderId="7" xfId="8" applyFont="1" applyFill="1" applyBorder="1" applyAlignment="1">
      <alignment horizontal="center" vertical="center"/>
    </xf>
    <xf numFmtId="9" fontId="3" fillId="4" borderId="9" xfId="8" applyFont="1" applyFill="1" applyBorder="1" applyAlignment="1">
      <alignment horizontal="center" vertical="center"/>
    </xf>
    <xf numFmtId="0" fontId="3" fillId="4" borderId="13" xfId="0" applyFont="1" applyFill="1" applyBorder="1" applyAlignment="1">
      <alignment vertical="center"/>
    </xf>
    <xf numFmtId="9" fontId="3" fillId="4" borderId="2" xfId="8" applyFont="1" applyFill="1" applyBorder="1" applyAlignment="1">
      <alignment horizontal="center" vertical="center"/>
    </xf>
    <xf numFmtId="3" fontId="3" fillId="0" borderId="2" xfId="0" applyNumberFormat="1" applyFont="1" applyFill="1" applyBorder="1" applyAlignment="1">
      <alignment horizontal="center"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1" fontId="2" fillId="4" borderId="4" xfId="0" applyNumberFormat="1" applyFont="1" applyFill="1" applyBorder="1" applyAlignment="1">
      <alignment vertical="center" wrapText="1"/>
    </xf>
    <xf numFmtId="1" fontId="2" fillId="4" borderId="0" xfId="0" applyNumberFormat="1" applyFont="1" applyFill="1" applyBorder="1" applyAlignment="1">
      <alignment vertical="center" wrapText="1"/>
    </xf>
    <xf numFmtId="1" fontId="2" fillId="4" borderId="1" xfId="0" applyNumberFormat="1" applyFont="1" applyFill="1" applyBorder="1" applyAlignment="1">
      <alignment vertical="center" wrapText="1"/>
    </xf>
    <xf numFmtId="166" fontId="2" fillId="5" borderId="10" xfId="0" applyNumberFormat="1" applyFont="1" applyFill="1" applyBorder="1" applyAlignment="1">
      <alignment horizontal="center" vertical="center"/>
    </xf>
    <xf numFmtId="167" fontId="2" fillId="5" borderId="10" xfId="0" applyNumberFormat="1" applyFont="1" applyFill="1" applyBorder="1" applyAlignment="1">
      <alignment vertical="center"/>
    </xf>
    <xf numFmtId="167" fontId="2" fillId="5" borderId="10" xfId="0" applyNumberFormat="1" applyFont="1" applyFill="1" applyBorder="1" applyAlignment="1">
      <alignment horizontal="center" vertical="center"/>
    </xf>
    <xf numFmtId="168" fontId="2" fillId="5" borderId="10" xfId="0" applyNumberFormat="1" applyFont="1" applyFill="1" applyBorder="1" applyAlignment="1">
      <alignment horizontal="center" vertical="center"/>
    </xf>
    <xf numFmtId="0" fontId="0" fillId="5" borderId="10" xfId="0" applyFont="1" applyFill="1" applyBorder="1"/>
    <xf numFmtId="0" fontId="0" fillId="7" borderId="10" xfId="0" applyFont="1" applyFill="1" applyBorder="1"/>
    <xf numFmtId="0" fontId="0" fillId="7" borderId="11" xfId="0" applyFont="1" applyFill="1" applyBorder="1" applyAlignment="1">
      <alignment horizontal="justify"/>
    </xf>
    <xf numFmtId="1" fontId="2" fillId="6" borderId="5" xfId="0" applyNumberFormat="1" applyFont="1" applyFill="1" applyBorder="1" applyAlignment="1">
      <alignment horizontal="justify" vertical="center"/>
    </xf>
    <xf numFmtId="0" fontId="2" fillId="6" borderId="7" xfId="0" applyFont="1" applyFill="1" applyBorder="1" applyAlignment="1">
      <alignment horizontal="left" vertical="center"/>
    </xf>
    <xf numFmtId="0" fontId="2" fillId="6" borderId="5" xfId="0" applyFont="1" applyFill="1" applyBorder="1" applyAlignment="1">
      <alignment horizontal="left" vertical="center"/>
    </xf>
    <xf numFmtId="0" fontId="0" fillId="6" borderId="5" xfId="0" applyFont="1" applyFill="1" applyBorder="1"/>
    <xf numFmtId="0" fontId="0" fillId="6" borderId="6" xfId="0" applyFont="1" applyFill="1" applyBorder="1" applyAlignment="1">
      <alignment horizontal="justify"/>
    </xf>
    <xf numFmtId="1" fontId="2" fillId="4" borderId="4" xfId="0" applyNumberFormat="1" applyFont="1" applyFill="1" applyBorder="1" applyAlignment="1">
      <alignment vertical="center"/>
    </xf>
    <xf numFmtId="1" fontId="2" fillId="4" borderId="0" xfId="0" applyNumberFormat="1" applyFont="1" applyFill="1" applyBorder="1" applyAlignment="1">
      <alignment vertical="center"/>
    </xf>
    <xf numFmtId="1" fontId="2" fillId="4" borderId="1" xfId="0" applyNumberFormat="1" applyFont="1" applyFill="1" applyBorder="1" applyAlignment="1">
      <alignment vertical="center"/>
    </xf>
    <xf numFmtId="0" fontId="3" fillId="4" borderId="1" xfId="0" applyFont="1" applyFill="1" applyBorder="1" applyAlignment="1"/>
    <xf numFmtId="0" fontId="3" fillId="4" borderId="14" xfId="0" applyFont="1" applyFill="1" applyBorder="1" applyAlignment="1">
      <alignment vertical="center"/>
    </xf>
    <xf numFmtId="0" fontId="3" fillId="4" borderId="7" xfId="0" applyFont="1" applyFill="1" applyBorder="1" applyAlignment="1"/>
    <xf numFmtId="0" fontId="3" fillId="4" borderId="5" xfId="0" applyFont="1" applyFill="1" applyBorder="1" applyAlignment="1"/>
    <xf numFmtId="0" fontId="3" fillId="4" borderId="6" xfId="0" applyFont="1" applyFill="1" applyBorder="1" applyAlignment="1"/>
    <xf numFmtId="0" fontId="3" fillId="0" borderId="12" xfId="0" applyFont="1" applyFill="1" applyBorder="1" applyAlignment="1">
      <alignment vertical="center"/>
    </xf>
    <xf numFmtId="9" fontId="3" fillId="0" borderId="2" xfId="8" applyFont="1" applyFill="1" applyBorder="1" applyAlignment="1">
      <alignment horizontal="center" vertical="center"/>
    </xf>
    <xf numFmtId="14" fontId="0" fillId="0" borderId="12" xfId="0" applyNumberFormat="1" applyFont="1" applyBorder="1" applyAlignment="1">
      <alignment vertical="center"/>
    </xf>
    <xf numFmtId="1" fontId="2" fillId="5" borderId="8" xfId="0" applyNumberFormat="1" applyFont="1" applyFill="1" applyBorder="1" applyAlignment="1">
      <alignment horizontal="center" vertical="center"/>
    </xf>
    <xf numFmtId="1" fontId="0" fillId="5" borderId="8" xfId="0" applyNumberFormat="1" applyFont="1" applyFill="1" applyBorder="1"/>
    <xf numFmtId="0" fontId="0" fillId="7" borderId="8" xfId="0" applyFont="1" applyFill="1" applyBorder="1"/>
    <xf numFmtId="0" fontId="0" fillId="7" borderId="3" xfId="0" applyFont="1" applyFill="1" applyBorder="1" applyAlignment="1">
      <alignment horizontal="justify"/>
    </xf>
    <xf numFmtId="0" fontId="2" fillId="4" borderId="2" xfId="0" applyFont="1" applyFill="1" applyBorder="1" applyAlignment="1">
      <alignment vertical="center" wrapText="1"/>
    </xf>
    <xf numFmtId="0" fontId="2" fillId="4" borderId="8" xfId="0" applyFont="1" applyFill="1" applyBorder="1" applyAlignment="1">
      <alignment vertical="center" wrapText="1"/>
    </xf>
    <xf numFmtId="0" fontId="2" fillId="4" borderId="3" xfId="0" applyFont="1" applyFill="1" applyBorder="1" applyAlignment="1">
      <alignment vertical="center" wrapText="1"/>
    </xf>
    <xf numFmtId="0" fontId="2" fillId="4" borderId="0" xfId="0" applyFont="1" applyFill="1" applyBorder="1" applyAlignment="1">
      <alignment vertical="center" wrapText="1"/>
    </xf>
    <xf numFmtId="0" fontId="3" fillId="4" borderId="13" xfId="0" applyFont="1" applyFill="1" applyBorder="1" applyAlignment="1">
      <alignment horizontal="justify"/>
    </xf>
    <xf numFmtId="1" fontId="3" fillId="4" borderId="4" xfId="0" applyNumberFormat="1" applyFont="1" applyFill="1" applyBorder="1" applyAlignment="1">
      <alignment horizontal="center" vertical="center"/>
    </xf>
    <xf numFmtId="1"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14" fontId="0" fillId="0" borderId="13" xfId="0" applyNumberFormat="1" applyFont="1" applyBorder="1" applyAlignment="1">
      <alignment vertical="center"/>
    </xf>
    <xf numFmtId="0" fontId="0" fillId="0" borderId="13" xfId="0" applyFont="1" applyBorder="1" applyAlignment="1">
      <alignment horizontal="justify" vertical="center" wrapText="1"/>
    </xf>
    <xf numFmtId="9" fontId="3" fillId="0" borderId="13" xfId="22" applyNumberFormat="1" applyFont="1" applyFill="1" applyBorder="1" applyAlignment="1">
      <alignment horizontal="center" vertical="center"/>
    </xf>
    <xf numFmtId="169" fontId="2" fillId="6" borderId="10" xfId="0" applyNumberFormat="1" applyFont="1" applyFill="1" applyBorder="1" applyAlignment="1">
      <alignment horizontal="center" vertical="center"/>
    </xf>
    <xf numFmtId="168" fontId="2" fillId="6" borderId="10" xfId="0" applyNumberFormat="1" applyFont="1" applyFill="1" applyBorder="1" applyAlignment="1">
      <alignment horizontal="center" vertical="center"/>
    </xf>
    <xf numFmtId="0" fontId="2" fillId="4" borderId="5" xfId="0" applyFont="1" applyFill="1" applyBorder="1" applyAlignment="1">
      <alignment vertical="center" wrapText="1"/>
    </xf>
    <xf numFmtId="0" fontId="2" fillId="4" borderId="8" xfId="0" applyFont="1" applyFill="1" applyBorder="1" applyAlignment="1">
      <alignment vertical="center"/>
    </xf>
    <xf numFmtId="0" fontId="2" fillId="4" borderId="3" xfId="0" applyFont="1" applyFill="1" applyBorder="1" applyAlignment="1">
      <alignment vertical="center"/>
    </xf>
    <xf numFmtId="1" fontId="2" fillId="4" borderId="7" xfId="0" applyNumberFormat="1" applyFont="1" applyFill="1" applyBorder="1" applyAlignment="1">
      <alignment vertical="center"/>
    </xf>
    <xf numFmtId="1" fontId="2" fillId="4" borderId="5" xfId="0" applyNumberFormat="1" applyFont="1" applyFill="1" applyBorder="1" applyAlignment="1">
      <alignment vertical="center"/>
    </xf>
    <xf numFmtId="1" fontId="2" fillId="4" borderId="6" xfId="0" applyNumberFormat="1" applyFont="1" applyFill="1" applyBorder="1" applyAlignment="1">
      <alignment vertical="center"/>
    </xf>
    <xf numFmtId="0" fontId="2" fillId="4" borderId="5" xfId="0" applyFont="1" applyFill="1" applyBorder="1" applyAlignment="1">
      <alignment vertical="center"/>
    </xf>
    <xf numFmtId="0" fontId="2" fillId="4" borderId="6" xfId="0" applyFont="1" applyFill="1" applyBorder="1" applyAlignment="1">
      <alignment vertical="center"/>
    </xf>
    <xf numFmtId="0" fontId="3" fillId="4" borderId="5" xfId="0" applyFont="1" applyFill="1" applyBorder="1" applyAlignment="1">
      <alignment horizontal="justify"/>
    </xf>
    <xf numFmtId="1" fontId="3" fillId="4" borderId="7" xfId="0" applyNumberFormat="1" applyFont="1" applyFill="1" applyBorder="1" applyAlignment="1">
      <alignment horizontal="center" vertical="center"/>
    </xf>
    <xf numFmtId="1"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14" fontId="0" fillId="0" borderId="14" xfId="0" applyNumberFormat="1" applyFont="1" applyBorder="1" applyAlignment="1">
      <alignment vertical="center"/>
    </xf>
    <xf numFmtId="0" fontId="0" fillId="0" borderId="14" xfId="0" applyFont="1" applyBorder="1" applyAlignment="1">
      <alignment horizontal="justify" vertical="center" wrapText="1"/>
    </xf>
    <xf numFmtId="1" fontId="3" fillId="0" borderId="0" xfId="0" applyNumberFormat="1" applyFont="1" applyFill="1"/>
    <xf numFmtId="0" fontId="3" fillId="0" borderId="0" xfId="0" applyFont="1" applyFill="1" applyAlignment="1">
      <alignment horizontal="justify"/>
    </xf>
    <xf numFmtId="0" fontId="3" fillId="0" borderId="0" xfId="0" applyFont="1" applyFill="1" applyAlignment="1">
      <alignment horizontal="center"/>
    </xf>
    <xf numFmtId="166" fontId="3" fillId="0" borderId="0" xfId="0" applyNumberFormat="1" applyFont="1" applyFill="1" applyAlignment="1">
      <alignment horizontal="center" vertical="center"/>
    </xf>
    <xf numFmtId="167" fontId="14" fillId="0" borderId="15" xfId="23" applyNumberFormat="1" applyFont="1" applyFill="1" applyBorder="1" applyAlignment="1">
      <alignment horizontal="center" vertical="center"/>
    </xf>
    <xf numFmtId="0" fontId="0" fillId="0" borderId="0" xfId="0" applyFont="1" applyFill="1"/>
    <xf numFmtId="0" fontId="0" fillId="0" borderId="0" xfId="0" applyFont="1" applyFill="1" applyAlignment="1">
      <alignment horizontal="justify"/>
    </xf>
    <xf numFmtId="167" fontId="3" fillId="0" borderId="0" xfId="0" applyNumberFormat="1" applyFont="1" applyFill="1" applyBorder="1" applyAlignment="1">
      <alignment horizontal="center" vertical="center"/>
    </xf>
    <xf numFmtId="167" fontId="14" fillId="0" borderId="0" xfId="23" applyNumberFormat="1" applyFont="1" applyFill="1" applyBorder="1" applyAlignment="1">
      <alignment horizontal="center" vertical="center"/>
    </xf>
    <xf numFmtId="0" fontId="13" fillId="0" borderId="0" xfId="0" applyFont="1" applyAlignment="1">
      <alignment horizontal="justify"/>
    </xf>
    <xf numFmtId="167" fontId="3" fillId="0" borderId="0" xfId="0" applyNumberFormat="1" applyFont="1" applyAlignment="1">
      <alignment horizontal="justify"/>
    </xf>
    <xf numFmtId="42" fontId="13" fillId="0" borderId="0" xfId="23" applyFont="1" applyFill="1" applyBorder="1" applyAlignment="1">
      <alignment horizontal="justify"/>
    </xf>
    <xf numFmtId="42" fontId="13" fillId="0" borderId="0" xfId="23" applyFont="1" applyFill="1" applyBorder="1"/>
    <xf numFmtId="42" fontId="3" fillId="0" borderId="0" xfId="23" applyFont="1" applyAlignment="1">
      <alignment horizontal="justify"/>
    </xf>
    <xf numFmtId="42" fontId="13" fillId="0" borderId="0" xfId="23" applyFont="1" applyAlignment="1">
      <alignment horizontal="justify"/>
    </xf>
    <xf numFmtId="42" fontId="13" fillId="0" borderId="0" xfId="23" applyFont="1"/>
    <xf numFmtId="0" fontId="0" fillId="0" borderId="0" xfId="0" applyFont="1" applyAlignment="1"/>
    <xf numFmtId="1" fontId="3" fillId="4" borderId="15"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1" fontId="3" fillId="0" borderId="15"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19" fillId="0" borderId="0" xfId="0" applyFont="1"/>
    <xf numFmtId="166" fontId="3" fillId="0" borderId="15" xfId="0" applyNumberFormat="1" applyFont="1" applyFill="1" applyBorder="1" applyAlignment="1">
      <alignment horizontal="center" vertical="center"/>
    </xf>
    <xf numFmtId="0" fontId="2" fillId="15" borderId="8" xfId="0" applyFont="1" applyFill="1" applyBorder="1" applyAlignment="1">
      <alignment horizontal="center" vertical="center"/>
    </xf>
    <xf numFmtId="0" fontId="2" fillId="14" borderId="8" xfId="0" applyFont="1" applyFill="1" applyBorder="1" applyAlignment="1">
      <alignment horizontal="center" vertical="center"/>
    </xf>
    <xf numFmtId="167" fontId="2" fillId="6" borderId="10" xfId="0" applyNumberFormat="1" applyFont="1" applyFill="1" applyBorder="1" applyAlignment="1">
      <alignment horizontal="right" vertical="center"/>
    </xf>
    <xf numFmtId="167" fontId="2" fillId="15" borderId="8" xfId="0" applyNumberFormat="1" applyFont="1" applyFill="1" applyBorder="1" applyAlignment="1">
      <alignment horizontal="right" vertical="center"/>
    </xf>
    <xf numFmtId="167" fontId="2" fillId="14" borderId="8" xfId="0" applyNumberFormat="1" applyFont="1" applyFill="1" applyBorder="1" applyAlignment="1">
      <alignment horizontal="right" vertical="center"/>
    </xf>
    <xf numFmtId="167" fontId="3" fillId="0" borderId="15" xfId="0" applyNumberFormat="1" applyFont="1" applyFill="1" applyBorder="1" applyAlignment="1">
      <alignment horizontal="right" vertical="center"/>
    </xf>
    <xf numFmtId="0" fontId="16" fillId="0" borderId="0" xfId="0" applyFont="1"/>
    <xf numFmtId="0" fontId="14" fillId="0" borderId="15"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1" fontId="2" fillId="2" borderId="3"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168" fontId="2" fillId="2" borderId="2" xfId="0" applyNumberFormat="1" applyFont="1" applyFill="1" applyBorder="1" applyAlignment="1">
      <alignment horizontal="center" vertical="center" wrapText="1"/>
    </xf>
    <xf numFmtId="168" fontId="2" fillId="2" borderId="4" xfId="0" applyNumberFormat="1" applyFont="1" applyFill="1" applyBorder="1" applyAlignment="1">
      <alignment horizontal="center" vertical="center" wrapText="1"/>
    </xf>
    <xf numFmtId="168" fontId="2" fillId="2" borderId="7"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textRotation="90" wrapText="1"/>
    </xf>
    <xf numFmtId="49" fontId="2" fillId="2" borderId="13" xfId="0" applyNumberFormat="1" applyFont="1" applyFill="1" applyBorder="1" applyAlignment="1">
      <alignment horizontal="center" vertical="center" textRotation="90" wrapText="1"/>
    </xf>
    <xf numFmtId="49" fontId="2" fillId="2" borderId="14" xfId="0" applyNumberFormat="1" applyFont="1" applyFill="1" applyBorder="1" applyAlignment="1">
      <alignment horizontal="center" vertical="center" textRotation="90"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1" xfId="0" applyFont="1" applyFill="1" applyBorder="1" applyAlignment="1">
      <alignment horizontal="center" vertical="center"/>
    </xf>
    <xf numFmtId="1" fontId="2" fillId="4" borderId="2" xfId="0" applyNumberFormat="1" applyFont="1" applyFill="1" applyBorder="1" applyAlignment="1">
      <alignment horizontal="center" vertical="center" wrapText="1"/>
    </xf>
    <xf numFmtId="1" fontId="2" fillId="4" borderId="8" xfId="0" applyNumberFormat="1" applyFont="1" applyFill="1" applyBorder="1" applyAlignment="1">
      <alignment horizontal="center" vertical="center" wrapText="1"/>
    </xf>
    <xf numFmtId="1" fontId="2" fillId="4" borderId="3" xfId="0" applyNumberFormat="1"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1" fontId="2" fillId="4" borderId="0"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1" fontId="2" fillId="4" borderId="5"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15" xfId="0" applyFont="1" applyFill="1" applyBorder="1" applyAlignment="1">
      <alignment horizontal="justify" vertical="center" wrapText="1"/>
    </xf>
    <xf numFmtId="167" fontId="2" fillId="2" borderId="12" xfId="0" applyNumberFormat="1" applyFont="1" applyFill="1" applyBorder="1" applyAlignment="1">
      <alignment horizontal="center" vertical="center" wrapText="1"/>
    </xf>
    <xf numFmtId="167" fontId="2" fillId="2" borderId="13" xfId="0" applyNumberFormat="1" applyFont="1" applyFill="1" applyBorder="1" applyAlignment="1">
      <alignment horizontal="center" vertical="center" wrapText="1"/>
    </xf>
    <xf numFmtId="167" fontId="2" fillId="2" borderId="14" xfId="0" applyNumberFormat="1" applyFont="1" applyFill="1" applyBorder="1" applyAlignment="1">
      <alignment horizontal="center" vertical="center" wrapText="1"/>
    </xf>
    <xf numFmtId="166" fontId="26" fillId="2" borderId="2" xfId="0" applyNumberFormat="1" applyFont="1" applyFill="1" applyBorder="1" applyAlignment="1">
      <alignment horizontal="center" vertical="center" wrapText="1"/>
    </xf>
    <xf numFmtId="166" fontId="26" fillId="2" borderId="4" xfId="0" applyNumberFormat="1" applyFont="1" applyFill="1" applyBorder="1" applyAlignment="1">
      <alignment horizontal="center" vertical="center" wrapText="1"/>
    </xf>
    <xf numFmtId="166" fontId="26" fillId="2" borderId="7"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167" fontId="2" fillId="2" borderId="7" xfId="0" applyNumberFormat="1"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3" fillId="0" borderId="15" xfId="0" applyFont="1" applyFill="1" applyBorder="1" applyAlignment="1">
      <alignment horizontal="center" vertical="center" wrapText="1"/>
    </xf>
    <xf numFmtId="3" fontId="3" fillId="0" borderId="15"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wrapText="1"/>
    </xf>
    <xf numFmtId="166" fontId="14" fillId="0" borderId="15" xfId="0" applyNumberFormat="1" applyFont="1" applyFill="1" applyBorder="1" applyAlignment="1">
      <alignment horizontal="justify" vertical="center" wrapText="1"/>
    </xf>
    <xf numFmtId="167" fontId="3" fillId="0" borderId="15" xfId="0" applyNumberFormat="1" applyFont="1" applyFill="1" applyBorder="1" applyAlignment="1">
      <alignment horizontal="justify" vertical="center" wrapText="1"/>
    </xf>
    <xf numFmtId="171" fontId="3" fillId="0" borderId="1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14" fillId="0" borderId="15" xfId="0" applyFont="1" applyFill="1" applyBorder="1" applyAlignment="1">
      <alignment horizontal="justify" vertical="center" wrapText="1"/>
    </xf>
    <xf numFmtId="1" fontId="3" fillId="0" borderId="15" xfId="0" applyNumberFormat="1" applyFont="1" applyFill="1" applyBorder="1" applyAlignment="1">
      <alignment horizontal="center" vertical="center" wrapText="1"/>
    </xf>
    <xf numFmtId="0" fontId="3" fillId="4" borderId="15" xfId="0" applyFont="1" applyFill="1" applyBorder="1" applyAlignment="1">
      <alignment horizontal="justify" vertical="center" wrapText="1"/>
    </xf>
    <xf numFmtId="166" fontId="14" fillId="4" borderId="15" xfId="0" applyNumberFormat="1" applyFont="1" applyFill="1" applyBorder="1" applyAlignment="1">
      <alignment horizontal="justify" vertical="center" wrapText="1"/>
    </xf>
    <xf numFmtId="167" fontId="3" fillId="4" borderId="15" xfId="0" applyNumberFormat="1" applyFont="1" applyFill="1" applyBorder="1" applyAlignment="1">
      <alignment horizontal="justify" vertical="center" wrapText="1"/>
    </xf>
    <xf numFmtId="1" fontId="3" fillId="4" borderId="15"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3" fontId="3" fillId="0" borderId="15" xfId="0" applyNumberFormat="1" applyFont="1" applyBorder="1" applyAlignment="1">
      <alignment horizontal="center" vertical="center"/>
    </xf>
    <xf numFmtId="171" fontId="3" fillId="4" borderId="15"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3" fontId="3" fillId="0" borderId="15" xfId="0" applyNumberFormat="1" applyFont="1" applyFill="1" applyBorder="1" applyAlignment="1">
      <alignment horizontal="right" vertical="center"/>
    </xf>
    <xf numFmtId="1" fontId="3" fillId="0" borderId="15" xfId="0" applyNumberFormat="1" applyFont="1" applyFill="1" applyBorder="1" applyAlignment="1">
      <alignment horizontal="center" vertical="center"/>
    </xf>
    <xf numFmtId="2" fontId="3" fillId="0" borderId="15" xfId="0" applyNumberFormat="1" applyFont="1" applyFill="1" applyBorder="1" applyAlignment="1">
      <alignment vertical="center" wrapText="1"/>
    </xf>
    <xf numFmtId="170" fontId="3" fillId="0" borderId="15" xfId="0" applyNumberFormat="1" applyFont="1" applyFill="1" applyBorder="1" applyAlignment="1">
      <alignment horizontal="center" vertical="center"/>
    </xf>
    <xf numFmtId="0" fontId="3" fillId="0" borderId="15" xfId="0" applyFont="1" applyFill="1" applyBorder="1" applyAlignment="1">
      <alignment vertical="center" wrapText="1"/>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justify" vertical="center"/>
    </xf>
    <xf numFmtId="0" fontId="2" fillId="0" borderId="5" xfId="0" applyFont="1" applyBorder="1" applyAlignment="1">
      <alignment horizontal="justify" vertical="center"/>
    </xf>
    <xf numFmtId="166" fontId="2" fillId="2" borderId="2"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41" fontId="2" fillId="2" borderId="12" xfId="5" applyFont="1" applyFill="1" applyBorder="1" applyAlignment="1">
      <alignment horizontal="center" vertical="center" wrapText="1"/>
    </xf>
    <xf numFmtId="41" fontId="2" fillId="2" borderId="13" xfId="5" applyFont="1" applyFill="1" applyBorder="1" applyAlignment="1">
      <alignment horizontal="center" vertical="center" wrapText="1"/>
    </xf>
    <xf numFmtId="3" fontId="26" fillId="7" borderId="15" xfId="0" applyNumberFormat="1"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9"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11" xfId="0" applyFont="1" applyFill="1" applyBorder="1" applyAlignment="1">
      <alignment horizontal="center" vertical="center"/>
    </xf>
    <xf numFmtId="166" fontId="3" fillId="0" borderId="15" xfId="0" applyNumberFormat="1" applyFont="1" applyFill="1" applyBorder="1" applyAlignment="1">
      <alignment horizontal="justify" vertical="center"/>
    </xf>
    <xf numFmtId="167" fontId="3" fillId="0" borderId="15" xfId="0" applyNumberFormat="1" applyFont="1" applyFill="1" applyBorder="1" applyAlignment="1">
      <alignment horizontal="right" vertical="center"/>
    </xf>
    <xf numFmtId="1" fontId="3" fillId="0" borderId="15" xfId="0" applyNumberFormat="1" applyFont="1" applyFill="1" applyBorder="1" applyAlignment="1">
      <alignment horizontal="justify" vertical="center" wrapText="1"/>
    </xf>
    <xf numFmtId="167" fontId="3" fillId="0" borderId="15" xfId="0" applyNumberFormat="1" applyFont="1" applyFill="1" applyBorder="1" applyAlignment="1">
      <alignment horizontal="right" vertical="center" wrapText="1"/>
    </xf>
    <xf numFmtId="166" fontId="3" fillId="0" borderId="15"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4" xfId="0" applyFont="1" applyFill="1" applyBorder="1" applyAlignment="1">
      <alignment horizontal="justify" vertical="center" wrapText="1"/>
    </xf>
    <xf numFmtId="3" fontId="3" fillId="0" borderId="15" xfId="0" applyNumberFormat="1" applyFont="1" applyFill="1" applyBorder="1" applyAlignment="1">
      <alignment horizontal="justify" vertical="center" wrapText="1"/>
    </xf>
    <xf numFmtId="1" fontId="3" fillId="0" borderId="4" xfId="0" applyNumberFormat="1" applyFont="1" applyFill="1" applyBorder="1" applyAlignment="1">
      <alignment horizontal="justify"/>
    </xf>
    <xf numFmtId="0" fontId="2" fillId="0" borderId="0" xfId="0" applyFont="1" applyFill="1" applyBorder="1" applyAlignment="1">
      <alignment horizontal="justify" vertical="center" wrapText="1"/>
    </xf>
    <xf numFmtId="0" fontId="3" fillId="0" borderId="4" xfId="0" applyFont="1" applyFill="1" applyBorder="1" applyAlignment="1">
      <alignment horizontal="justify"/>
    </xf>
    <xf numFmtId="0" fontId="3" fillId="0" borderId="0" xfId="0" applyFont="1" applyFill="1" applyBorder="1" applyAlignment="1">
      <alignment horizontal="justify"/>
    </xf>
    <xf numFmtId="2" fontId="3" fillId="0" borderId="15" xfId="0" applyNumberFormat="1" applyFont="1" applyFill="1" applyBorder="1" applyAlignment="1">
      <alignment horizontal="justify" vertical="center" wrapText="1"/>
    </xf>
    <xf numFmtId="166" fontId="3" fillId="0" borderId="15" xfId="0" applyNumberFormat="1" applyFont="1" applyFill="1" applyBorder="1" applyAlignment="1">
      <alignment horizontal="center" vertical="center"/>
    </xf>
    <xf numFmtId="0" fontId="3" fillId="0" borderId="15" xfId="0" applyFont="1" applyFill="1" applyBorder="1" applyAlignment="1">
      <alignment horizontal="justify" vertical="center"/>
    </xf>
    <xf numFmtId="0" fontId="2" fillId="0" borderId="0" xfId="0" applyFont="1" applyAlignment="1">
      <alignment horizontal="justify"/>
    </xf>
    <xf numFmtId="166" fontId="3" fillId="0" borderId="15" xfId="0" applyNumberFormat="1" applyFont="1" applyFill="1" applyBorder="1" applyAlignment="1">
      <alignment horizontal="center" vertical="center" wrapText="1"/>
    </xf>
    <xf numFmtId="0" fontId="2" fillId="3" borderId="10" xfId="0" applyFont="1" applyFill="1" applyBorder="1" applyAlignment="1">
      <alignment horizontal="left" vertical="center"/>
    </xf>
    <xf numFmtId="0" fontId="2" fillId="5" borderId="10" xfId="0" applyFont="1" applyFill="1" applyBorder="1" applyAlignment="1">
      <alignment horizontal="left" vertical="center"/>
    </xf>
    <xf numFmtId="0" fontId="2" fillId="6" borderId="10" xfId="0" applyFont="1" applyFill="1" applyBorder="1" applyAlignment="1">
      <alignment horizontal="left" vertical="center"/>
    </xf>
    <xf numFmtId="0" fontId="2" fillId="15" borderId="10" xfId="0" applyFont="1" applyFill="1" applyBorder="1" applyAlignment="1">
      <alignment horizontal="left" vertical="center"/>
    </xf>
    <xf numFmtId="0" fontId="2" fillId="14" borderId="10" xfId="0" applyFont="1" applyFill="1" applyBorder="1" applyAlignment="1">
      <alignment horizontal="left" vertical="center"/>
    </xf>
    <xf numFmtId="1" fontId="3" fillId="0" borderId="15" xfId="0" applyNumberFormat="1"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3" fillId="0" borderId="15" xfId="8" applyFont="1" applyFill="1" applyBorder="1" applyAlignment="1">
      <alignment horizontal="justify" vertical="center" wrapText="1"/>
    </xf>
    <xf numFmtId="0" fontId="31" fillId="0" borderId="15" xfId="0" applyFont="1" applyFill="1" applyBorder="1" applyAlignment="1">
      <alignment horizontal="justify" vertical="center" wrapText="1"/>
    </xf>
    <xf numFmtId="176" fontId="3" fillId="0" borderId="15" xfId="14" applyNumberFormat="1" applyFont="1" applyFill="1" applyBorder="1" applyAlignment="1">
      <alignment horizontal="center" vertical="center" wrapText="1"/>
    </xf>
    <xf numFmtId="171" fontId="3" fillId="0" borderId="15" xfId="0" applyNumberFormat="1" applyFont="1" applyFill="1" applyBorder="1" applyAlignment="1" applyProtection="1">
      <alignment horizontal="center" vertical="center" wrapText="1"/>
      <protection locked="0"/>
    </xf>
    <xf numFmtId="173" fontId="3" fillId="0" borderId="15"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6" fillId="0" borderId="0" xfId="0" applyFont="1" applyAlignment="1">
      <alignment horizontal="justify"/>
    </xf>
    <xf numFmtId="0" fontId="5" fillId="0" borderId="0" xfId="0" applyFont="1" applyAlignment="1">
      <alignment horizontal="justify"/>
    </xf>
    <xf numFmtId="0" fontId="2" fillId="3" borderId="10" xfId="0" applyFont="1" applyFill="1" applyBorder="1" applyAlignment="1">
      <alignment horizontal="center" vertical="center"/>
    </xf>
    <xf numFmtId="0" fontId="6" fillId="0" borderId="0" xfId="0" applyFont="1" applyBorder="1" applyAlignment="1">
      <alignment horizontal="center" vertical="center"/>
    </xf>
    <xf numFmtId="167" fontId="6" fillId="4" borderId="0" xfId="0" applyNumberFormat="1" applyFont="1" applyFill="1" applyBorder="1" applyAlignment="1">
      <alignment horizontal="justify" vertical="center"/>
    </xf>
    <xf numFmtId="3" fontId="38" fillId="7" borderId="15" xfId="0" applyNumberFormat="1" applyFont="1" applyFill="1" applyBorder="1" applyAlignment="1">
      <alignment horizontal="center" vertical="center" wrapText="1"/>
    </xf>
    <xf numFmtId="0" fontId="38" fillId="7" borderId="15" xfId="0" applyFont="1" applyFill="1" applyBorder="1" applyAlignment="1">
      <alignment horizontal="center" vertical="center" wrapText="1"/>
    </xf>
    <xf numFmtId="0" fontId="38" fillId="7" borderId="9"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11" xfId="0" applyFont="1" applyFill="1" applyBorder="1" applyAlignment="1">
      <alignment horizontal="center" vertical="center"/>
    </xf>
    <xf numFmtId="0" fontId="3" fillId="4" borderId="8"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justify" vertical="center" wrapText="1"/>
    </xf>
    <xf numFmtId="9" fontId="3" fillId="4" borderId="15" xfId="8" applyFont="1" applyFill="1" applyBorder="1" applyAlignment="1">
      <alignment horizontal="justify" vertical="center" wrapText="1"/>
    </xf>
    <xf numFmtId="9" fontId="3" fillId="4" borderId="12" xfId="8" applyFont="1" applyFill="1" applyBorder="1" applyAlignment="1">
      <alignment horizontal="justify" vertical="center" wrapText="1"/>
    </xf>
    <xf numFmtId="167" fontId="3" fillId="4" borderId="12" xfId="0" applyNumberFormat="1" applyFont="1" applyFill="1" applyBorder="1" applyAlignment="1">
      <alignment horizontal="justify" vertical="center" wrapText="1"/>
    </xf>
    <xf numFmtId="3" fontId="3" fillId="4" borderId="12" xfId="0" applyNumberFormat="1" applyFont="1" applyFill="1" applyBorder="1" applyAlignment="1">
      <alignment horizontal="justify" vertical="center" wrapText="1"/>
    </xf>
    <xf numFmtId="3" fontId="3" fillId="4" borderId="13" xfId="0" applyNumberFormat="1" applyFont="1" applyFill="1" applyBorder="1" applyAlignment="1">
      <alignment horizontal="justify" vertical="center" wrapText="1"/>
    </xf>
    <xf numFmtId="3" fontId="3" fillId="4" borderId="14" xfId="0" applyNumberFormat="1" applyFont="1" applyFill="1" applyBorder="1" applyAlignment="1">
      <alignment horizontal="justify" vertical="center" wrapText="1"/>
    </xf>
    <xf numFmtId="3" fontId="3" fillId="4" borderId="12"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0" fontId="3" fillId="4" borderId="0"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3" xfId="0" applyFont="1" applyFill="1" applyBorder="1" applyAlignment="1">
      <alignment horizontal="justify" vertical="center" wrapText="1"/>
    </xf>
    <xf numFmtId="41" fontId="3" fillId="4" borderId="15" xfId="5" applyFont="1" applyFill="1" applyBorder="1" applyAlignment="1">
      <alignment horizontal="center" vertical="center" wrapText="1"/>
    </xf>
    <xf numFmtId="41" fontId="3" fillId="4" borderId="12" xfId="5"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168" fontId="3" fillId="4" borderId="12" xfId="0" applyNumberFormat="1" applyFont="1" applyFill="1" applyBorder="1" applyAlignment="1">
      <alignment horizontal="center" vertical="center" wrapText="1"/>
    </xf>
    <xf numFmtId="168" fontId="3" fillId="4" borderId="13"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168" fontId="3" fillId="4" borderId="14"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0" fillId="0" borderId="7" xfId="0" applyFont="1" applyBorder="1" applyAlignment="1">
      <alignment horizontal="center" vertical="center"/>
    </xf>
    <xf numFmtId="41" fontId="3" fillId="4" borderId="13" xfId="5" applyFont="1" applyFill="1" applyBorder="1" applyAlignment="1">
      <alignment horizontal="center" vertical="center" wrapText="1"/>
    </xf>
    <xf numFmtId="41" fontId="3" fillId="4" borderId="14" xfId="5" applyFont="1" applyFill="1" applyBorder="1" applyAlignment="1">
      <alignment horizontal="center"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14" xfId="0" applyNumberFormat="1" applyFont="1" applyBorder="1" applyAlignment="1">
      <alignment horizontal="center" vertical="center" wrapText="1"/>
    </xf>
    <xf numFmtId="3" fontId="3" fillId="4" borderId="14" xfId="0" applyNumberFormat="1" applyFont="1" applyFill="1" applyBorder="1" applyAlignment="1">
      <alignment horizontal="center" vertical="center" wrapText="1"/>
    </xf>
    <xf numFmtId="0" fontId="3" fillId="4" borderId="14" xfId="0" applyFont="1" applyFill="1" applyBorder="1" applyAlignment="1">
      <alignment horizontal="justify"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9" fontId="3" fillId="4" borderId="13" xfId="8" applyFont="1" applyFill="1" applyBorder="1" applyAlignment="1">
      <alignment horizontal="justify" vertical="center" wrapText="1"/>
    </xf>
    <xf numFmtId="9" fontId="3" fillId="4" borderId="14" xfId="8" applyFont="1" applyFill="1" applyBorder="1" applyAlignment="1">
      <alignment horizontal="justify" vertical="center" wrapText="1"/>
    </xf>
    <xf numFmtId="167" fontId="3" fillId="4" borderId="13" xfId="0" applyNumberFormat="1" applyFont="1" applyFill="1" applyBorder="1" applyAlignment="1">
      <alignment horizontal="justify" vertical="center" wrapText="1"/>
    </xf>
    <xf numFmtId="167" fontId="3" fillId="4" borderId="14" xfId="0" applyNumberFormat="1" applyFont="1" applyFill="1" applyBorder="1" applyAlignment="1">
      <alignment horizontal="justify" vertical="center" wrapText="1"/>
    </xf>
    <xf numFmtId="41" fontId="3" fillId="0" borderId="12" xfId="5" applyFont="1" applyFill="1" applyBorder="1" applyAlignment="1">
      <alignment horizontal="center" vertical="center" wrapText="1"/>
    </xf>
    <xf numFmtId="41" fontId="3" fillId="0" borderId="14" xfId="5" applyFont="1" applyFill="1" applyBorder="1" applyAlignment="1">
      <alignment horizontal="center" vertical="center" wrapText="1"/>
    </xf>
    <xf numFmtId="0" fontId="0" fillId="0" borderId="15" xfId="0" applyFont="1" applyBorder="1" applyAlignment="1">
      <alignment horizontal="center" vertical="center"/>
    </xf>
    <xf numFmtId="41" fontId="3" fillId="0" borderId="13" xfId="5" applyFont="1" applyFill="1" applyBorder="1" applyAlignment="1">
      <alignment horizontal="center" vertical="center" wrapText="1"/>
    </xf>
    <xf numFmtId="0" fontId="3" fillId="4" borderId="5" xfId="0" applyFont="1" applyFill="1" applyBorder="1" applyAlignment="1">
      <alignment horizontal="justify" vertical="center" wrapText="1"/>
    </xf>
    <xf numFmtId="0" fontId="3" fillId="4" borderId="6" xfId="0" applyFont="1" applyFill="1" applyBorder="1" applyAlignment="1">
      <alignment horizontal="justify" vertical="center" wrapText="1"/>
    </xf>
    <xf numFmtId="3" fontId="3" fillId="0" borderId="2" xfId="0" applyNumberFormat="1" applyFont="1" applyFill="1" applyBorder="1" applyAlignment="1">
      <alignment horizontal="justify" vertical="center" wrapText="1"/>
    </xf>
    <xf numFmtId="3" fontId="3" fillId="0" borderId="4" xfId="0" applyNumberFormat="1" applyFont="1" applyFill="1" applyBorder="1" applyAlignment="1">
      <alignment horizontal="justify" vertical="center" wrapText="1"/>
    </xf>
    <xf numFmtId="3" fontId="3" fillId="0" borderId="7" xfId="0" applyNumberFormat="1" applyFont="1" applyFill="1" applyBorder="1" applyAlignment="1">
      <alignment horizontal="justify" vertical="center" wrapText="1"/>
    </xf>
    <xf numFmtId="3" fontId="3" fillId="0" borderId="12" xfId="0" applyNumberFormat="1" applyFont="1" applyFill="1" applyBorder="1" applyAlignment="1">
      <alignment horizontal="justify" vertical="center" wrapText="1"/>
    </xf>
    <xf numFmtId="3" fontId="3" fillId="0" borderId="13" xfId="0" applyNumberFormat="1" applyFont="1" applyFill="1" applyBorder="1" applyAlignment="1">
      <alignment horizontal="justify" vertical="center" wrapText="1"/>
    </xf>
    <xf numFmtId="3" fontId="3" fillId="0" borderId="14" xfId="0" applyNumberFormat="1" applyFont="1" applyFill="1" applyBorder="1" applyAlignment="1">
      <alignment horizontal="justify" vertical="center" wrapText="1"/>
    </xf>
    <xf numFmtId="0" fontId="14" fillId="4" borderId="15" xfId="0" applyFont="1" applyFill="1" applyBorder="1" applyAlignment="1">
      <alignment horizontal="center" vertical="center" wrapText="1"/>
    </xf>
    <xf numFmtId="0" fontId="26" fillId="5" borderId="10" xfId="0" applyFont="1" applyFill="1" applyBorder="1" applyAlignment="1">
      <alignment horizontal="justify" vertical="center"/>
    </xf>
    <xf numFmtId="0" fontId="14" fillId="4" borderId="15" xfId="0" applyFont="1" applyFill="1" applyBorder="1" applyAlignment="1">
      <alignment horizontal="justify" vertical="center" wrapText="1"/>
    </xf>
    <xf numFmtId="0" fontId="14" fillId="4" borderId="2" xfId="0" applyFont="1" applyFill="1" applyBorder="1" applyAlignment="1">
      <alignment horizontal="justify" vertical="center" wrapText="1"/>
    </xf>
    <xf numFmtId="0" fontId="14" fillId="4" borderId="8" xfId="0" applyFont="1" applyFill="1" applyBorder="1" applyAlignment="1">
      <alignment horizontal="justify" vertical="center" wrapText="1"/>
    </xf>
    <xf numFmtId="0" fontId="14" fillId="4" borderId="3" xfId="0" applyFont="1" applyFill="1" applyBorder="1" applyAlignment="1">
      <alignment horizontal="justify" vertical="center" wrapText="1"/>
    </xf>
    <xf numFmtId="0" fontId="14" fillId="4" borderId="4" xfId="0" applyFont="1" applyFill="1" applyBorder="1" applyAlignment="1">
      <alignment horizontal="justify" vertical="center" wrapText="1"/>
    </xf>
    <xf numFmtId="0" fontId="14" fillId="4" borderId="0"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7" xfId="0" applyFont="1" applyFill="1" applyBorder="1" applyAlignment="1">
      <alignment horizontal="justify" vertical="center" wrapText="1"/>
    </xf>
    <xf numFmtId="0" fontId="14" fillId="4" borderId="5" xfId="0" applyFont="1" applyFill="1" applyBorder="1" applyAlignment="1">
      <alignment horizontal="justify" vertical="center" wrapText="1"/>
    </xf>
    <xf numFmtId="0" fontId="14" fillId="4" borderId="6" xfId="0" applyFont="1" applyFill="1" applyBorder="1" applyAlignment="1">
      <alignment horizontal="justify" vertical="center" wrapText="1"/>
    </xf>
    <xf numFmtId="1" fontId="14" fillId="4" borderId="12" xfId="0" applyNumberFormat="1" applyFont="1" applyFill="1" applyBorder="1" applyAlignment="1">
      <alignment horizontal="center" vertical="center" wrapText="1"/>
    </xf>
    <xf numFmtId="1" fontId="14" fillId="4" borderId="13" xfId="0" applyNumberFormat="1" applyFont="1" applyFill="1" applyBorder="1" applyAlignment="1">
      <alignment horizontal="center" vertical="center" wrapText="1"/>
    </xf>
    <xf numFmtId="0" fontId="14" fillId="4" borderId="12" xfId="0" applyFont="1" applyFill="1" applyBorder="1" applyAlignment="1">
      <alignment horizontal="justify" vertical="center" wrapText="1"/>
    </xf>
    <xf numFmtId="0" fontId="14" fillId="4" borderId="13" xfId="0" applyFont="1" applyFill="1" applyBorder="1" applyAlignment="1">
      <alignment horizontal="justify" vertical="center" wrapText="1"/>
    </xf>
    <xf numFmtId="1" fontId="14" fillId="4" borderId="14" xfId="0" applyNumberFormat="1" applyFont="1" applyFill="1" applyBorder="1" applyAlignment="1">
      <alignment horizontal="center" vertical="center" wrapText="1"/>
    </xf>
    <xf numFmtId="0" fontId="14" fillId="4" borderId="14" xfId="0" applyFont="1" applyFill="1" applyBorder="1" applyAlignment="1">
      <alignment horizontal="justify" vertical="center" wrapText="1"/>
    </xf>
    <xf numFmtId="0" fontId="26" fillId="6" borderId="10" xfId="0" applyFont="1" applyFill="1" applyBorder="1" applyAlignment="1">
      <alignment horizontal="left" vertical="center"/>
    </xf>
    <xf numFmtId="3" fontId="3" fillId="0" borderId="12" xfId="15" applyNumberFormat="1" applyFont="1" applyBorder="1" applyAlignment="1">
      <alignment horizontal="center" vertical="center"/>
    </xf>
    <xf numFmtId="3" fontId="3" fillId="0" borderId="13" xfId="15" applyNumberFormat="1" applyFont="1" applyBorder="1" applyAlignment="1">
      <alignment horizontal="center" vertical="center"/>
    </xf>
    <xf numFmtId="3" fontId="3" fillId="0" borderId="14" xfId="15" applyNumberFormat="1" applyFont="1" applyBorder="1" applyAlignment="1">
      <alignment horizontal="center" vertical="center"/>
    </xf>
    <xf numFmtId="175" fontId="14" fillId="4" borderId="12" xfId="0" applyNumberFormat="1" applyFont="1" applyFill="1" applyBorder="1" applyAlignment="1">
      <alignment horizontal="justify" vertical="center" wrapText="1"/>
    </xf>
    <xf numFmtId="175" fontId="14" fillId="4" borderId="13" xfId="0" applyNumberFormat="1" applyFont="1" applyFill="1" applyBorder="1" applyAlignment="1">
      <alignment horizontal="justify" vertical="center" wrapText="1"/>
    </xf>
    <xf numFmtId="175" fontId="14" fillId="4" borderId="14" xfId="0" applyNumberFormat="1" applyFont="1" applyFill="1" applyBorder="1" applyAlignment="1">
      <alignment horizontal="justify"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9" fontId="14" fillId="4" borderId="12" xfId="8" applyFont="1" applyFill="1" applyBorder="1" applyAlignment="1">
      <alignment horizontal="justify" vertical="center" wrapText="1"/>
    </xf>
    <xf numFmtId="9" fontId="14" fillId="4" borderId="13" xfId="8" applyFont="1" applyFill="1" applyBorder="1" applyAlignment="1">
      <alignment horizontal="justify" vertical="center" wrapText="1"/>
    </xf>
    <xf numFmtId="3" fontId="14" fillId="4" borderId="12" xfId="0" applyNumberFormat="1" applyFont="1" applyFill="1" applyBorder="1" applyAlignment="1">
      <alignment horizontal="justify" vertical="center" wrapText="1"/>
    </xf>
    <xf numFmtId="3" fontId="14" fillId="4" borderId="13" xfId="0" applyNumberFormat="1" applyFont="1" applyFill="1" applyBorder="1" applyAlignment="1">
      <alignment horizontal="justify" vertical="center" wrapText="1"/>
    </xf>
    <xf numFmtId="3" fontId="14" fillId="4" borderId="14" xfId="0" applyNumberFormat="1" applyFont="1" applyFill="1" applyBorder="1" applyAlignment="1">
      <alignment horizontal="justify" vertical="center" wrapText="1"/>
    </xf>
    <xf numFmtId="9" fontId="14" fillId="4" borderId="14" xfId="8" applyFont="1" applyFill="1" applyBorder="1" applyAlignment="1">
      <alignment horizontal="justify" vertical="center" wrapText="1"/>
    </xf>
    <xf numFmtId="170" fontId="14" fillId="0" borderId="12" xfId="0" applyNumberFormat="1" applyFont="1" applyFill="1" applyBorder="1" applyAlignment="1">
      <alignment horizontal="center" vertical="center" wrapText="1"/>
    </xf>
    <xf numFmtId="170" fontId="14" fillId="0" borderId="13" xfId="0" applyNumberFormat="1" applyFont="1" applyFill="1" applyBorder="1" applyAlignment="1">
      <alignment horizontal="center" vertical="center" wrapText="1"/>
    </xf>
    <xf numFmtId="170" fontId="14" fillId="0" borderId="14" xfId="0" applyNumberFormat="1" applyFont="1" applyFill="1" applyBorder="1" applyAlignment="1">
      <alignment horizontal="center" vertical="center" wrapText="1"/>
    </xf>
    <xf numFmtId="3" fontId="14" fillId="4" borderId="12" xfId="0" applyNumberFormat="1" applyFont="1" applyFill="1" applyBorder="1" applyAlignment="1">
      <alignment horizontal="center" vertical="center" wrapText="1"/>
    </xf>
    <xf numFmtId="3" fontId="14" fillId="4" borderId="13" xfId="0" applyNumberFormat="1" applyFont="1" applyFill="1" applyBorder="1" applyAlignment="1">
      <alignment horizontal="center" vertical="center" wrapText="1"/>
    </xf>
    <xf numFmtId="3" fontId="14" fillId="4" borderId="14"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2"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14" xfId="0" applyFont="1" applyFill="1" applyBorder="1" applyAlignment="1">
      <alignment horizontal="justify" vertical="center" wrapText="1"/>
    </xf>
    <xf numFmtId="0" fontId="14" fillId="4" borderId="15"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2" xfId="0" applyFont="1" applyFill="1" applyBorder="1" applyAlignment="1">
      <alignment horizontal="center" vertical="center"/>
    </xf>
    <xf numFmtId="170" fontId="14" fillId="0" borderId="15" xfId="0" applyNumberFormat="1" applyFont="1" applyFill="1" applyBorder="1" applyAlignment="1">
      <alignment horizontal="center" vertical="center" wrapText="1"/>
    </xf>
    <xf numFmtId="1" fontId="14" fillId="0" borderId="15"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3" fontId="14" fillId="4" borderId="15" xfId="0" applyNumberFormat="1" applyFont="1" applyFill="1" applyBorder="1" applyAlignment="1">
      <alignment horizontal="justify" vertical="center" wrapText="1"/>
    </xf>
    <xf numFmtId="3" fontId="14" fillId="0" borderId="15" xfId="0" applyNumberFormat="1" applyFont="1" applyFill="1" applyBorder="1" applyAlignment="1">
      <alignment horizontal="justify" vertical="center" wrapText="1"/>
    </xf>
    <xf numFmtId="3" fontId="14" fillId="0" borderId="15" xfId="0" applyNumberFormat="1" applyFont="1" applyFill="1" applyBorder="1" applyAlignment="1">
      <alignment horizontal="center" vertical="center" wrapText="1"/>
    </xf>
    <xf numFmtId="10" fontId="14" fillId="4" borderId="12" xfId="8" applyNumberFormat="1" applyFont="1" applyFill="1" applyBorder="1" applyAlignment="1">
      <alignment horizontal="justify" vertical="center" wrapText="1"/>
    </xf>
    <xf numFmtId="10" fontId="14" fillId="4" borderId="13" xfId="8" applyNumberFormat="1" applyFont="1" applyFill="1" applyBorder="1" applyAlignment="1">
      <alignment horizontal="justify" vertical="center" wrapText="1"/>
    </xf>
    <xf numFmtId="10" fontId="14" fillId="4" borderId="14" xfId="8" applyNumberFormat="1" applyFont="1" applyFill="1" applyBorder="1" applyAlignment="1">
      <alignment horizontal="justify" vertical="center" wrapText="1"/>
    </xf>
    <xf numFmtId="41" fontId="14" fillId="4" borderId="15" xfId="5" applyFont="1" applyFill="1" applyBorder="1" applyAlignment="1">
      <alignment horizontal="center" vertical="center" wrapText="1"/>
    </xf>
    <xf numFmtId="3" fontId="14" fillId="4" borderId="15" xfId="0" applyNumberFormat="1"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3" fillId="4" borderId="12" xfId="0" applyNumberFormat="1" applyFont="1" applyFill="1" applyBorder="1" applyAlignment="1">
      <alignment horizontal="justify" vertical="center" wrapText="1"/>
    </xf>
    <xf numFmtId="49" fontId="3" fillId="4" borderId="14" xfId="0" applyNumberFormat="1" applyFont="1" applyFill="1" applyBorder="1" applyAlignment="1">
      <alignment horizontal="justify" vertical="center" wrapText="1"/>
    </xf>
    <xf numFmtId="175" fontId="14" fillId="4" borderId="12" xfId="0" applyNumberFormat="1" applyFont="1" applyFill="1" applyBorder="1" applyAlignment="1">
      <alignment horizontal="center" vertical="center" wrapText="1"/>
    </xf>
    <xf numFmtId="175" fontId="14" fillId="4" borderId="13" xfId="0" applyNumberFormat="1" applyFont="1" applyFill="1" applyBorder="1" applyAlignment="1">
      <alignment horizontal="center" vertical="center" wrapText="1"/>
    </xf>
    <xf numFmtId="175" fontId="14" fillId="4" borderId="14" xfId="0" applyNumberFormat="1" applyFont="1" applyFill="1" applyBorder="1" applyAlignment="1">
      <alignment horizontal="center" vertical="center" wrapText="1"/>
    </xf>
    <xf numFmtId="0" fontId="14" fillId="4" borderId="12" xfId="0" applyNumberFormat="1" applyFont="1" applyFill="1" applyBorder="1" applyAlignment="1">
      <alignment horizontal="center" vertical="center" wrapText="1"/>
    </xf>
    <xf numFmtId="0" fontId="14" fillId="4" borderId="13" xfId="0" applyNumberFormat="1" applyFont="1" applyFill="1" applyBorder="1" applyAlignment="1">
      <alignment horizontal="center" vertical="center" wrapText="1"/>
    </xf>
    <xf numFmtId="0" fontId="14" fillId="4" borderId="14" xfId="0" applyNumberFormat="1" applyFont="1" applyFill="1" applyBorder="1" applyAlignment="1">
      <alignment horizontal="center" vertical="center" wrapText="1"/>
    </xf>
    <xf numFmtId="1" fontId="2" fillId="4" borderId="12" xfId="16" applyNumberFormat="1" applyFont="1" applyFill="1" applyBorder="1" applyAlignment="1">
      <alignment horizontal="center" vertical="center" wrapText="1"/>
    </xf>
    <xf numFmtId="1" fontId="2" fillId="4" borderId="13" xfId="16" applyNumberFormat="1" applyFont="1" applyFill="1" applyBorder="1" applyAlignment="1">
      <alignment horizontal="center" vertical="center" wrapText="1"/>
    </xf>
    <xf numFmtId="1" fontId="2" fillId="4" borderId="14" xfId="16" applyNumberFormat="1" applyFont="1" applyFill="1" applyBorder="1" applyAlignment="1">
      <alignment horizontal="center" vertical="center" wrapText="1"/>
    </xf>
    <xf numFmtId="1" fontId="2" fillId="4" borderId="2" xfId="16" applyNumberFormat="1" applyFont="1" applyFill="1" applyBorder="1" applyAlignment="1">
      <alignment horizontal="center" vertical="center" wrapText="1"/>
    </xf>
    <xf numFmtId="1" fontId="2" fillId="4" borderId="3" xfId="16" applyNumberFormat="1" applyFont="1" applyFill="1" applyBorder="1" applyAlignment="1">
      <alignment horizontal="center" vertical="center" wrapText="1"/>
    </xf>
    <xf numFmtId="1" fontId="2" fillId="4" borderId="4" xfId="16" applyNumberFormat="1" applyFont="1" applyFill="1" applyBorder="1" applyAlignment="1">
      <alignment horizontal="center" vertical="center" wrapText="1"/>
    </xf>
    <xf numFmtId="1" fontId="2" fillId="4" borderId="1" xfId="16" applyNumberFormat="1" applyFont="1" applyFill="1" applyBorder="1" applyAlignment="1">
      <alignment horizontal="center" vertical="center" wrapText="1"/>
    </xf>
    <xf numFmtId="1" fontId="2" fillId="4" borderId="7" xfId="16" applyNumberFormat="1" applyFont="1" applyFill="1" applyBorder="1" applyAlignment="1">
      <alignment horizontal="center" vertical="center" wrapText="1"/>
    </xf>
    <xf numFmtId="1" fontId="2" fillId="4" borderId="6" xfId="16" applyNumberFormat="1" applyFont="1" applyFill="1" applyBorder="1" applyAlignment="1">
      <alignment horizontal="center" vertical="center" wrapText="1"/>
    </xf>
    <xf numFmtId="3" fontId="3" fillId="4" borderId="15" xfId="16" applyNumberFormat="1" applyFont="1" applyFill="1" applyBorder="1" applyAlignment="1">
      <alignment horizontal="center" vertical="center" wrapText="1"/>
    </xf>
    <xf numFmtId="183" fontId="3" fillId="4" borderId="15" xfId="16" applyFont="1" applyFill="1" applyBorder="1" applyAlignment="1">
      <alignment horizontal="justify" vertical="center" wrapText="1"/>
    </xf>
    <xf numFmtId="183" fontId="3" fillId="0" borderId="15" xfId="16" applyFont="1" applyFill="1" applyBorder="1" applyAlignment="1">
      <alignment horizontal="justify" vertical="center" wrapText="1"/>
    </xf>
    <xf numFmtId="3" fontId="3" fillId="0" borderId="15" xfId="16" applyNumberFormat="1" applyFont="1" applyBorder="1" applyAlignment="1">
      <alignment horizontal="center" vertical="center"/>
    </xf>
    <xf numFmtId="1" fontId="14" fillId="4" borderId="15" xfId="1" applyNumberFormat="1" applyFont="1" applyFill="1" applyBorder="1" applyAlignment="1">
      <alignment horizontal="center" vertical="center" wrapText="1"/>
    </xf>
    <xf numFmtId="3" fontId="20" fillId="0" borderId="3" xfId="0" applyNumberFormat="1" applyFont="1" applyBorder="1" applyAlignment="1">
      <alignment horizontal="center" vertical="center"/>
    </xf>
    <xf numFmtId="3" fontId="20" fillId="0" borderId="1" xfId="0" applyNumberFormat="1" applyFont="1" applyBorder="1" applyAlignment="1">
      <alignment horizontal="center" vertical="center"/>
    </xf>
    <xf numFmtId="3" fontId="20" fillId="0" borderId="6" xfId="0" applyNumberFormat="1" applyFont="1" applyBorder="1" applyAlignment="1">
      <alignment horizontal="center" vertical="center"/>
    </xf>
    <xf numFmtId="3" fontId="20" fillId="0" borderId="12"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14"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0" fillId="0" borderId="15" xfId="0" applyNumberFormat="1" applyFont="1" applyBorder="1" applyAlignment="1">
      <alignment horizontal="center" vertical="center"/>
    </xf>
    <xf numFmtId="183" fontId="3" fillId="4" borderId="3" xfId="16" applyFont="1" applyFill="1" applyBorder="1" applyAlignment="1">
      <alignment horizontal="justify" vertical="center" wrapText="1"/>
    </xf>
    <xf numFmtId="183" fontId="3" fillId="4" borderId="1" xfId="16" applyFont="1" applyFill="1" applyBorder="1" applyAlignment="1">
      <alignment horizontal="justify" vertical="center" wrapText="1"/>
    </xf>
    <xf numFmtId="49" fontId="3" fillId="0" borderId="3" xfId="16"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183" fontId="3" fillId="4" borderId="2" xfId="16" applyFont="1" applyFill="1" applyBorder="1" applyAlignment="1">
      <alignment horizontal="justify" vertical="center" wrapText="1"/>
    </xf>
    <xf numFmtId="183" fontId="3" fillId="4" borderId="4" xfId="16" applyFont="1" applyFill="1" applyBorder="1" applyAlignment="1">
      <alignment horizontal="justify" vertical="center" wrapText="1"/>
    </xf>
    <xf numFmtId="4" fontId="14" fillId="4" borderId="15" xfId="16" applyNumberFormat="1" applyFont="1" applyFill="1" applyBorder="1" applyAlignment="1">
      <alignment horizontal="center" vertical="center" wrapText="1"/>
    </xf>
    <xf numFmtId="172" fontId="3" fillId="4" borderId="15" xfId="16" applyNumberFormat="1" applyFont="1" applyFill="1" applyBorder="1" applyAlignment="1">
      <alignment horizontal="justify" vertical="center" wrapText="1"/>
    </xf>
    <xf numFmtId="3" fontId="3" fillId="4" borderId="15" xfId="16" applyNumberFormat="1" applyFont="1" applyFill="1" applyBorder="1" applyAlignment="1">
      <alignment horizontal="justify" vertical="center" wrapText="1"/>
    </xf>
    <xf numFmtId="0" fontId="3" fillId="0" borderId="15" xfId="0" applyFont="1" applyBorder="1" applyAlignment="1">
      <alignment vertical="center" wrapText="1"/>
    </xf>
    <xf numFmtId="0" fontId="0" fillId="0" borderId="15" xfId="0" applyFont="1" applyBorder="1" applyAlignment="1">
      <alignment vertical="center" wrapText="1"/>
    </xf>
    <xf numFmtId="3" fontId="3" fillId="4" borderId="15" xfId="16" applyNumberFormat="1" applyFont="1" applyFill="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20" fillId="0" borderId="15" xfId="0" applyNumberFormat="1" applyFont="1" applyBorder="1" applyAlignment="1">
      <alignment horizontal="center" vertical="center" wrapText="1"/>
    </xf>
    <xf numFmtId="3" fontId="0" fillId="0" borderId="13" xfId="0" applyNumberFormat="1" applyFont="1" applyBorder="1" applyAlignment="1">
      <alignment horizontal="center" vertical="center"/>
    </xf>
    <xf numFmtId="3" fontId="0" fillId="0" borderId="14" xfId="0" applyNumberFormat="1" applyFont="1" applyBorder="1" applyAlignment="1">
      <alignment horizontal="center" vertical="center"/>
    </xf>
    <xf numFmtId="168" fontId="3" fillId="0" borderId="12" xfId="0" applyNumberFormat="1" applyFont="1" applyFill="1" applyBorder="1" applyAlignment="1">
      <alignment horizontal="right" vertical="center" wrapText="1"/>
    </xf>
    <xf numFmtId="0" fontId="0" fillId="0" borderId="13" xfId="0" applyFont="1" applyBorder="1" applyAlignment="1">
      <alignment horizontal="right" vertical="center"/>
    </xf>
    <xf numFmtId="0" fontId="0" fillId="0" borderId="14" xfId="0" applyFont="1" applyBorder="1" applyAlignment="1">
      <alignment horizontal="right" vertical="center"/>
    </xf>
    <xf numFmtId="1" fontId="3" fillId="4" borderId="15" xfId="16" applyNumberFormat="1" applyFont="1" applyFill="1" applyBorder="1" applyAlignment="1">
      <alignment horizontal="center" vertical="center"/>
    </xf>
    <xf numFmtId="172" fontId="3" fillId="4" borderId="15" xfId="16" applyNumberFormat="1" applyFont="1" applyFill="1" applyBorder="1" applyAlignment="1">
      <alignment horizontal="center" vertical="center" wrapText="1"/>
    </xf>
    <xf numFmtId="3" fontId="3" fillId="0" borderId="2" xfId="0" applyNumberFormat="1" applyFont="1" applyBorder="1" applyAlignment="1">
      <alignment vertical="center" wrapText="1"/>
    </xf>
    <xf numFmtId="3" fontId="0" fillId="0" borderId="4" xfId="0" applyNumberFormat="1" applyFont="1" applyBorder="1" applyAlignment="1">
      <alignment vertical="center" wrapText="1"/>
    </xf>
    <xf numFmtId="3" fontId="0" fillId="0" borderId="7" xfId="0" applyNumberFormat="1" applyFont="1" applyBorder="1" applyAlignment="1">
      <alignment vertical="center" wrapText="1"/>
    </xf>
    <xf numFmtId="3" fontId="3" fillId="0" borderId="12"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4" xfId="0" applyNumberFormat="1" applyFont="1" applyBorder="1" applyAlignment="1">
      <alignment vertical="center" wrapText="1"/>
    </xf>
    <xf numFmtId="49" fontId="3" fillId="0" borderId="13" xfId="16" applyNumberFormat="1" applyFont="1" applyFill="1" applyBorder="1" applyAlignment="1">
      <alignment horizontal="center" vertical="center" wrapText="1"/>
    </xf>
    <xf numFmtId="183" fontId="15" fillId="4" borderId="15" xfId="16" applyFont="1" applyFill="1" applyBorder="1" applyAlignment="1">
      <alignment horizontal="justify" vertical="center" wrapText="1"/>
    </xf>
    <xf numFmtId="42" fontId="3" fillId="0" borderId="15" xfId="16" applyNumberFormat="1" applyFont="1" applyFill="1" applyBorder="1" applyAlignment="1">
      <alignment vertical="center" wrapText="1"/>
    </xf>
    <xf numFmtId="3" fontId="3" fillId="4" borderId="3" xfId="0" applyNumberFormat="1" applyFont="1" applyFill="1" applyBorder="1" applyAlignment="1">
      <alignment vertical="center" wrapText="1"/>
    </xf>
    <xf numFmtId="3" fontId="3" fillId="4" borderId="1" xfId="0" applyNumberFormat="1" applyFont="1" applyFill="1" applyBorder="1" applyAlignment="1">
      <alignment vertical="center" wrapText="1"/>
    </xf>
    <xf numFmtId="3" fontId="3" fillId="4" borderId="6" xfId="0" applyNumberFormat="1" applyFont="1" applyFill="1" applyBorder="1" applyAlignment="1">
      <alignment vertical="center" wrapText="1"/>
    </xf>
    <xf numFmtId="3" fontId="3" fillId="4" borderId="12" xfId="0" applyNumberFormat="1" applyFont="1" applyFill="1" applyBorder="1" applyAlignment="1">
      <alignment vertical="center" wrapText="1"/>
    </xf>
    <xf numFmtId="3" fontId="3" fillId="4" borderId="13" xfId="0" applyNumberFormat="1" applyFont="1" applyFill="1" applyBorder="1" applyAlignment="1">
      <alignment vertical="center" wrapText="1"/>
    </xf>
    <xf numFmtId="3" fontId="3" fillId="4" borderId="14" xfId="0" applyNumberFormat="1" applyFont="1" applyFill="1" applyBorder="1" applyAlignment="1">
      <alignment vertical="center" wrapText="1"/>
    </xf>
    <xf numFmtId="42" fontId="3" fillId="0" borderId="15" xfId="16" applyNumberFormat="1" applyFont="1" applyFill="1" applyBorder="1" applyAlignment="1">
      <alignment horizontal="center" vertical="center" wrapText="1"/>
    </xf>
    <xf numFmtId="0" fontId="0" fillId="0" borderId="15" xfId="0" applyFont="1" applyBorder="1" applyAlignment="1">
      <alignment horizontal="center" vertical="center" wrapText="1"/>
    </xf>
    <xf numFmtId="14" fontId="3" fillId="0" borderId="12" xfId="0" applyNumberFormat="1" applyFont="1" applyBorder="1" applyAlignment="1">
      <alignment horizontal="center" vertical="center"/>
    </xf>
    <xf numFmtId="0" fontId="3" fillId="0" borderId="14" xfId="0" applyFont="1" applyBorder="1" applyAlignment="1">
      <alignment horizontal="center" vertical="center"/>
    </xf>
    <xf numFmtId="14" fontId="3" fillId="0" borderId="12" xfId="0" applyNumberFormat="1" applyFont="1" applyBorder="1" applyAlignment="1">
      <alignment horizontal="right" vertical="center"/>
    </xf>
    <xf numFmtId="0" fontId="3" fillId="0" borderId="14" xfId="0" applyFont="1" applyBorder="1" applyAlignment="1">
      <alignment horizontal="right" vertical="center"/>
    </xf>
    <xf numFmtId="168" fontId="3" fillId="0" borderId="12" xfId="0" applyNumberFormat="1" applyFont="1" applyFill="1" applyBorder="1" applyAlignment="1">
      <alignment horizontal="center" vertical="center"/>
    </xf>
    <xf numFmtId="168" fontId="3" fillId="0" borderId="14" xfId="0" applyNumberFormat="1" applyFont="1" applyFill="1" applyBorder="1" applyAlignment="1">
      <alignment horizontal="center" vertical="center"/>
    </xf>
    <xf numFmtId="168" fontId="3" fillId="0" borderId="12" xfId="0" applyNumberFormat="1" applyFont="1" applyFill="1" applyBorder="1" applyAlignment="1">
      <alignment horizontal="right" vertical="center"/>
    </xf>
    <xf numFmtId="168" fontId="3" fillId="0" borderId="14" xfId="0" applyNumberFormat="1" applyFont="1" applyFill="1" applyBorder="1" applyAlignment="1">
      <alignment horizontal="right" vertical="center"/>
    </xf>
    <xf numFmtId="3" fontId="3" fillId="0" borderId="15" xfId="0" applyNumberFormat="1" applyFont="1" applyBorder="1" applyAlignment="1">
      <alignment vertical="center" wrapText="1"/>
    </xf>
    <xf numFmtId="3" fontId="0" fillId="0" borderId="15" xfId="0" applyNumberFormat="1" applyFont="1" applyBorder="1" applyAlignment="1">
      <alignment vertical="center" wrapText="1"/>
    </xf>
    <xf numFmtId="1" fontId="2" fillId="4" borderId="8" xfId="16" applyNumberFormat="1" applyFont="1" applyFill="1" applyBorder="1" applyAlignment="1">
      <alignment horizontal="center" vertical="center" wrapText="1"/>
    </xf>
    <xf numFmtId="1" fontId="2" fillId="4" borderId="0" xfId="16" applyNumberFormat="1" applyFont="1" applyFill="1" applyBorder="1" applyAlignment="1">
      <alignment horizontal="center" vertical="center" wrapText="1"/>
    </xf>
    <xf numFmtId="1" fontId="2" fillId="4" borderId="5" xfId="16" applyNumberFormat="1" applyFont="1" applyFill="1" applyBorder="1" applyAlignment="1">
      <alignment horizontal="center" vertical="center" wrapText="1"/>
    </xf>
    <xf numFmtId="183" fontId="3" fillId="0" borderId="15" xfId="16" applyFont="1" applyBorder="1" applyAlignment="1">
      <alignment horizontal="justify" vertical="center" wrapText="1"/>
    </xf>
    <xf numFmtId="1" fontId="3" fillId="0" borderId="15" xfId="16" applyNumberFormat="1" applyFont="1" applyBorder="1" applyAlignment="1">
      <alignment horizontal="center" vertical="center"/>
    </xf>
    <xf numFmtId="0" fontId="0" fillId="0" borderId="15" xfId="0" applyFont="1" applyBorder="1" applyAlignment="1">
      <alignment horizontal="justify" vertical="center" wrapText="1"/>
    </xf>
    <xf numFmtId="183" fontId="3" fillId="4" borderId="13" xfId="16" applyFont="1" applyFill="1" applyBorder="1" applyAlignment="1">
      <alignment horizontal="justify" vertical="center"/>
    </xf>
    <xf numFmtId="183" fontId="3" fillId="4" borderId="14" xfId="16" applyFont="1" applyFill="1" applyBorder="1" applyAlignment="1">
      <alignment horizontal="justify" vertical="center"/>
    </xf>
    <xf numFmtId="3" fontId="3" fillId="0" borderId="2" xfId="0" applyNumberFormat="1" applyFont="1" applyBorder="1" applyAlignment="1">
      <alignment vertical="center"/>
    </xf>
    <xf numFmtId="3" fontId="0" fillId="0" borderId="4" xfId="0" applyNumberFormat="1" applyFont="1" applyBorder="1" applyAlignment="1">
      <alignment vertical="center"/>
    </xf>
    <xf numFmtId="3" fontId="0" fillId="0" borderId="7" xfId="0" applyNumberFormat="1" applyFont="1" applyBorder="1" applyAlignment="1">
      <alignment vertical="center"/>
    </xf>
    <xf numFmtId="183" fontId="3" fillId="4" borderId="6" xfId="16" applyFont="1" applyFill="1" applyBorder="1" applyAlignment="1">
      <alignment horizontal="justify" vertical="center" wrapText="1"/>
    </xf>
    <xf numFmtId="49" fontId="3" fillId="0" borderId="6" xfId="16" applyNumberFormat="1" applyFont="1" applyFill="1" applyBorder="1" applyAlignment="1">
      <alignment horizontal="center" vertical="center" wrapText="1"/>
    </xf>
    <xf numFmtId="183" fontId="3" fillId="4" borderId="7" xfId="16" applyFont="1" applyFill="1" applyBorder="1" applyAlignment="1">
      <alignment horizontal="justify" vertical="center" wrapText="1"/>
    </xf>
    <xf numFmtId="4" fontId="3" fillId="4" borderId="15" xfId="16" applyNumberFormat="1" applyFont="1" applyFill="1" applyBorder="1" applyAlignment="1">
      <alignment horizontal="center" vertical="center" wrapText="1"/>
    </xf>
    <xf numFmtId="191" fontId="3" fillId="4" borderId="15" xfId="16" applyNumberFormat="1" applyFont="1" applyFill="1" applyBorder="1" applyAlignment="1">
      <alignment horizontal="center" vertical="center" wrapText="1"/>
    </xf>
    <xf numFmtId="3" fontId="3" fillId="0" borderId="15" xfId="0" applyNumberFormat="1" applyFont="1" applyBorder="1" applyAlignment="1">
      <alignment vertical="center"/>
    </xf>
    <xf numFmtId="3" fontId="0" fillId="0" borderId="15" xfId="0" applyNumberFormat="1" applyFont="1" applyBorder="1" applyAlignment="1">
      <alignment vertical="center"/>
    </xf>
    <xf numFmtId="168" fontId="3"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191" fontId="3" fillId="0" borderId="15" xfId="16" applyNumberFormat="1" applyFont="1" applyFill="1" applyBorder="1" applyAlignment="1">
      <alignment horizontal="center" vertical="center" wrapText="1"/>
    </xf>
    <xf numFmtId="3" fontId="3" fillId="0" borderId="15" xfId="16" applyNumberFormat="1" applyFont="1" applyFill="1" applyBorder="1" applyAlignment="1">
      <alignment horizontal="center" vertical="center" wrapText="1"/>
    </xf>
    <xf numFmtId="183" fontId="3" fillId="4" borderId="1" xfId="16" applyFont="1" applyFill="1" applyBorder="1" applyAlignment="1">
      <alignment horizontal="justify" vertical="center"/>
    </xf>
    <xf numFmtId="49" fontId="3" fillId="0" borderId="12" xfId="16" applyNumberFormat="1" applyFont="1" applyFill="1" applyBorder="1" applyAlignment="1">
      <alignment horizontal="center" vertical="center" wrapText="1"/>
    </xf>
    <xf numFmtId="0" fontId="0" fillId="0" borderId="15" xfId="0" applyFont="1" applyBorder="1" applyAlignment="1">
      <alignment horizontal="left" vertical="center"/>
    </xf>
    <xf numFmtId="191" fontId="3" fillId="4" borderId="15" xfId="16" applyNumberFormat="1" applyFont="1" applyFill="1" applyBorder="1" applyAlignment="1">
      <alignment horizontal="center" vertical="center"/>
    </xf>
    <xf numFmtId="183" fontId="3" fillId="4" borderId="12" xfId="16" applyFont="1" applyFill="1" applyBorder="1" applyAlignment="1">
      <alignment horizontal="justify" vertical="center"/>
    </xf>
    <xf numFmtId="3" fontId="3" fillId="0" borderId="3" xfId="16" applyNumberFormat="1" applyFont="1" applyFill="1" applyBorder="1" applyAlignment="1">
      <alignment horizontal="center" vertical="center"/>
    </xf>
    <xf numFmtId="3" fontId="3" fillId="0" borderId="1" xfId="16" applyNumberFormat="1" applyFont="1" applyFill="1" applyBorder="1" applyAlignment="1">
      <alignment horizontal="center" vertical="center"/>
    </xf>
    <xf numFmtId="3" fontId="3" fillId="4" borderId="4" xfId="16" applyNumberFormat="1" applyFont="1" applyFill="1" applyBorder="1" applyAlignment="1">
      <alignment horizontal="justify" vertical="center"/>
    </xf>
    <xf numFmtId="42" fontId="3" fillId="4" borderId="15" xfId="16" applyNumberFormat="1" applyFont="1" applyFill="1" applyBorder="1" applyAlignment="1">
      <alignment horizontal="center" vertical="center"/>
    </xf>
    <xf numFmtId="1" fontId="3" fillId="0" borderId="1" xfId="16" applyNumberFormat="1" applyFont="1" applyFill="1" applyBorder="1" applyAlignment="1">
      <alignment horizontal="center" vertical="center"/>
    </xf>
    <xf numFmtId="3" fontId="3" fillId="0" borderId="15" xfId="16" applyNumberFormat="1" applyFont="1" applyFill="1" applyBorder="1" applyAlignment="1">
      <alignment horizontal="center" vertical="center"/>
    </xf>
    <xf numFmtId="0" fontId="3" fillId="4" borderId="1" xfId="16" applyNumberFormat="1" applyFont="1" applyFill="1" applyBorder="1" applyAlignment="1">
      <alignment horizontal="justify" vertical="center" wrapText="1"/>
    </xf>
    <xf numFmtId="3" fontId="3" fillId="0" borderId="12" xfId="0" applyNumberFormat="1" applyFont="1" applyBorder="1" applyAlignment="1">
      <alignment vertical="center"/>
    </xf>
    <xf numFmtId="3" fontId="3" fillId="0" borderId="13" xfId="0" applyNumberFormat="1" applyFont="1" applyBorder="1" applyAlignment="1">
      <alignment vertical="center"/>
    </xf>
    <xf numFmtId="3" fontId="3" fillId="0" borderId="14" xfId="0" applyNumberFormat="1" applyFont="1" applyBorder="1" applyAlignment="1">
      <alignment vertical="center"/>
    </xf>
    <xf numFmtId="4" fontId="3" fillId="0" borderId="15" xfId="16" applyNumberFormat="1" applyFont="1" applyFill="1" applyBorder="1" applyAlignment="1">
      <alignment horizontal="center" vertical="center"/>
    </xf>
    <xf numFmtId="42" fontId="3" fillId="0" borderId="15" xfId="16" applyNumberFormat="1" applyFont="1" applyFill="1" applyBorder="1" applyAlignment="1">
      <alignment horizontal="center" vertical="center"/>
    </xf>
    <xf numFmtId="4" fontId="3" fillId="4" borderId="15" xfId="16" applyNumberFormat="1" applyFont="1" applyFill="1" applyBorder="1" applyAlignment="1">
      <alignment horizontal="center" vertical="center"/>
    </xf>
    <xf numFmtId="0" fontId="3" fillId="0" borderId="15" xfId="0" applyFont="1" applyBorder="1" applyAlignment="1">
      <alignment horizontal="left" vertical="center" wrapText="1"/>
    </xf>
    <xf numFmtId="9" fontId="3" fillId="0" borderId="15" xfId="16" applyNumberFormat="1" applyFont="1" applyFill="1" applyBorder="1" applyAlignment="1">
      <alignment horizontal="justify" vertical="center" wrapText="1"/>
    </xf>
    <xf numFmtId="0" fontId="3" fillId="0" borderId="2" xfId="0" applyFont="1" applyBorder="1" applyAlignment="1">
      <alignment horizontal="center"/>
    </xf>
    <xf numFmtId="0" fontId="3" fillId="0" borderId="8"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83" fontId="3" fillId="4" borderId="15" xfId="16" applyFont="1" applyFill="1" applyBorder="1" applyAlignment="1">
      <alignment horizontal="justify" vertical="center" wrapText="1" shrinkToFit="1"/>
    </xf>
    <xf numFmtId="1" fontId="3" fillId="0" borderId="15" xfId="0" applyNumberFormat="1" applyFont="1" applyBorder="1" applyAlignment="1">
      <alignment horizontal="center"/>
    </xf>
    <xf numFmtId="0" fontId="0" fillId="0" borderId="15" xfId="0" applyFont="1" applyBorder="1" applyAlignment="1"/>
    <xf numFmtId="1" fontId="3" fillId="0" borderId="2" xfId="16" applyNumberFormat="1" applyFont="1" applyBorder="1" applyAlignment="1">
      <alignment horizontal="center" vertical="center"/>
    </xf>
    <xf numFmtId="1" fontId="3" fillId="0" borderId="8" xfId="16" applyNumberFormat="1" applyFont="1" applyBorder="1" applyAlignment="1">
      <alignment horizontal="center" vertical="center"/>
    </xf>
    <xf numFmtId="1" fontId="3" fillId="0" borderId="3" xfId="16" applyNumberFormat="1" applyFont="1" applyBorder="1" applyAlignment="1">
      <alignment horizontal="center" vertical="center"/>
    </xf>
    <xf numFmtId="1" fontId="3" fillId="0" borderId="4" xfId="16" applyNumberFormat="1" applyFont="1" applyBorder="1" applyAlignment="1">
      <alignment horizontal="center" vertical="center"/>
    </xf>
    <xf numFmtId="1" fontId="3" fillId="0" borderId="0" xfId="16" applyNumberFormat="1" applyFont="1" applyBorder="1" applyAlignment="1">
      <alignment horizontal="center" vertical="center"/>
    </xf>
    <xf numFmtId="1" fontId="3" fillId="0" borderId="7" xfId="16" applyNumberFormat="1" applyFont="1" applyBorder="1" applyAlignment="1">
      <alignment horizontal="center" vertical="center"/>
    </xf>
    <xf numFmtId="1" fontId="3" fillId="0" borderId="5" xfId="16" applyNumberFormat="1" applyFont="1" applyBorder="1" applyAlignment="1">
      <alignment horizontal="center" vertical="center"/>
    </xf>
    <xf numFmtId="3" fontId="3" fillId="0" borderId="13" xfId="16" applyNumberFormat="1" applyFont="1" applyBorder="1" applyAlignment="1">
      <alignment horizontal="center" vertical="center"/>
    </xf>
    <xf numFmtId="3" fontId="3" fillId="0" borderId="14" xfId="16" applyNumberFormat="1" applyFont="1" applyBorder="1" applyAlignment="1">
      <alignment horizontal="center" vertical="center"/>
    </xf>
    <xf numFmtId="183" fontId="3" fillId="4" borderId="13" xfId="16" applyFont="1" applyFill="1" applyBorder="1" applyAlignment="1">
      <alignment horizontal="justify" vertical="center" wrapText="1"/>
    </xf>
    <xf numFmtId="183" fontId="3" fillId="4" borderId="14" xfId="16" applyFont="1" applyFill="1" applyBorder="1" applyAlignment="1">
      <alignment horizontal="justify" vertical="center" wrapText="1"/>
    </xf>
    <xf numFmtId="49" fontId="3" fillId="0" borderId="1" xfId="16" applyNumberFormat="1" applyFont="1" applyFill="1" applyBorder="1" applyAlignment="1">
      <alignment horizontal="center" vertical="center"/>
    </xf>
    <xf numFmtId="3" fontId="3" fillId="4" borderId="13" xfId="16" applyNumberFormat="1" applyFont="1" applyFill="1" applyBorder="1" applyAlignment="1">
      <alignment horizontal="center" vertical="center"/>
    </xf>
    <xf numFmtId="3" fontId="3" fillId="4" borderId="14" xfId="16" applyNumberFormat="1" applyFont="1" applyFill="1" applyBorder="1" applyAlignment="1">
      <alignment horizontal="center" vertical="center"/>
    </xf>
    <xf numFmtId="49" fontId="3" fillId="0" borderId="14" xfId="16" applyNumberFormat="1" applyFont="1" applyFill="1" applyBorder="1" applyAlignment="1">
      <alignment horizontal="center" vertical="center" wrapText="1"/>
    </xf>
    <xf numFmtId="191" fontId="3" fillId="4" borderId="13" xfId="16" applyNumberFormat="1" applyFont="1" applyFill="1" applyBorder="1" applyAlignment="1">
      <alignment horizontal="center" vertical="center"/>
    </xf>
    <xf numFmtId="191" fontId="3" fillId="4" borderId="14" xfId="16" applyNumberFormat="1" applyFont="1" applyFill="1" applyBorder="1" applyAlignment="1">
      <alignment horizontal="center" vertical="center"/>
    </xf>
    <xf numFmtId="0" fontId="3" fillId="0" borderId="15" xfId="0" applyFont="1" applyBorder="1" applyAlignment="1">
      <alignment vertical="center"/>
    </xf>
    <xf numFmtId="0" fontId="0" fillId="0" borderId="15" xfId="0" applyFont="1" applyBorder="1" applyAlignment="1">
      <alignment vertical="center"/>
    </xf>
    <xf numFmtId="1" fontId="3" fillId="0" borderId="13" xfId="16" applyNumberFormat="1" applyFont="1" applyFill="1" applyBorder="1" applyAlignment="1">
      <alignment horizontal="center" vertical="center"/>
    </xf>
    <xf numFmtId="1" fontId="3" fillId="0" borderId="14" xfId="16" applyNumberFormat="1" applyFont="1" applyFill="1" applyBorder="1" applyAlignment="1">
      <alignment horizontal="center" vertical="center"/>
    </xf>
    <xf numFmtId="3" fontId="3" fillId="4" borderId="7" xfId="16" applyNumberFormat="1" applyFont="1" applyFill="1" applyBorder="1" applyAlignment="1">
      <alignment horizontal="justify"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8" borderId="9"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3" fillId="4" borderId="2"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3" fillId="4" borderId="6" xfId="0" applyFont="1" applyFill="1" applyBorder="1" applyAlignment="1">
      <alignment horizontal="center" vertical="center" textRotation="90" wrapText="1"/>
    </xf>
    <xf numFmtId="193" fontId="3" fillId="4" borderId="12" xfId="0" applyNumberFormat="1" applyFont="1" applyFill="1" applyBorder="1" applyAlignment="1">
      <alignment horizontal="center" vertical="center" wrapText="1"/>
    </xf>
    <xf numFmtId="193" fontId="3" fillId="4" borderId="14"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4" fontId="3" fillId="4" borderId="12"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1" fontId="3" fillId="4" borderId="12" xfId="5" applyFont="1" applyFill="1" applyBorder="1" applyAlignment="1">
      <alignment horizontal="right" vertical="center" wrapText="1"/>
    </xf>
    <xf numFmtId="41" fontId="3" fillId="4" borderId="14" xfId="5" applyFont="1" applyFill="1" applyBorder="1" applyAlignment="1">
      <alignment horizontal="right" vertical="center" wrapText="1"/>
    </xf>
    <xf numFmtId="193" fontId="14" fillId="4" borderId="12" xfId="0" applyNumberFormat="1" applyFont="1" applyFill="1" applyBorder="1" applyAlignment="1">
      <alignment horizontal="center" vertical="center" wrapText="1"/>
    </xf>
    <xf numFmtId="193" fontId="14" fillId="4" borderId="14" xfId="0" applyNumberFormat="1" applyFont="1" applyFill="1" applyBorder="1" applyAlignment="1">
      <alignment horizontal="center" vertical="center" wrapText="1"/>
    </xf>
    <xf numFmtId="9" fontId="3" fillId="4" borderId="12" xfId="0" applyNumberFormat="1" applyFont="1" applyFill="1" applyBorder="1" applyAlignment="1">
      <alignment horizontal="center" vertical="center" wrapText="1"/>
    </xf>
    <xf numFmtId="9" fontId="3" fillId="4" borderId="14" xfId="0" applyNumberFormat="1" applyFont="1" applyFill="1" applyBorder="1" applyAlignment="1">
      <alignment horizontal="center" vertical="center" wrapText="1"/>
    </xf>
    <xf numFmtId="1" fontId="3" fillId="4" borderId="12" xfId="20" applyNumberFormat="1" applyFont="1" applyFill="1" applyBorder="1" applyAlignment="1">
      <alignment horizontal="center" vertical="center" wrapText="1"/>
    </xf>
    <xf numFmtId="1" fontId="3" fillId="4" borderId="14" xfId="20" applyNumberFormat="1" applyFont="1" applyFill="1" applyBorder="1" applyAlignment="1">
      <alignment horizontal="center" vertical="center" wrapText="1"/>
    </xf>
    <xf numFmtId="193" fontId="14" fillId="4" borderId="13" xfId="0" applyNumberFormat="1" applyFont="1" applyFill="1" applyBorder="1" applyAlignment="1">
      <alignment horizontal="center" vertical="center" wrapText="1"/>
    </xf>
    <xf numFmtId="1" fontId="3" fillId="4" borderId="12"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4" fontId="3" fillId="4" borderId="13" xfId="0" applyNumberFormat="1" applyFont="1" applyFill="1" applyBorder="1" applyAlignment="1">
      <alignment horizontal="right" vertical="center" wrapText="1"/>
    </xf>
    <xf numFmtId="9" fontId="3" fillId="4" borderId="12" xfId="8" applyFont="1" applyFill="1" applyBorder="1" applyAlignment="1">
      <alignment horizontal="center" vertical="center" wrapText="1"/>
    </xf>
    <xf numFmtId="9" fontId="3" fillId="4" borderId="13" xfId="8" applyFont="1" applyFill="1" applyBorder="1" applyAlignment="1">
      <alignment horizontal="center" vertical="center" wrapText="1"/>
    </xf>
    <xf numFmtId="9" fontId="3" fillId="4" borderId="14" xfId="8" applyFont="1" applyFill="1" applyBorder="1" applyAlignment="1">
      <alignment horizontal="center" vertical="center" wrapText="1"/>
    </xf>
    <xf numFmtId="171" fontId="3" fillId="4" borderId="12" xfId="0" applyNumberFormat="1" applyFont="1" applyFill="1" applyBorder="1" applyAlignment="1">
      <alignment horizontal="center" vertical="center" wrapText="1"/>
    </xf>
    <xf numFmtId="171" fontId="3" fillId="4" borderId="13" xfId="0" applyNumberFormat="1" applyFont="1" applyFill="1" applyBorder="1" applyAlignment="1">
      <alignment horizontal="center" vertical="center" wrapText="1"/>
    </xf>
    <xf numFmtId="171" fontId="3" fillId="4" borderId="14" xfId="0" applyNumberFormat="1" applyFont="1" applyFill="1" applyBorder="1" applyAlignment="1">
      <alignment horizontal="center" vertical="center" wrapText="1"/>
    </xf>
    <xf numFmtId="3" fontId="3" fillId="4" borderId="12" xfId="0" applyNumberFormat="1" applyFont="1" applyFill="1" applyBorder="1" applyAlignment="1">
      <alignment horizontal="left" vertical="center" wrapText="1"/>
    </xf>
    <xf numFmtId="3" fontId="3" fillId="4" borderId="13" xfId="0" applyNumberFormat="1" applyFont="1" applyFill="1" applyBorder="1" applyAlignment="1">
      <alignment horizontal="left" vertical="center" wrapText="1"/>
    </xf>
    <xf numFmtId="3" fontId="3" fillId="4" borderId="14" xfId="0" applyNumberFormat="1" applyFont="1" applyFill="1" applyBorder="1" applyAlignment="1">
      <alignment horizontal="left" vertical="center" wrapText="1"/>
    </xf>
    <xf numFmtId="193" fontId="3" fillId="4" borderId="13" xfId="0" applyNumberFormat="1" applyFont="1" applyFill="1" applyBorder="1" applyAlignment="1">
      <alignment horizontal="center"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9" fontId="3" fillId="4" borderId="15" xfId="8" applyFont="1" applyFill="1" applyBorder="1" applyAlignment="1">
      <alignment horizontal="center" vertical="center" wrapText="1"/>
    </xf>
    <xf numFmtId="0" fontId="3" fillId="4" borderId="0" xfId="0" applyFont="1" applyFill="1" applyAlignment="1">
      <alignment horizontal="center"/>
    </xf>
    <xf numFmtId="0" fontId="2" fillId="4" borderId="0" xfId="0" applyFont="1" applyFill="1" applyAlignment="1">
      <alignment horizontal="center"/>
    </xf>
    <xf numFmtId="1" fontId="2" fillId="2" borderId="12" xfId="0"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9" fontId="3" fillId="4" borderId="13" xfId="0" applyNumberFormat="1" applyFont="1" applyFill="1" applyBorder="1" applyAlignment="1">
      <alignment horizontal="center" vertical="center" wrapText="1"/>
    </xf>
    <xf numFmtId="167" fontId="3" fillId="4" borderId="12" xfId="0" applyNumberFormat="1" applyFont="1" applyFill="1" applyBorder="1" applyAlignment="1">
      <alignment horizontal="center" vertical="center" wrapText="1"/>
    </xf>
    <xf numFmtId="167" fontId="3" fillId="4" borderId="13" xfId="0" applyNumberFormat="1" applyFont="1" applyFill="1" applyBorder="1" applyAlignment="1">
      <alignment horizontal="center" vertical="center" wrapText="1"/>
    </xf>
    <xf numFmtId="167" fontId="3" fillId="4" borderId="14" xfId="0" applyNumberFormat="1" applyFont="1" applyFill="1" applyBorder="1" applyAlignment="1">
      <alignment horizontal="center" vertical="center" wrapText="1"/>
    </xf>
    <xf numFmtId="1" fontId="2" fillId="4" borderId="12" xfId="0" applyNumberFormat="1"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82" fontId="8" fillId="0" borderId="12" xfId="6" applyNumberFormat="1" applyFont="1" applyBorder="1" applyAlignment="1">
      <alignment horizontal="center" vertical="center"/>
    </xf>
    <xf numFmtId="182" fontId="8" fillId="0" borderId="14" xfId="6" applyNumberFormat="1" applyFont="1" applyBorder="1" applyAlignment="1">
      <alignment horizontal="center" vertical="center"/>
    </xf>
    <xf numFmtId="3" fontId="31" fillId="4" borderId="12" xfId="0" applyNumberFormat="1" applyFont="1" applyFill="1" applyBorder="1" applyAlignment="1">
      <alignment horizontal="left" vertical="center" wrapText="1"/>
    </xf>
    <xf numFmtId="173" fontId="0" fillId="0" borderId="12" xfId="0" applyNumberFormat="1" applyBorder="1" applyAlignment="1">
      <alignment horizontal="center" vertical="center"/>
    </xf>
    <xf numFmtId="173" fontId="0" fillId="0" borderId="14" xfId="0" applyNumberFormat="1" applyBorder="1" applyAlignment="1">
      <alignment horizontal="center" vertical="center"/>
    </xf>
    <xf numFmtId="167" fontId="3" fillId="4" borderId="15" xfId="0" applyNumberFormat="1" applyFont="1" applyFill="1" applyBorder="1" applyAlignment="1">
      <alignment horizontal="center" vertical="center" wrapText="1"/>
    </xf>
    <xf numFmtId="3" fontId="31" fillId="4" borderId="13" xfId="0" applyNumberFormat="1" applyFont="1" applyFill="1" applyBorder="1" applyAlignment="1">
      <alignment horizontal="left" vertical="center" wrapText="1"/>
    </xf>
    <xf numFmtId="9" fontId="3" fillId="4" borderId="15" xfId="0" applyNumberFormat="1" applyFont="1" applyFill="1" applyBorder="1" applyAlignment="1">
      <alignment horizontal="center" vertical="center" wrapText="1"/>
    </xf>
    <xf numFmtId="3" fontId="3" fillId="4" borderId="15" xfId="0" applyNumberFormat="1" applyFont="1" applyFill="1" applyBorder="1" applyAlignment="1">
      <alignment horizontal="justify" vertical="center" wrapText="1"/>
    </xf>
    <xf numFmtId="0" fontId="3" fillId="4" borderId="2" xfId="0" applyFont="1" applyFill="1" applyBorder="1" applyAlignment="1">
      <alignment horizontal="center"/>
    </xf>
    <xf numFmtId="0" fontId="3" fillId="4" borderId="8"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0" xfId="0" applyFont="1" applyFill="1" applyBorder="1" applyAlignment="1">
      <alignment horizontal="center"/>
    </xf>
    <xf numFmtId="0" fontId="3" fillId="4" borderId="1" xfId="0" applyFont="1" applyFill="1" applyBorder="1" applyAlignment="1">
      <alignment horizontal="center"/>
    </xf>
    <xf numFmtId="0" fontId="3" fillId="0" borderId="0" xfId="0" applyFont="1" applyAlignment="1">
      <alignment horizontal="center"/>
    </xf>
    <xf numFmtId="3" fontId="31" fillId="4" borderId="12" xfId="0" applyNumberFormat="1" applyFont="1" applyFill="1" applyBorder="1" applyAlignment="1">
      <alignment horizontal="justify" vertical="center" wrapText="1"/>
    </xf>
    <xf numFmtId="0" fontId="0" fillId="0" borderId="5" xfId="0" applyBorder="1" applyAlignment="1">
      <alignment horizontal="center"/>
    </xf>
    <xf numFmtId="0" fontId="0" fillId="0" borderId="0" xfId="0" applyAlignment="1">
      <alignment horizontal="center"/>
    </xf>
    <xf numFmtId="0" fontId="3" fillId="0" borderId="15" xfId="0" applyFont="1" applyFill="1" applyBorder="1" applyAlignment="1">
      <alignment horizontal="left" vertical="center" wrapText="1"/>
    </xf>
    <xf numFmtId="3" fontId="14" fillId="0" borderId="12"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15"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3" fillId="4" borderId="12" xfId="13" applyNumberFormat="1" applyFont="1" applyFill="1" applyBorder="1" applyAlignment="1">
      <alignment horizontal="center" vertical="center"/>
    </xf>
    <xf numFmtId="0" fontId="33" fillId="4" borderId="14" xfId="13" applyNumberFormat="1" applyFont="1" applyFill="1" applyBorder="1" applyAlignment="1">
      <alignment horizontal="center" vertical="center"/>
    </xf>
    <xf numFmtId="1" fontId="3" fillId="0" borderId="12" xfId="0" applyNumberFormat="1" applyFont="1" applyFill="1" applyBorder="1" applyAlignment="1">
      <alignment horizontal="center" vertical="center" textRotation="180" wrapText="1"/>
    </xf>
    <xf numFmtId="1" fontId="3" fillId="0" borderId="13" xfId="0" applyNumberFormat="1" applyFont="1" applyFill="1" applyBorder="1" applyAlignment="1">
      <alignment horizontal="center" vertical="center" textRotation="180" wrapText="1"/>
    </xf>
    <xf numFmtId="1" fontId="3" fillId="0" borderId="14" xfId="0" applyNumberFormat="1" applyFont="1" applyFill="1" applyBorder="1" applyAlignment="1">
      <alignment horizontal="center" vertical="center" textRotation="180" wrapText="1"/>
    </xf>
    <xf numFmtId="169" fontId="9" fillId="0" borderId="12" xfId="0" applyNumberFormat="1" applyFont="1" applyFill="1" applyBorder="1" applyAlignment="1">
      <alignment horizontal="center" vertical="center"/>
    </xf>
    <xf numFmtId="169" fontId="9" fillId="0" borderId="13" xfId="0" applyNumberFormat="1" applyFont="1" applyFill="1" applyBorder="1" applyAlignment="1">
      <alignment horizontal="center" vertical="center"/>
    </xf>
    <xf numFmtId="169" fontId="9" fillId="0" borderId="14"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9" fontId="3" fillId="0" borderId="12" xfId="8" applyFont="1" applyFill="1" applyBorder="1" applyAlignment="1">
      <alignment horizontal="center" vertical="center" wrapText="1"/>
    </xf>
    <xf numFmtId="9" fontId="3" fillId="0" borderId="14" xfId="8" applyFont="1" applyFill="1" applyBorder="1" applyAlignment="1">
      <alignment horizontal="center" vertical="center" wrapText="1"/>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0" borderId="15" xfId="0" applyFont="1" applyBorder="1" applyAlignment="1">
      <alignment horizontal="center"/>
    </xf>
    <xf numFmtId="0" fontId="3" fillId="4" borderId="3"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174" fontId="0" fillId="0" borderId="15" xfId="0" applyNumberFormat="1" applyFont="1" applyBorder="1" applyAlignment="1">
      <alignment horizontal="center" vertical="center"/>
    </xf>
    <xf numFmtId="1" fontId="3" fillId="0" borderId="15" xfId="0" applyNumberFormat="1" applyFont="1" applyFill="1" applyBorder="1" applyAlignment="1">
      <alignment horizontal="center" vertical="center" textRotation="180" wrapText="1"/>
    </xf>
    <xf numFmtId="1" fontId="2" fillId="0" borderId="15" xfId="0" applyNumberFormat="1" applyFont="1" applyFill="1" applyBorder="1" applyAlignment="1">
      <alignment horizontal="center" vertical="center" textRotation="180" wrapText="1"/>
    </xf>
    <xf numFmtId="168" fontId="3" fillId="0" borderId="15" xfId="0" applyNumberFormat="1" applyFont="1" applyFill="1" applyBorder="1" applyAlignment="1">
      <alignment horizontal="center" vertical="center" wrapText="1"/>
    </xf>
    <xf numFmtId="169" fontId="23" fillId="0" borderId="15" xfId="13" applyNumberFormat="1" applyFont="1" applyFill="1" applyBorder="1" applyAlignment="1">
      <alignment horizontal="center" vertical="center"/>
    </xf>
    <xf numFmtId="169" fontId="22" fillId="0" borderId="15" xfId="13" applyNumberFormat="1" applyFont="1" applyFill="1" applyBorder="1" applyAlignment="1">
      <alignment horizontal="center" vertical="center"/>
    </xf>
    <xf numFmtId="168" fontId="3" fillId="0" borderId="15" xfId="0" applyNumberFormat="1" applyFont="1" applyFill="1" applyBorder="1" applyAlignment="1">
      <alignment horizontal="center" vertical="center"/>
    </xf>
    <xf numFmtId="168" fontId="3"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0" fontId="3" fillId="4" borderId="15" xfId="0" applyFont="1" applyFill="1" applyBorder="1" applyAlignment="1">
      <alignment horizont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169" fontId="22" fillId="0" borderId="12" xfId="13" applyNumberFormat="1" applyFont="1" applyFill="1" applyBorder="1" applyAlignment="1">
      <alignment horizontal="center" vertical="center"/>
    </xf>
    <xf numFmtId="169" fontId="22" fillId="0" borderId="14" xfId="13" applyNumberFormat="1" applyFont="1" applyFill="1" applyBorder="1" applyAlignment="1">
      <alignment horizontal="center" vertical="center"/>
    </xf>
    <xf numFmtId="0" fontId="3" fillId="4" borderId="15" xfId="0" applyFont="1" applyFill="1" applyBorder="1" applyAlignment="1">
      <alignment horizontal="left" vertical="center" wrapText="1"/>
    </xf>
    <xf numFmtId="169" fontId="9" fillId="0" borderId="15" xfId="0" applyNumberFormat="1" applyFont="1" applyBorder="1" applyAlignment="1">
      <alignment horizontal="center" vertical="center"/>
    </xf>
    <xf numFmtId="174" fontId="3" fillId="4" borderId="15" xfId="0" applyNumberFormat="1" applyFont="1" applyFill="1" applyBorder="1" applyAlignment="1">
      <alignment horizontal="center" vertical="center"/>
    </xf>
    <xf numFmtId="168" fontId="3" fillId="0" borderId="15" xfId="0" applyNumberFormat="1" applyFont="1" applyBorder="1" applyAlignment="1">
      <alignment horizontal="center" vertical="center" wrapText="1"/>
    </xf>
    <xf numFmtId="0" fontId="3" fillId="0" borderId="15" xfId="0" applyFont="1" applyBorder="1" applyAlignment="1">
      <alignment horizontal="center" vertical="center"/>
    </xf>
    <xf numFmtId="176" fontId="0" fillId="0" borderId="15" xfId="0" applyNumberFormat="1" applyFont="1" applyBorder="1" applyAlignment="1">
      <alignment horizontal="center" vertical="center"/>
    </xf>
    <xf numFmtId="9" fontId="3" fillId="4" borderId="15" xfId="8" applyFont="1" applyFill="1" applyBorder="1" applyAlignment="1">
      <alignment horizontal="center" vertical="center"/>
    </xf>
    <xf numFmtId="175" fontId="3" fillId="4" borderId="15" xfId="0" applyNumberFormat="1" applyFont="1" applyFill="1" applyBorder="1" applyAlignment="1">
      <alignment horizontal="center" vertical="center"/>
    </xf>
    <xf numFmtId="9" fontId="3" fillId="4" borderId="12" xfId="8" applyFont="1" applyFill="1" applyBorder="1" applyAlignment="1">
      <alignment horizontal="center" vertical="center"/>
    </xf>
    <xf numFmtId="9" fontId="3" fillId="4" borderId="14" xfId="8" applyFont="1" applyFill="1" applyBorder="1" applyAlignment="1">
      <alignment horizontal="center" vertical="center"/>
    </xf>
    <xf numFmtId="175" fontId="10" fillId="4" borderId="15" xfId="0" applyNumberFormat="1" applyFont="1" applyFill="1" applyBorder="1" applyAlignment="1">
      <alignment horizontal="center" vertical="center"/>
    </xf>
    <xf numFmtId="176" fontId="3" fillId="0" borderId="15" xfId="0" applyNumberFormat="1" applyFont="1" applyBorder="1" applyAlignment="1">
      <alignment horizontal="center" vertical="center"/>
    </xf>
    <xf numFmtId="0" fontId="3" fillId="0" borderId="15" xfId="0" applyNumberFormat="1" applyFont="1" applyBorder="1" applyAlignment="1">
      <alignment horizontal="center" wrapText="1"/>
    </xf>
    <xf numFmtId="3" fontId="9" fillId="0" borderId="15" xfId="0" applyNumberFormat="1" applyFont="1" applyFill="1" applyBorder="1" applyAlignment="1">
      <alignment horizontal="center" vertical="center"/>
    </xf>
    <xf numFmtId="0" fontId="0" fillId="0" borderId="13" xfId="0" applyFont="1" applyFill="1" applyBorder="1" applyAlignment="1">
      <alignment horizontal="center" vertical="center"/>
    </xf>
    <xf numFmtId="169" fontId="9" fillId="0" borderId="12" xfId="0" applyNumberFormat="1" applyFont="1" applyBorder="1" applyAlignment="1">
      <alignment horizontal="center" vertical="center"/>
    </xf>
    <xf numFmtId="169" fontId="9" fillId="0" borderId="13" xfId="0" applyNumberFormat="1" applyFont="1" applyBorder="1" applyAlignment="1">
      <alignment horizontal="center" vertical="center"/>
    </xf>
    <xf numFmtId="169" fontId="9" fillId="0" borderId="14" xfId="0" applyNumberFormat="1" applyFont="1" applyBorder="1" applyAlignment="1">
      <alignment horizontal="center" vertical="center"/>
    </xf>
    <xf numFmtId="169" fontId="9" fillId="0" borderId="12" xfId="13" applyNumberFormat="1" applyFont="1" applyFill="1" applyBorder="1" applyAlignment="1">
      <alignment horizontal="center" vertical="center"/>
    </xf>
    <xf numFmtId="169" fontId="9" fillId="0" borderId="13" xfId="13" applyNumberFormat="1" applyFont="1" applyFill="1" applyBorder="1" applyAlignment="1">
      <alignment horizontal="center" vertical="center"/>
    </xf>
    <xf numFmtId="169" fontId="9" fillId="0" borderId="14" xfId="13" applyNumberFormat="1" applyFont="1" applyFill="1" applyBorder="1" applyAlignment="1">
      <alignment horizontal="center" vertical="center"/>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7" xfId="0" applyFont="1" applyFill="1" applyBorder="1" applyAlignment="1">
      <alignment horizontal="left" vertical="center" wrapText="1"/>
    </xf>
    <xf numFmtId="0" fontId="9" fillId="4" borderId="12" xfId="0" applyNumberFormat="1" applyFont="1" applyFill="1" applyBorder="1" applyAlignment="1">
      <alignment horizontal="center" vertical="center"/>
    </xf>
    <xf numFmtId="0" fontId="9" fillId="4" borderId="13" xfId="0" applyNumberFormat="1" applyFont="1" applyFill="1" applyBorder="1" applyAlignment="1">
      <alignment horizontal="center" vertical="center"/>
    </xf>
    <xf numFmtId="0" fontId="9" fillId="4" borderId="14" xfId="0" applyNumberFormat="1" applyFont="1" applyFill="1" applyBorder="1" applyAlignment="1">
      <alignment horizontal="center" vertical="center"/>
    </xf>
    <xf numFmtId="0" fontId="3" fillId="0" borderId="15" xfId="0" applyNumberFormat="1" applyFont="1" applyBorder="1" applyAlignment="1">
      <alignment horizontal="center" vertical="center" wrapText="1"/>
    </xf>
    <xf numFmtId="169" fontId="8" fillId="0" borderId="15" xfId="13" applyNumberFormat="1" applyFont="1" applyFill="1" applyBorder="1" applyAlignment="1">
      <alignment horizontal="center" vertical="center"/>
    </xf>
    <xf numFmtId="175" fontId="3" fillId="4" borderId="12" xfId="0" applyNumberFormat="1" applyFont="1" applyFill="1" applyBorder="1" applyAlignment="1">
      <alignment horizontal="center" vertical="center"/>
    </xf>
    <xf numFmtId="175" fontId="3" fillId="4" borderId="13" xfId="0" applyNumberFormat="1" applyFont="1" applyFill="1" applyBorder="1" applyAlignment="1">
      <alignment horizontal="center" vertical="center"/>
    </xf>
    <xf numFmtId="175" fontId="3" fillId="4" borderId="14"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0" fillId="0" borderId="15" xfId="0" applyNumberFormat="1" applyFont="1" applyFill="1" applyBorder="1" applyAlignment="1">
      <alignment horizontal="center" vertical="center"/>
    </xf>
    <xf numFmtId="3" fontId="0" fillId="0" borderId="12" xfId="0" applyNumberFormat="1" applyFont="1" applyBorder="1" applyAlignment="1">
      <alignment horizontal="center" vertical="center"/>
    </xf>
    <xf numFmtId="3" fontId="0" fillId="4" borderId="12" xfId="0" applyNumberFormat="1" applyFont="1" applyFill="1" applyBorder="1" applyAlignment="1">
      <alignment horizontal="center" vertical="center"/>
    </xf>
    <xf numFmtId="3" fontId="0" fillId="4" borderId="14" xfId="0" applyNumberFormat="1" applyFont="1" applyFill="1" applyBorder="1" applyAlignment="1">
      <alignment horizontal="center" vertical="center"/>
    </xf>
    <xf numFmtId="1" fontId="3" fillId="4" borderId="12" xfId="0" applyNumberFormat="1" applyFont="1" applyFill="1" applyBorder="1" applyAlignment="1">
      <alignment horizontal="justify" vertical="center" wrapText="1"/>
    </xf>
    <xf numFmtId="1" fontId="3" fillId="4" borderId="13" xfId="0" applyNumberFormat="1" applyFont="1" applyFill="1" applyBorder="1" applyAlignment="1">
      <alignment horizontal="justify" vertical="center" wrapText="1"/>
    </xf>
    <xf numFmtId="1" fontId="3" fillId="4" borderId="14" xfId="0" applyNumberFormat="1" applyFont="1" applyFill="1" applyBorder="1" applyAlignment="1">
      <alignment horizontal="justify" vertical="center" wrapText="1"/>
    </xf>
    <xf numFmtId="3" fontId="3" fillId="4" borderId="15" xfId="0" applyNumberFormat="1" applyFont="1" applyFill="1" applyBorder="1" applyAlignment="1">
      <alignment horizontal="center" vertical="center"/>
    </xf>
    <xf numFmtId="169" fontId="3" fillId="0" borderId="12" xfId="0" applyNumberFormat="1" applyFont="1" applyBorder="1" applyAlignment="1">
      <alignment horizontal="center" vertical="center"/>
    </xf>
    <xf numFmtId="168" fontId="3" fillId="0" borderId="12"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4" fillId="4" borderId="15" xfId="0" applyFont="1" applyFill="1" applyBorder="1" applyAlignment="1">
      <alignment horizontal="lef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14" fillId="4" borderId="15" xfId="0" applyNumberFormat="1" applyFont="1" applyFill="1" applyBorder="1" applyAlignment="1">
      <alignment horizontal="center" vertical="center" wrapText="1"/>
    </xf>
    <xf numFmtId="169" fontId="3" fillId="0" borderId="15" xfId="0" applyNumberFormat="1" applyFont="1" applyBorder="1" applyAlignment="1">
      <alignment horizontal="center" vertical="center"/>
    </xf>
    <xf numFmtId="3" fontId="8" fillId="0" borderId="15" xfId="13" applyNumberFormat="1" applyFont="1" applyFill="1" applyBorder="1" applyAlignment="1">
      <alignment horizontal="center" vertical="center"/>
    </xf>
    <xf numFmtId="0" fontId="13" fillId="4" borderId="15" xfId="0" applyFont="1" applyFill="1" applyBorder="1" applyAlignment="1">
      <alignment horizontal="left" vertical="center" wrapText="1"/>
    </xf>
    <xf numFmtId="0" fontId="15" fillId="4" borderId="15" xfId="0" applyFont="1" applyFill="1" applyBorder="1" applyAlignment="1">
      <alignment horizontal="left" vertical="center" wrapText="1"/>
    </xf>
    <xf numFmtId="9" fontId="3" fillId="4" borderId="13" xfId="8"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38" fillId="7" borderId="15" xfId="0" applyFont="1" applyFill="1" applyBorder="1" applyAlignment="1">
      <alignment horizontal="center" vertical="center"/>
    </xf>
    <xf numFmtId="168" fontId="2" fillId="2" borderId="15" xfId="0" applyNumberFormat="1" applyFont="1" applyFill="1" applyBorder="1" applyAlignment="1">
      <alignment horizontal="center" vertical="center" wrapText="1"/>
    </xf>
    <xf numFmtId="168" fontId="2" fillId="2" borderId="12" xfId="0" applyNumberFormat="1" applyFon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0" fontId="2" fillId="0" borderId="11" xfId="0" applyFont="1" applyBorder="1" applyAlignment="1">
      <alignment horizontal="center" vertical="center"/>
    </xf>
    <xf numFmtId="167" fontId="2" fillId="2" borderId="15" xfId="0" applyNumberFormat="1" applyFont="1" applyFill="1" applyBorder="1" applyAlignment="1">
      <alignment horizontal="center" vertical="center" wrapText="1"/>
    </xf>
    <xf numFmtId="9" fontId="2" fillId="2" borderId="15" xfId="8" applyFont="1" applyFill="1" applyBorder="1" applyAlignment="1">
      <alignment horizontal="center" vertical="center" wrapText="1"/>
    </xf>
    <xf numFmtId="9" fontId="2" fillId="2" borderId="12" xfId="8" applyFont="1" applyFill="1" applyBorder="1" applyAlignment="1">
      <alignment horizontal="center" vertical="center" wrapText="1"/>
    </xf>
    <xf numFmtId="0" fontId="2" fillId="2" borderId="11" xfId="0"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168" fontId="3" fillId="4" borderId="15" xfId="0" applyNumberFormat="1" applyFont="1" applyFill="1" applyBorder="1" applyAlignment="1">
      <alignment horizontal="center" vertical="center" wrapText="1"/>
    </xf>
    <xf numFmtId="0" fontId="15" fillId="12" borderId="15" xfId="0" applyFont="1" applyFill="1" applyBorder="1" applyAlignment="1">
      <alignment horizontal="justify" vertical="center" wrapText="1"/>
    </xf>
    <xf numFmtId="1" fontId="2" fillId="6" borderId="10" xfId="0" applyNumberFormat="1" applyFont="1" applyFill="1" applyBorder="1" applyAlignment="1">
      <alignment horizontal="left" vertical="center" wrapText="1"/>
    </xf>
    <xf numFmtId="14" fontId="3" fillId="4" borderId="15" xfId="0" applyNumberFormat="1" applyFont="1" applyFill="1" applyBorder="1" applyAlignment="1">
      <alignment horizontal="center" vertical="center"/>
    </xf>
    <xf numFmtId="14" fontId="3" fillId="4" borderId="12" xfId="0" applyNumberFormat="1" applyFont="1" applyFill="1" applyBorder="1" applyAlignment="1">
      <alignment horizontal="center" vertical="center"/>
    </xf>
    <xf numFmtId="14" fontId="3" fillId="4" borderId="13" xfId="0" applyNumberFormat="1" applyFont="1" applyFill="1" applyBorder="1" applyAlignment="1">
      <alignment horizontal="center" vertical="center"/>
    </xf>
    <xf numFmtId="14" fontId="3" fillId="4" borderId="14" xfId="0" applyNumberFormat="1" applyFont="1" applyFill="1" applyBorder="1" applyAlignment="1">
      <alignment horizontal="center" vertical="center"/>
    </xf>
    <xf numFmtId="183" fontId="2" fillId="4" borderId="8" xfId="16" applyFont="1" applyFill="1" applyBorder="1" applyAlignment="1">
      <alignment horizontal="center"/>
    </xf>
    <xf numFmtId="183" fontId="3" fillId="4" borderId="0" xfId="16" applyFont="1" applyFill="1" applyAlignment="1">
      <alignment horizontal="center"/>
    </xf>
    <xf numFmtId="0" fontId="2" fillId="0" borderId="3" xfId="0" applyFont="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13" xfId="0" applyFont="1" applyFill="1" applyBorder="1" applyAlignment="1">
      <alignment horizontal="center" vertical="center"/>
    </xf>
    <xf numFmtId="10" fontId="3" fillId="0" borderId="12" xfId="8" applyNumberFormat="1" applyFont="1" applyFill="1" applyBorder="1" applyAlignment="1">
      <alignment horizontal="center" vertical="center"/>
    </xf>
    <xf numFmtId="10" fontId="3" fillId="0" borderId="13" xfId="8" applyNumberFormat="1" applyFont="1" applyFill="1" applyBorder="1" applyAlignment="1">
      <alignment horizontal="center" vertical="center"/>
    </xf>
    <xf numFmtId="10" fontId="3" fillId="0" borderId="14" xfId="8" applyNumberFormat="1" applyFont="1" applyFill="1" applyBorder="1" applyAlignment="1">
      <alignment horizontal="center" vertical="center"/>
    </xf>
    <xf numFmtId="4" fontId="3" fillId="4" borderId="13" xfId="0" applyNumberFormat="1" applyFont="1" applyFill="1" applyBorder="1" applyAlignment="1">
      <alignment horizontal="center" vertical="center" wrapText="1"/>
    </xf>
    <xf numFmtId="167" fontId="3" fillId="0" borderId="12"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0" fontId="3" fillId="0" borderId="12"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180" fontId="3" fillId="4" borderId="13" xfId="0" applyNumberFormat="1" applyFont="1" applyFill="1" applyBorder="1" applyAlignment="1">
      <alignment horizontal="center" vertical="center"/>
    </xf>
    <xf numFmtId="180" fontId="3" fillId="4" borderId="14" xfId="0" applyNumberFormat="1" applyFont="1" applyFill="1" applyBorder="1" applyAlignment="1">
      <alignment horizontal="center" vertical="center"/>
    </xf>
    <xf numFmtId="2" fontId="3" fillId="4" borderId="12" xfId="8" applyNumberFormat="1" applyFont="1" applyFill="1" applyBorder="1" applyAlignment="1">
      <alignment horizontal="center" vertical="center"/>
    </xf>
    <xf numFmtId="2" fontId="3" fillId="4" borderId="13" xfId="8" applyNumberFormat="1" applyFont="1" applyFill="1" applyBorder="1" applyAlignment="1">
      <alignment horizontal="center" vertical="center"/>
    </xf>
    <xf numFmtId="0" fontId="3" fillId="0" borderId="13" xfId="0" applyNumberFormat="1" applyFont="1" applyFill="1" applyBorder="1" applyAlignment="1">
      <alignment horizontal="justify" vertical="center"/>
    </xf>
    <xf numFmtId="0" fontId="3" fillId="0" borderId="14" xfId="0" applyNumberFormat="1" applyFont="1" applyFill="1" applyBorder="1" applyAlignment="1">
      <alignment horizontal="justify" vertical="center"/>
    </xf>
    <xf numFmtId="180" fontId="3" fillId="4" borderId="12" xfId="0" applyNumberFormat="1" applyFont="1" applyFill="1" applyBorder="1" applyAlignment="1">
      <alignment horizontal="center" vertical="center"/>
    </xf>
    <xf numFmtId="3" fontId="3" fillId="4" borderId="13"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3" fillId="0" borderId="13" xfId="0" applyFont="1" applyFill="1" applyBorder="1" applyAlignment="1">
      <alignment vertical="center" wrapText="1"/>
    </xf>
    <xf numFmtId="10" fontId="3" fillId="0" borderId="12" xfId="8" applyNumberFormat="1" applyFont="1" applyFill="1" applyBorder="1" applyAlignment="1">
      <alignment horizontal="center" vertical="center" wrapText="1"/>
    </xf>
    <xf numFmtId="10" fontId="3" fillId="0" borderId="14" xfId="8" applyNumberFormat="1" applyFont="1" applyFill="1" applyBorder="1" applyAlignment="1">
      <alignment horizontal="center" vertical="center" wrapText="1"/>
    </xf>
    <xf numFmtId="167" fontId="3" fillId="0" borderId="13" xfId="0" applyNumberFormat="1" applyFont="1" applyFill="1" applyBorder="1" applyAlignment="1">
      <alignment horizontal="center" vertical="center"/>
    </xf>
    <xf numFmtId="0" fontId="0" fillId="0" borderId="13" xfId="0" applyFont="1" applyBorder="1" applyAlignment="1">
      <alignment horizontal="justify" vertical="center" wrapText="1"/>
    </xf>
    <xf numFmtId="1" fontId="3" fillId="4" borderId="13" xfId="0" applyNumberFormat="1" applyFont="1" applyFill="1" applyBorder="1" applyAlignment="1">
      <alignment horizontal="center" vertical="center"/>
    </xf>
    <xf numFmtId="1" fontId="0" fillId="0" borderId="13" xfId="0" applyNumberFormat="1" applyFont="1" applyBorder="1" applyAlignment="1">
      <alignment horizontal="center" vertical="center"/>
    </xf>
    <xf numFmtId="14"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14" fontId="0" fillId="0" borderId="13" xfId="0" applyNumberFormat="1" applyFont="1" applyBorder="1" applyAlignment="1">
      <alignment vertical="center"/>
    </xf>
    <xf numFmtId="0" fontId="0" fillId="0" borderId="13" xfId="0" applyFont="1" applyBorder="1" applyAlignment="1">
      <alignment vertical="center"/>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67" fontId="3" fillId="4" borderId="13" xfId="0" applyNumberFormat="1" applyFont="1" applyFill="1" applyBorder="1" applyAlignment="1">
      <alignment horizontal="center" vertical="center"/>
    </xf>
    <xf numFmtId="14" fontId="0" fillId="0" borderId="14"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2" xfId="0" applyFont="1" applyBorder="1" applyAlignment="1">
      <alignment horizontal="justify" vertical="center" wrapText="1"/>
    </xf>
    <xf numFmtId="14" fontId="0" fillId="0" borderId="14" xfId="0" applyNumberFormat="1" applyFont="1" applyBorder="1" applyAlignment="1">
      <alignment horizontal="center" vertical="center"/>
    </xf>
    <xf numFmtId="0" fontId="0" fillId="0" borderId="12" xfId="0" applyFont="1" applyBorder="1" applyAlignment="1">
      <alignment horizontal="center" vertical="center"/>
    </xf>
    <xf numFmtId="14" fontId="0" fillId="0" borderId="13"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3" fillId="4" borderId="13" xfId="0" applyFont="1" applyFill="1" applyBorder="1" applyAlignment="1">
      <alignment vertical="center"/>
    </xf>
    <xf numFmtId="1" fontId="3" fillId="4" borderId="12"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wrapText="1"/>
    </xf>
    <xf numFmtId="167" fontId="3" fillId="0" borderId="14" xfId="0" applyNumberFormat="1" applyFont="1" applyFill="1" applyBorder="1" applyAlignment="1">
      <alignment horizontal="center" vertical="center" wrapText="1"/>
    </xf>
    <xf numFmtId="0" fontId="2" fillId="0" borderId="0" xfId="0" applyFont="1" applyBorder="1" applyAlignment="1">
      <alignment horizontal="left" wrapText="1"/>
    </xf>
    <xf numFmtId="167" fontId="3" fillId="4" borderId="14" xfId="0" applyNumberFormat="1" applyFont="1" applyFill="1" applyBorder="1" applyAlignment="1">
      <alignment horizontal="center" vertical="center"/>
    </xf>
    <xf numFmtId="0" fontId="2" fillId="0" borderId="0" xfId="0" applyNumberFormat="1" applyFont="1" applyAlignment="1">
      <alignment horizontal="justify"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14" fontId="3" fillId="0" borderId="15" xfId="0" applyNumberFormat="1" applyFont="1" applyBorder="1" applyAlignment="1">
      <alignment horizontal="center" vertical="center"/>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188" fontId="31" fillId="0" borderId="12"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0" fontId="31" fillId="0" borderId="12" xfId="0" applyFont="1" applyFill="1" applyBorder="1" applyAlignment="1">
      <alignment horizontal="justify" vertical="center" wrapText="1"/>
    </xf>
    <xf numFmtId="0" fontId="31" fillId="0" borderId="14" xfId="0" applyFont="1" applyFill="1" applyBorder="1" applyAlignment="1">
      <alignment horizontal="justify" vertical="center" wrapText="1"/>
    </xf>
    <xf numFmtId="0" fontId="3" fillId="0" borderId="0"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justify" vertical="center" wrapText="1"/>
    </xf>
    <xf numFmtId="1" fontId="31" fillId="0" borderId="12" xfId="0" applyNumberFormat="1" applyFont="1" applyFill="1" applyBorder="1" applyAlignment="1">
      <alignment horizontal="center" vertical="center" wrapText="1"/>
    </xf>
    <xf numFmtId="1" fontId="31" fillId="0" borderId="13" xfId="0" applyNumberFormat="1" applyFont="1" applyFill="1" applyBorder="1" applyAlignment="1">
      <alignment horizontal="center" vertical="center" wrapText="1"/>
    </xf>
    <xf numFmtId="1" fontId="31" fillId="0" borderId="14" xfId="0" applyNumberFormat="1" applyFont="1" applyFill="1" applyBorder="1" applyAlignment="1">
      <alignment horizontal="center" vertical="center" wrapText="1"/>
    </xf>
    <xf numFmtId="0" fontId="31" fillId="4" borderId="15" xfId="0" applyFont="1" applyFill="1" applyBorder="1" applyAlignment="1">
      <alignment horizontal="center" vertical="center"/>
    </xf>
    <xf numFmtId="185" fontId="3" fillId="0" borderId="13" xfId="0" applyNumberFormat="1" applyFont="1" applyFill="1" applyBorder="1" applyAlignment="1">
      <alignment horizontal="center" vertical="center" wrapText="1"/>
    </xf>
    <xf numFmtId="185" fontId="3" fillId="0" borderId="14" xfId="0" applyNumberFormat="1" applyFont="1" applyFill="1" applyBorder="1" applyAlignment="1">
      <alignment horizontal="center" vertical="center" wrapText="1"/>
    </xf>
    <xf numFmtId="180" fontId="3" fillId="0" borderId="12" xfId="8" applyNumberFormat="1" applyFont="1" applyFill="1" applyBorder="1" applyAlignment="1">
      <alignment horizontal="center" vertical="center"/>
    </xf>
    <xf numFmtId="180" fontId="3" fillId="0" borderId="13" xfId="8" applyNumberFormat="1" applyFont="1" applyFill="1" applyBorder="1" applyAlignment="1">
      <alignment horizontal="center" vertical="center"/>
    </xf>
    <xf numFmtId="180" fontId="3" fillId="0" borderId="14" xfId="8" applyNumberFormat="1" applyFont="1" applyFill="1" applyBorder="1" applyAlignment="1">
      <alignment horizontal="center" vertical="center"/>
    </xf>
    <xf numFmtId="0" fontId="31" fillId="0" borderId="15" xfId="0" applyFont="1" applyFill="1" applyBorder="1" applyAlignment="1">
      <alignment horizontal="center" vertical="center" wrapText="1"/>
    </xf>
    <xf numFmtId="169" fontId="3" fillId="0" borderId="13"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3" fillId="0" borderId="14" xfId="0" applyNumberFormat="1" applyFont="1" applyBorder="1" applyAlignment="1">
      <alignment horizontal="center" vertical="center"/>
    </xf>
    <xf numFmtId="0" fontId="31"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6" xfId="0" applyFont="1" applyFill="1" applyBorder="1" applyAlignment="1">
      <alignment horizontal="center" vertical="center" wrapText="1"/>
    </xf>
    <xf numFmtId="184" fontId="3" fillId="4" borderId="12" xfId="0" applyNumberFormat="1" applyFont="1" applyFill="1" applyBorder="1" applyAlignment="1">
      <alignment horizontal="center" vertical="center" wrapText="1"/>
    </xf>
    <xf numFmtId="184" fontId="3" fillId="4" borderId="13" xfId="0" applyNumberFormat="1" applyFont="1" applyFill="1" applyBorder="1" applyAlignment="1">
      <alignment horizontal="center" vertical="center" wrapText="1"/>
    </xf>
    <xf numFmtId="184" fontId="3" fillId="4" borderId="14" xfId="0" applyNumberFormat="1" applyFont="1" applyFill="1" applyBorder="1" applyAlignment="1">
      <alignment horizontal="center" vertical="center" wrapText="1"/>
    </xf>
    <xf numFmtId="185" fontId="3" fillId="4" borderId="13" xfId="0" applyNumberFormat="1" applyFont="1" applyFill="1" applyBorder="1" applyAlignment="1">
      <alignment horizontal="center" vertical="center" wrapText="1"/>
    </xf>
    <xf numFmtId="185" fontId="3" fillId="4" borderId="14" xfId="0" applyNumberFormat="1" applyFont="1" applyFill="1" applyBorder="1" applyAlignment="1">
      <alignment horizontal="center" vertical="center" wrapText="1"/>
    </xf>
    <xf numFmtId="0" fontId="31" fillId="4" borderId="12" xfId="0" applyFont="1" applyFill="1" applyBorder="1" applyAlignment="1">
      <alignment horizontal="justify" vertical="center" wrapText="1"/>
    </xf>
    <xf numFmtId="0" fontId="31" fillId="4" borderId="13" xfId="0" applyFont="1" applyFill="1" applyBorder="1" applyAlignment="1">
      <alignment horizontal="justify" vertical="center" wrapText="1"/>
    </xf>
    <xf numFmtId="0" fontId="31" fillId="4" borderId="14" xfId="0" applyFont="1" applyFill="1" applyBorder="1" applyAlignment="1">
      <alignment horizontal="justify" vertical="center" wrapText="1"/>
    </xf>
    <xf numFmtId="167" fontId="3" fillId="4" borderId="15" xfId="0" applyNumberFormat="1" applyFont="1" applyFill="1" applyBorder="1" applyAlignment="1">
      <alignment horizontal="center" vertical="center"/>
    </xf>
    <xf numFmtId="169" fontId="3" fillId="4" borderId="12" xfId="13" applyNumberFormat="1" applyFont="1" applyFill="1" applyBorder="1" applyAlignment="1">
      <alignment horizontal="center" vertical="center"/>
    </xf>
    <xf numFmtId="169" fontId="3" fillId="4" borderId="13" xfId="13" applyNumberFormat="1" applyFont="1" applyFill="1" applyBorder="1" applyAlignment="1">
      <alignment horizontal="center" vertical="center"/>
    </xf>
    <xf numFmtId="169" fontId="3" fillId="4" borderId="14" xfId="13" applyNumberFormat="1" applyFont="1" applyFill="1" applyBorder="1" applyAlignment="1">
      <alignment horizontal="center" vertical="center"/>
    </xf>
    <xf numFmtId="169" fontId="14" fillId="0" borderId="12" xfId="13" applyNumberFormat="1" applyFont="1" applyFill="1" applyBorder="1" applyAlignment="1">
      <alignment horizontal="center" vertical="center"/>
    </xf>
    <xf numFmtId="169" fontId="14" fillId="0" borderId="13" xfId="13" applyNumberFormat="1" applyFont="1" applyFill="1" applyBorder="1" applyAlignment="1">
      <alignment horizontal="center" vertical="center"/>
    </xf>
    <xf numFmtId="169" fontId="14" fillId="0" borderId="14" xfId="13" applyNumberFormat="1" applyFont="1" applyFill="1" applyBorder="1" applyAlignment="1">
      <alignment horizontal="center" vertical="center"/>
    </xf>
    <xf numFmtId="3" fontId="14" fillId="0" borderId="12" xfId="0" applyNumberFormat="1" applyFont="1" applyFill="1" applyBorder="1" applyAlignment="1">
      <alignment horizontal="center" vertical="center"/>
    </xf>
    <xf numFmtId="3" fontId="14" fillId="0" borderId="13" xfId="0" applyNumberFormat="1" applyFont="1" applyFill="1" applyBorder="1" applyAlignment="1">
      <alignment horizontal="center" vertical="center"/>
    </xf>
    <xf numFmtId="3" fontId="14" fillId="0" borderId="14"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169" fontId="3" fillId="0" borderId="12"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14" xfId="0" applyNumberFormat="1" applyFont="1" applyFill="1" applyBorder="1" applyAlignment="1">
      <alignment horizontal="center" vertical="center"/>
    </xf>
    <xf numFmtId="14" fontId="3" fillId="0" borderId="12"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 fontId="3" fillId="4" borderId="15" xfId="18" applyNumberFormat="1" applyFont="1" applyFill="1" applyBorder="1" applyAlignment="1">
      <alignment horizontal="center" vertical="center" wrapText="1"/>
    </xf>
    <xf numFmtId="185" fontId="3" fillId="4" borderId="12" xfId="0" applyNumberFormat="1" applyFont="1" applyFill="1" applyBorder="1" applyAlignment="1">
      <alignment horizontal="center" vertical="center" wrapText="1"/>
    </xf>
    <xf numFmtId="169" fontId="14" fillId="0" borderId="12" xfId="0" applyNumberFormat="1" applyFont="1" applyBorder="1" applyAlignment="1">
      <alignment horizontal="center" vertical="center"/>
    </xf>
    <xf numFmtId="169" fontId="14" fillId="0" borderId="13" xfId="0" applyNumberFormat="1" applyFont="1" applyBorder="1" applyAlignment="1">
      <alignment horizontal="center" vertical="center"/>
    </xf>
    <xf numFmtId="169" fontId="14" fillId="0" borderId="14" xfId="0" applyNumberFormat="1" applyFont="1" applyBorder="1" applyAlignment="1">
      <alignment horizontal="center" vertical="center"/>
    </xf>
    <xf numFmtId="0" fontId="14" fillId="0" borderId="12" xfId="2" applyNumberFormat="1" applyFont="1" applyFill="1" applyBorder="1" applyAlignment="1">
      <alignment horizontal="justify" vertical="center" wrapText="1"/>
    </xf>
    <xf numFmtId="0" fontId="14" fillId="0" borderId="13" xfId="2" applyNumberFormat="1" applyFont="1" applyFill="1" applyBorder="1" applyAlignment="1">
      <alignment horizontal="justify" vertical="center" wrapText="1"/>
    </xf>
    <xf numFmtId="0" fontId="14" fillId="0" borderId="14" xfId="2" applyNumberFormat="1" applyFont="1" applyFill="1" applyBorder="1" applyAlignment="1">
      <alignment horizontal="justify"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14" fillId="0" borderId="15" xfId="2" applyNumberFormat="1" applyFont="1" applyFill="1" applyBorder="1" applyAlignment="1">
      <alignment horizontal="justify" vertical="center" wrapText="1"/>
    </xf>
    <xf numFmtId="1" fontId="14" fillId="4" borderId="15"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0" fontId="31" fillId="4" borderId="15" xfId="0" applyFont="1" applyFill="1" applyBorder="1" applyAlignment="1">
      <alignment horizontal="justify" vertical="center" wrapText="1"/>
    </xf>
    <xf numFmtId="169" fontId="2" fillId="0" borderId="12" xfId="13" applyNumberFormat="1" applyFont="1" applyFill="1" applyBorder="1" applyAlignment="1">
      <alignment horizontal="center" vertical="center"/>
    </xf>
    <xf numFmtId="169" fontId="2" fillId="0" borderId="14" xfId="13" applyNumberFormat="1" applyFont="1" applyFill="1" applyBorder="1" applyAlignment="1">
      <alignment horizontal="center" vertical="center"/>
    </xf>
    <xf numFmtId="169" fontId="3" fillId="0" borderId="12" xfId="13" applyNumberFormat="1" applyFont="1" applyFill="1" applyBorder="1" applyAlignment="1">
      <alignment horizontal="center" vertical="center"/>
    </xf>
    <xf numFmtId="169" fontId="3" fillId="0" borderId="14" xfId="13" applyNumberFormat="1" applyFont="1" applyFill="1" applyBorder="1" applyAlignment="1">
      <alignment horizontal="center" vertical="center"/>
    </xf>
    <xf numFmtId="0" fontId="31" fillId="0" borderId="11" xfId="0" applyFont="1" applyFill="1" applyBorder="1" applyAlignment="1">
      <alignment horizontal="center" vertical="center" wrapText="1"/>
    </xf>
    <xf numFmtId="1" fontId="3" fillId="4" borderId="15" xfId="19" applyNumberFormat="1" applyFont="1" applyFill="1" applyBorder="1" applyAlignment="1">
      <alignment horizontal="center" vertical="center" wrapText="1"/>
    </xf>
    <xf numFmtId="169" fontId="3" fillId="0" borderId="12" xfId="13" applyNumberFormat="1" applyFont="1" applyFill="1" applyBorder="1" applyAlignment="1">
      <alignment vertical="center"/>
    </xf>
    <xf numFmtId="169" fontId="3" fillId="0" borderId="13" xfId="13" applyNumberFormat="1" applyFont="1" applyFill="1" applyBorder="1" applyAlignment="1">
      <alignment vertical="center"/>
    </xf>
    <xf numFmtId="169" fontId="3" fillId="0" borderId="14" xfId="13" applyNumberFormat="1" applyFont="1" applyFill="1" applyBorder="1" applyAlignment="1">
      <alignment vertical="center"/>
    </xf>
    <xf numFmtId="14" fontId="3" fillId="0" borderId="2" xfId="0" applyNumberFormat="1" applyFont="1" applyBorder="1" applyAlignment="1">
      <alignment horizontal="center" vertical="center"/>
    </xf>
    <xf numFmtId="14" fontId="3" fillId="0" borderId="4" xfId="0" applyNumberFormat="1" applyFont="1" applyBorder="1" applyAlignment="1">
      <alignment horizontal="center" vertical="center"/>
    </xf>
    <xf numFmtId="167" fontId="14" fillId="0" borderId="14" xfId="0" applyNumberFormat="1" applyFont="1" applyFill="1" applyBorder="1" applyAlignment="1">
      <alignment horizontal="center" vertical="center"/>
    </xf>
    <xf numFmtId="167" fontId="14" fillId="0" borderId="15" xfId="0" applyNumberFormat="1" applyFont="1" applyFill="1" applyBorder="1" applyAlignment="1">
      <alignment horizontal="center" vertical="center"/>
    </xf>
    <xf numFmtId="0" fontId="3" fillId="4" borderId="12"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167" fontId="3" fillId="4" borderId="12" xfId="0" applyNumberFormat="1" applyFont="1" applyFill="1" applyBorder="1" applyAlignment="1">
      <alignment horizontal="center" vertical="center"/>
    </xf>
    <xf numFmtId="185" fontId="3" fillId="4" borderId="15" xfId="6" applyNumberFormat="1" applyFont="1" applyFill="1" applyBorder="1" applyAlignment="1">
      <alignment horizontal="center" vertical="center"/>
    </xf>
    <xf numFmtId="185" fontId="3" fillId="4" borderId="12" xfId="6" applyNumberFormat="1" applyFont="1" applyFill="1" applyBorder="1" applyAlignment="1">
      <alignment horizontal="center" vertical="center"/>
    </xf>
    <xf numFmtId="10" fontId="3" fillId="4" borderId="12" xfId="8" applyNumberFormat="1" applyFont="1" applyFill="1" applyBorder="1" applyAlignment="1">
      <alignment horizontal="center" vertical="center"/>
    </xf>
    <xf numFmtId="10" fontId="3" fillId="4" borderId="13" xfId="8" applyNumberFormat="1" applyFont="1" applyFill="1" applyBorder="1" applyAlignment="1">
      <alignment horizontal="center" vertical="center"/>
    </xf>
    <xf numFmtId="10" fontId="3" fillId="4" borderId="14" xfId="8" applyNumberFormat="1" applyFont="1" applyFill="1" applyBorder="1" applyAlignment="1">
      <alignment horizontal="center" vertical="center"/>
    </xf>
    <xf numFmtId="187" fontId="3" fillId="0" borderId="15" xfId="0" applyNumberFormat="1" applyFont="1" applyBorder="1" applyAlignment="1">
      <alignment horizontal="center" vertical="center"/>
    </xf>
    <xf numFmtId="0" fontId="3" fillId="0" borderId="3"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6" xfId="0" applyFont="1" applyFill="1" applyBorder="1" applyAlignment="1">
      <alignment horizontal="justify" vertical="center" wrapText="1"/>
    </xf>
    <xf numFmtId="187" fontId="3" fillId="0" borderId="13" xfId="0" applyNumberFormat="1" applyFont="1" applyBorder="1" applyAlignment="1">
      <alignment horizontal="center" vertical="center"/>
    </xf>
    <xf numFmtId="187" fontId="3" fillId="0" borderId="12" xfId="0" applyNumberFormat="1" applyFont="1" applyBorder="1" applyAlignment="1">
      <alignment horizontal="center" vertical="center"/>
    </xf>
    <xf numFmtId="184" fontId="3" fillId="4" borderId="15" xfId="0" applyNumberFormat="1" applyFont="1" applyFill="1" applyBorder="1" applyAlignment="1">
      <alignment horizontal="center" vertical="center" wrapText="1"/>
    </xf>
    <xf numFmtId="185" fontId="3" fillId="0" borderId="12" xfId="0" applyNumberFormat="1" applyFont="1" applyBorder="1" applyAlignment="1">
      <alignment horizontal="center" vertical="center" wrapText="1"/>
    </xf>
    <xf numFmtId="185" fontId="3" fillId="0" borderId="13" xfId="0" applyNumberFormat="1" applyFont="1" applyBorder="1" applyAlignment="1">
      <alignment horizontal="center" vertical="center" wrapText="1"/>
    </xf>
    <xf numFmtId="185" fontId="3" fillId="0" borderId="14" xfId="0" applyNumberFormat="1" applyFont="1" applyBorder="1" applyAlignment="1">
      <alignment horizontal="center" vertical="center" wrapText="1"/>
    </xf>
    <xf numFmtId="0" fontId="31" fillId="4" borderId="8" xfId="0" applyFont="1" applyFill="1" applyBorder="1" applyAlignment="1">
      <alignment horizontal="justify" vertical="center" wrapText="1"/>
    </xf>
    <xf numFmtId="0" fontId="31" fillId="4" borderId="0" xfId="0" applyFont="1" applyFill="1" applyBorder="1" applyAlignment="1">
      <alignment horizontal="justify" vertical="center" wrapText="1"/>
    </xf>
    <xf numFmtId="0" fontId="31" fillId="4" borderId="5" xfId="0" applyFont="1" applyFill="1" applyBorder="1" applyAlignment="1">
      <alignment horizontal="justify" vertical="center" wrapText="1"/>
    </xf>
    <xf numFmtId="169" fontId="3" fillId="4" borderId="15" xfId="13" applyNumberFormat="1" applyFont="1" applyFill="1" applyBorder="1" applyAlignment="1">
      <alignment horizontal="center" vertical="center"/>
    </xf>
    <xf numFmtId="1" fontId="3" fillId="4" borderId="15"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1" fontId="14" fillId="4" borderId="14" xfId="18" applyNumberFormat="1" applyFont="1" applyFill="1" applyBorder="1" applyAlignment="1">
      <alignment horizontal="center" vertical="center" wrapText="1"/>
    </xf>
    <xf numFmtId="1" fontId="14" fillId="4" borderId="12" xfId="18"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xf>
    <xf numFmtId="0" fontId="3" fillId="4" borderId="13" xfId="0" applyNumberFormat="1" applyFont="1" applyFill="1" applyBorder="1" applyAlignment="1">
      <alignment horizontal="center" vertical="center"/>
    </xf>
    <xf numFmtId="0" fontId="3" fillId="4" borderId="14" xfId="0" applyNumberFormat="1" applyFont="1" applyFill="1" applyBorder="1" applyAlignment="1">
      <alignment horizontal="center" vertical="center"/>
    </xf>
    <xf numFmtId="14" fontId="3" fillId="0" borderId="14"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0" fontId="3" fillId="4" borderId="12" xfId="13" applyNumberFormat="1" applyFont="1" applyFill="1" applyBorder="1" applyAlignment="1">
      <alignment horizontal="center" vertical="center"/>
    </xf>
    <xf numFmtId="0" fontId="3" fillId="4" borderId="13" xfId="13" applyNumberFormat="1" applyFont="1" applyFill="1" applyBorder="1" applyAlignment="1">
      <alignment horizontal="center" vertical="center"/>
    </xf>
    <xf numFmtId="0" fontId="3" fillId="4" borderId="14" xfId="13"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9"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0" borderId="0" xfId="0" applyFont="1" applyBorder="1" applyAlignment="1">
      <alignment horizontal="center" vertical="center" wrapText="1"/>
    </xf>
    <xf numFmtId="167" fontId="2" fillId="9" borderId="2" xfId="0" applyNumberFormat="1" applyFont="1" applyFill="1" applyBorder="1" applyAlignment="1">
      <alignment horizontal="center" vertical="center" wrapText="1"/>
    </xf>
    <xf numFmtId="167" fontId="2" fillId="9" borderId="4" xfId="0" applyNumberFormat="1" applyFont="1" applyFill="1" applyBorder="1" applyAlignment="1">
      <alignment horizontal="center" vertical="center" wrapText="1"/>
    </xf>
    <xf numFmtId="0" fontId="38" fillId="7" borderId="2" xfId="0" applyFont="1" applyFill="1" applyBorder="1" applyAlignment="1">
      <alignment horizontal="center" vertical="center" wrapText="1"/>
    </xf>
    <xf numFmtId="0" fontId="38" fillId="7" borderId="3" xfId="0" applyFont="1" applyFill="1" applyBorder="1" applyAlignment="1">
      <alignment horizontal="center" vertical="center" wrapText="1"/>
    </xf>
    <xf numFmtId="0" fontId="38" fillId="7" borderId="7" xfId="0" applyFont="1" applyFill="1" applyBorder="1" applyAlignment="1">
      <alignment horizontal="center" vertical="center" wrapText="1"/>
    </xf>
    <xf numFmtId="0" fontId="38" fillId="7" borderId="6" xfId="0" applyFont="1" applyFill="1" applyBorder="1" applyAlignment="1">
      <alignment horizontal="center" vertical="center" wrapText="1"/>
    </xf>
    <xf numFmtId="167" fontId="2" fillId="9" borderId="12" xfId="0" applyNumberFormat="1" applyFont="1" applyFill="1" applyBorder="1" applyAlignment="1">
      <alignment horizontal="center" vertical="center" wrapText="1"/>
    </xf>
    <xf numFmtId="167" fontId="2" fillId="9" borderId="13" xfId="0" applyNumberFormat="1" applyFont="1" applyFill="1" applyBorder="1" applyAlignment="1">
      <alignment horizontal="center" vertical="center" wrapText="1"/>
    </xf>
    <xf numFmtId="167" fontId="2" fillId="9" borderId="14" xfId="0" applyNumberFormat="1"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8" fillId="7" borderId="5" xfId="0" applyFont="1" applyFill="1" applyBorder="1" applyAlignment="1">
      <alignment horizontal="center" vertical="center" wrapText="1"/>
    </xf>
    <xf numFmtId="171" fontId="2" fillId="9" borderId="12" xfId="0" applyNumberFormat="1" applyFont="1" applyFill="1" applyBorder="1" applyAlignment="1">
      <alignment horizontal="center" vertical="center" wrapText="1"/>
    </xf>
    <xf numFmtId="171" fontId="2" fillId="9" borderId="13" xfId="0" applyNumberFormat="1" applyFont="1" applyFill="1" applyBorder="1" applyAlignment="1">
      <alignment horizontal="center" vertical="center" wrapText="1"/>
    </xf>
    <xf numFmtId="171" fontId="2" fillId="9" borderId="14"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3" fontId="2" fillId="9" borderId="13" xfId="0" applyNumberFormat="1" applyFont="1" applyFill="1" applyBorder="1" applyAlignment="1">
      <alignment horizontal="center" vertical="center" wrapText="1"/>
    </xf>
    <xf numFmtId="3" fontId="2" fillId="9" borderId="14" xfId="0" applyNumberFormat="1" applyFont="1" applyFill="1" applyBorder="1" applyAlignment="1">
      <alignment horizontal="center" vertical="center" wrapText="1"/>
    </xf>
    <xf numFmtId="43" fontId="14" fillId="4" borderId="12" xfId="12" applyFont="1" applyFill="1" applyBorder="1" applyAlignment="1">
      <alignment horizontal="justify" vertical="center" wrapText="1"/>
    </xf>
    <xf numFmtId="43" fontId="14" fillId="4" borderId="13" xfId="12" applyFont="1" applyFill="1" applyBorder="1" applyAlignment="1">
      <alignment horizontal="justify" vertical="center" wrapText="1"/>
    </xf>
    <xf numFmtId="49" fontId="14" fillId="4" borderId="12" xfId="2" applyNumberFormat="1" applyFont="1" applyFill="1" applyBorder="1" applyAlignment="1">
      <alignment horizontal="center" vertical="center" wrapText="1"/>
    </xf>
    <xf numFmtId="49" fontId="14" fillId="4" borderId="13" xfId="2" applyNumberFormat="1" applyFont="1" applyFill="1" applyBorder="1" applyAlignment="1">
      <alignment horizontal="center" vertical="center" wrapText="1"/>
    </xf>
    <xf numFmtId="49" fontId="14" fillId="4" borderId="14" xfId="2" applyNumberFormat="1" applyFont="1" applyFill="1" applyBorder="1" applyAlignment="1">
      <alignment horizontal="center" vertical="center" wrapText="1"/>
    </xf>
    <xf numFmtId="0" fontId="2" fillId="3" borderId="11" xfId="0" applyFont="1" applyFill="1" applyBorder="1" applyAlignment="1">
      <alignment horizontal="left" vertical="center"/>
    </xf>
    <xf numFmtId="1" fontId="2" fillId="5" borderId="10" xfId="0" applyNumberFormat="1" applyFont="1" applyFill="1" applyBorder="1" applyAlignment="1">
      <alignment horizontal="left" vertical="center"/>
    </xf>
    <xf numFmtId="1" fontId="2" fillId="5" borderId="11" xfId="0" applyNumberFormat="1" applyFont="1" applyFill="1" applyBorder="1" applyAlignment="1">
      <alignment horizontal="left" vertical="center"/>
    </xf>
    <xf numFmtId="0" fontId="2" fillId="6" borderId="11" xfId="0" applyFont="1" applyFill="1" applyBorder="1" applyAlignment="1">
      <alignment horizontal="left" vertical="center"/>
    </xf>
    <xf numFmtId="9" fontId="3" fillId="4" borderId="12" xfId="5" applyNumberFormat="1" applyFont="1" applyFill="1" applyBorder="1" applyAlignment="1">
      <alignment horizontal="justify" vertical="center" wrapText="1"/>
    </xf>
    <xf numFmtId="41" fontId="3" fillId="4" borderId="13" xfId="5" applyFont="1" applyFill="1" applyBorder="1" applyAlignment="1">
      <alignment horizontal="justify" vertical="center" wrapText="1"/>
    </xf>
    <xf numFmtId="41" fontId="3" fillId="4" borderId="14" xfId="5" applyFont="1" applyFill="1" applyBorder="1" applyAlignment="1">
      <alignment horizontal="justify" vertical="center" wrapText="1"/>
    </xf>
    <xf numFmtId="171" fontId="3" fillId="4" borderId="12" xfId="9" applyNumberFormat="1" applyFont="1" applyFill="1" applyBorder="1" applyAlignment="1">
      <alignment horizontal="center" vertical="center" wrapText="1"/>
    </xf>
    <xf numFmtId="171" fontId="3" fillId="4" borderId="13" xfId="9" applyNumberFormat="1" applyFont="1" applyFill="1" applyBorder="1" applyAlignment="1">
      <alignment horizontal="center" vertical="center" wrapText="1"/>
    </xf>
    <xf numFmtId="171" fontId="3" fillId="4" borderId="14" xfId="9" applyNumberFormat="1" applyFont="1" applyFill="1" applyBorder="1" applyAlignment="1">
      <alignment horizontal="center" vertical="center" wrapText="1"/>
    </xf>
    <xf numFmtId="3" fontId="3" fillId="4" borderId="12" xfId="9" applyNumberFormat="1" applyFont="1" applyFill="1" applyBorder="1" applyAlignment="1">
      <alignment horizontal="justify" vertical="center" wrapText="1"/>
    </xf>
    <xf numFmtId="3" fontId="3" fillId="4" borderId="13" xfId="9" applyNumberFormat="1" applyFont="1" applyFill="1" applyBorder="1" applyAlignment="1">
      <alignment horizontal="justify" vertical="center" wrapText="1"/>
    </xf>
    <xf numFmtId="3" fontId="3" fillId="4" borderId="14" xfId="9" applyNumberFormat="1" applyFont="1" applyFill="1" applyBorder="1" applyAlignment="1">
      <alignment horizontal="justify" vertical="center" wrapText="1"/>
    </xf>
    <xf numFmtId="0" fontId="3" fillId="4" borderId="15" xfId="9" applyFont="1" applyFill="1" applyBorder="1" applyAlignment="1">
      <alignment horizontal="center" vertical="center" wrapText="1"/>
    </xf>
    <xf numFmtId="0" fontId="3" fillId="4" borderId="2" xfId="9" applyFont="1" applyFill="1" applyBorder="1" applyAlignment="1">
      <alignment horizontal="justify" vertical="center" wrapText="1"/>
    </xf>
    <xf numFmtId="0" fontId="3" fillId="4" borderId="4" xfId="9" applyFont="1" applyFill="1" applyBorder="1" applyAlignment="1">
      <alignment horizontal="justify" vertical="center" wrapText="1"/>
    </xf>
    <xf numFmtId="0" fontId="3" fillId="4" borderId="7" xfId="9" applyFont="1" applyFill="1" applyBorder="1" applyAlignment="1">
      <alignment horizontal="justify" vertical="center" wrapText="1"/>
    </xf>
    <xf numFmtId="0" fontId="3" fillId="0" borderId="12" xfId="4" applyNumberFormat="1" applyFont="1" applyFill="1" applyBorder="1" applyAlignment="1">
      <alignment horizontal="center" vertical="center" wrapText="1"/>
    </xf>
    <xf numFmtId="0" fontId="3" fillId="0" borderId="13" xfId="4" applyNumberFormat="1" applyFont="1" applyFill="1" applyBorder="1" applyAlignment="1">
      <alignment horizontal="center" vertical="center" wrapText="1"/>
    </xf>
    <xf numFmtId="0" fontId="3" fillId="0" borderId="14" xfId="4" applyNumberFormat="1" applyFont="1" applyFill="1" applyBorder="1" applyAlignment="1">
      <alignment horizontal="center" vertical="center" wrapText="1"/>
    </xf>
    <xf numFmtId="0" fontId="3" fillId="4" borderId="12" xfId="9" applyFont="1" applyFill="1" applyBorder="1" applyAlignment="1">
      <alignment horizontal="justify" vertical="center" wrapText="1"/>
    </xf>
    <xf numFmtId="0" fontId="3" fillId="4" borderId="13" xfId="9" applyFont="1" applyFill="1" applyBorder="1" applyAlignment="1">
      <alignment horizontal="justify" vertical="center" wrapText="1"/>
    </xf>
    <xf numFmtId="0" fontId="3" fillId="4" borderId="14" xfId="9" applyFont="1" applyFill="1" applyBorder="1" applyAlignment="1">
      <alignment horizontal="justify" vertical="center" wrapText="1"/>
    </xf>
    <xf numFmtId="0" fontId="3" fillId="4" borderId="12" xfId="9" applyFont="1" applyFill="1" applyBorder="1" applyAlignment="1">
      <alignment horizontal="center" vertical="center" wrapText="1"/>
    </xf>
    <xf numFmtId="0" fontId="3" fillId="4" borderId="13" xfId="9" applyFont="1" applyFill="1" applyBorder="1" applyAlignment="1">
      <alignment horizontal="center" vertical="center" wrapText="1"/>
    </xf>
    <xf numFmtId="0" fontId="3" fillId="4" borderId="14" xfId="9" applyFont="1" applyFill="1" applyBorder="1" applyAlignment="1">
      <alignment horizontal="center" vertical="center" wrapText="1"/>
    </xf>
    <xf numFmtId="42" fontId="3" fillId="4" borderId="12" xfId="7" applyFont="1" applyFill="1" applyBorder="1" applyAlignment="1">
      <alignment horizontal="center" vertical="center" wrapText="1"/>
    </xf>
    <xf numFmtId="42" fontId="3" fillId="4" borderId="13" xfId="7" applyFont="1" applyFill="1" applyBorder="1" applyAlignment="1">
      <alignment horizontal="center" vertical="center" wrapText="1"/>
    </xf>
    <xf numFmtId="42" fontId="3" fillId="4" borderId="14" xfId="7" applyFont="1" applyFill="1" applyBorder="1" applyAlignment="1">
      <alignment horizontal="center" vertical="center" wrapText="1"/>
    </xf>
    <xf numFmtId="1" fontId="3" fillId="4" borderId="12" xfId="9" applyNumberFormat="1" applyFont="1" applyFill="1" applyBorder="1" applyAlignment="1">
      <alignment horizontal="justify" vertical="center"/>
    </xf>
    <xf numFmtId="1" fontId="3" fillId="4" borderId="13" xfId="9" applyNumberFormat="1" applyFont="1" applyFill="1" applyBorder="1" applyAlignment="1">
      <alignment horizontal="justify" vertical="center"/>
    </xf>
    <xf numFmtId="1" fontId="3" fillId="4" borderId="14" xfId="9" applyNumberFormat="1" applyFont="1" applyFill="1" applyBorder="1" applyAlignment="1">
      <alignment horizontal="justify" vertical="center"/>
    </xf>
    <xf numFmtId="14" fontId="14" fillId="0" borderId="15" xfId="4" applyNumberFormat="1" applyFont="1" applyFill="1" applyBorder="1" applyAlignment="1">
      <alignment horizontal="center" vertical="center" wrapText="1"/>
    </xf>
    <xf numFmtId="0" fontId="14" fillId="0" borderId="15" xfId="4" applyNumberFormat="1" applyFont="1" applyFill="1" applyBorder="1" applyAlignment="1">
      <alignment horizontal="center" vertical="center" wrapText="1"/>
    </xf>
    <xf numFmtId="0" fontId="3" fillId="4" borderId="15" xfId="9" applyFont="1" applyFill="1" applyBorder="1" applyAlignment="1">
      <alignment horizontal="justify" vertical="center" wrapText="1"/>
    </xf>
    <xf numFmtId="0" fontId="3" fillId="0" borderId="12" xfId="9" applyFont="1" applyFill="1" applyBorder="1" applyAlignment="1">
      <alignment horizontal="center" vertical="center" wrapText="1"/>
    </xf>
    <xf numFmtId="0" fontId="3" fillId="0" borderId="13" xfId="9" applyFont="1" applyFill="1" applyBorder="1" applyAlignment="1">
      <alignment horizontal="center" vertical="center" wrapText="1"/>
    </xf>
    <xf numFmtId="0" fontId="3" fillId="0" borderId="12" xfId="9" applyFont="1" applyFill="1" applyBorder="1" applyAlignment="1">
      <alignment horizontal="justify" vertical="center" wrapText="1"/>
    </xf>
    <xf numFmtId="0" fontId="3" fillId="0" borderId="13" xfId="9" applyFont="1" applyFill="1" applyBorder="1" applyAlignment="1">
      <alignment horizontal="justify" vertical="center" wrapText="1"/>
    </xf>
    <xf numFmtId="0" fontId="3" fillId="0" borderId="14" xfId="9" applyFont="1" applyFill="1" applyBorder="1" applyAlignment="1">
      <alignment horizontal="justify" vertical="center" wrapText="1"/>
    </xf>
    <xf numFmtId="0" fontId="3" fillId="0" borderId="14" xfId="9" applyFont="1" applyFill="1" applyBorder="1" applyAlignment="1">
      <alignment horizontal="center" vertical="center" wrapText="1"/>
    </xf>
    <xf numFmtId="42" fontId="3" fillId="0" borderId="15" xfId="7" applyFont="1" applyFill="1" applyBorder="1" applyAlignment="1">
      <alignment horizontal="center" vertical="center" wrapText="1"/>
    </xf>
    <xf numFmtId="0" fontId="3" fillId="0" borderId="15" xfId="9" applyFont="1" applyFill="1" applyBorder="1" applyAlignment="1">
      <alignment horizontal="justify" vertical="center" wrapText="1"/>
    </xf>
    <xf numFmtId="1" fontId="3" fillId="4" borderId="15" xfId="9" applyNumberFormat="1" applyFont="1" applyFill="1" applyBorder="1" applyAlignment="1">
      <alignment horizontal="justify" vertical="center" wrapText="1"/>
    </xf>
    <xf numFmtId="0" fontId="3" fillId="4" borderId="8" xfId="9" applyFont="1" applyFill="1" applyBorder="1" applyAlignment="1">
      <alignment horizontal="center" vertical="center" wrapText="1"/>
    </xf>
    <xf numFmtId="0" fontId="3" fillId="4" borderId="0" xfId="9" applyFont="1" applyFill="1" applyBorder="1" applyAlignment="1">
      <alignment horizontal="center" vertical="center" wrapText="1"/>
    </xf>
    <xf numFmtId="1" fontId="3" fillId="0" borderId="12" xfId="4" applyNumberFormat="1" applyFont="1" applyFill="1" applyBorder="1" applyAlignment="1">
      <alignment horizontal="center" vertical="center" wrapText="1"/>
    </xf>
    <xf numFmtId="1" fontId="3" fillId="4" borderId="12" xfId="9" quotePrefix="1" applyNumberFormat="1" applyFont="1" applyFill="1" applyBorder="1" applyAlignment="1">
      <alignment horizontal="justify" vertical="center" wrapText="1"/>
    </xf>
    <xf numFmtId="1" fontId="3" fillId="4" borderId="13" xfId="9" quotePrefix="1" applyNumberFormat="1" applyFont="1" applyFill="1" applyBorder="1" applyAlignment="1">
      <alignment horizontal="justify" vertical="center" wrapText="1"/>
    </xf>
    <xf numFmtId="1" fontId="3" fillId="4" borderId="14" xfId="9" quotePrefix="1" applyNumberFormat="1" applyFont="1" applyFill="1" applyBorder="1" applyAlignment="1">
      <alignment horizontal="justify" vertical="center" wrapText="1"/>
    </xf>
    <xf numFmtId="1" fontId="3" fillId="4" borderId="12" xfId="9" applyNumberFormat="1" applyFont="1" applyFill="1" applyBorder="1" applyAlignment="1">
      <alignment horizontal="justify" vertical="center" wrapText="1"/>
    </xf>
    <xf numFmtId="1" fontId="3" fillId="4" borderId="13" xfId="9" applyNumberFormat="1" applyFont="1" applyFill="1" applyBorder="1" applyAlignment="1">
      <alignment horizontal="justify" vertical="center" wrapText="1"/>
    </xf>
    <xf numFmtId="1" fontId="3" fillId="4" borderId="14" xfId="9" applyNumberFormat="1" applyFont="1" applyFill="1" applyBorder="1" applyAlignment="1">
      <alignment horizontal="justify" vertical="center" wrapText="1"/>
    </xf>
    <xf numFmtId="0" fontId="3" fillId="0" borderId="15" xfId="4" applyNumberFormat="1" applyFont="1" applyFill="1" applyBorder="1" applyAlignment="1">
      <alignment horizontal="center" vertical="center" wrapText="1"/>
    </xf>
    <xf numFmtId="169" fontId="2" fillId="10" borderId="10" xfId="4" applyNumberFormat="1" applyFont="1" applyFill="1" applyBorder="1" applyAlignment="1">
      <alignment horizontal="center" vertical="center" textRotation="180" wrapText="1"/>
    </xf>
    <xf numFmtId="1" fontId="3" fillId="0" borderId="13" xfId="4" applyNumberFormat="1" applyFont="1" applyFill="1" applyBorder="1" applyAlignment="1">
      <alignment horizontal="center" vertical="center" wrapText="1"/>
    </xf>
    <xf numFmtId="164" fontId="14" fillId="0" borderId="12" xfId="10" applyFont="1" applyFill="1" applyBorder="1" applyAlignment="1">
      <alignment horizontal="center" vertical="center" wrapText="1"/>
    </xf>
    <xf numFmtId="164" fontId="14" fillId="0" borderId="14" xfId="10" applyFont="1" applyFill="1" applyBorder="1" applyAlignment="1">
      <alignment horizontal="center" vertical="center" wrapText="1"/>
    </xf>
    <xf numFmtId="42" fontId="3" fillId="4" borderId="12" xfId="7" applyNumberFormat="1" applyFont="1" applyFill="1" applyBorder="1" applyAlignment="1">
      <alignment horizontal="center" vertical="center" wrapText="1"/>
    </xf>
    <xf numFmtId="42" fontId="3" fillId="4" borderId="13" xfId="7" applyNumberFormat="1" applyFont="1" applyFill="1" applyBorder="1" applyAlignment="1">
      <alignment horizontal="center" vertical="center" wrapText="1"/>
    </xf>
    <xf numFmtId="0" fontId="3" fillId="4" borderId="12" xfId="4" applyNumberFormat="1" applyFont="1" applyFill="1" applyBorder="1" applyAlignment="1">
      <alignment horizontal="center" vertical="center" wrapText="1"/>
    </xf>
    <xf numFmtId="0" fontId="3" fillId="4" borderId="13" xfId="4" applyNumberFormat="1" applyFont="1" applyFill="1" applyBorder="1" applyAlignment="1">
      <alignment horizontal="center" vertical="center" wrapText="1"/>
    </xf>
    <xf numFmtId="0" fontId="3" fillId="4" borderId="14" xfId="4" applyNumberFormat="1" applyFont="1" applyFill="1" applyBorder="1" applyAlignment="1">
      <alignment horizontal="center" vertical="center" wrapText="1"/>
    </xf>
    <xf numFmtId="171" fontId="3" fillId="4" borderId="15" xfId="9" applyNumberFormat="1" applyFont="1" applyFill="1" applyBorder="1" applyAlignment="1">
      <alignment horizontal="center" vertical="center" wrapText="1"/>
    </xf>
    <xf numFmtId="3" fontId="3" fillId="4" borderId="15" xfId="9" applyNumberFormat="1" applyFont="1" applyFill="1" applyBorder="1" applyAlignment="1">
      <alignment horizontal="justify" vertical="center" wrapText="1"/>
    </xf>
    <xf numFmtId="10" fontId="3" fillId="4" borderId="15" xfId="8" applyNumberFormat="1" applyFont="1" applyFill="1" applyBorder="1" applyAlignment="1">
      <alignment horizontal="center" vertical="center" wrapText="1"/>
    </xf>
    <xf numFmtId="0" fontId="3" fillId="4" borderId="3" xfId="9" applyFont="1" applyFill="1" applyBorder="1" applyAlignment="1">
      <alignment horizontal="justify" vertical="center" wrapText="1"/>
    </xf>
    <xf numFmtId="0" fontId="3" fillId="4" borderId="6" xfId="9" applyFont="1" applyFill="1" applyBorder="1" applyAlignment="1">
      <alignment horizontal="justify" vertical="center" wrapText="1"/>
    </xf>
    <xf numFmtId="1" fontId="3" fillId="4" borderId="15" xfId="9" quotePrefix="1" applyNumberFormat="1" applyFont="1" applyFill="1" applyBorder="1" applyAlignment="1">
      <alignment horizontal="justify" vertical="center" wrapText="1"/>
    </xf>
    <xf numFmtId="0" fontId="3" fillId="4" borderId="9" xfId="9" applyFont="1" applyFill="1" applyBorder="1" applyAlignment="1">
      <alignment horizontal="center" vertical="center" wrapText="1"/>
    </xf>
    <xf numFmtId="42" fontId="3" fillId="4" borderId="15" xfId="7" applyNumberFormat="1" applyFont="1" applyFill="1" applyBorder="1" applyAlignment="1">
      <alignment horizontal="center" vertical="center" wrapText="1"/>
    </xf>
    <xf numFmtId="0" fontId="3" fillId="4" borderId="5"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4"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7" xfId="9" applyFont="1" applyFill="1" applyBorder="1" applyAlignment="1">
      <alignment horizontal="center" vertical="center" wrapText="1"/>
    </xf>
    <xf numFmtId="0" fontId="2" fillId="0" borderId="5" xfId="9" applyFont="1" applyFill="1" applyBorder="1" applyAlignment="1">
      <alignment horizontal="center" vertical="center" wrapText="1"/>
    </xf>
    <xf numFmtId="0" fontId="3" fillId="4" borderId="8" xfId="9" applyFont="1" applyFill="1" applyBorder="1" applyAlignment="1">
      <alignment horizontal="justify" vertical="center" wrapText="1"/>
    </xf>
    <xf numFmtId="0" fontId="3" fillId="4" borderId="5" xfId="9" applyFont="1" applyFill="1" applyBorder="1" applyAlignment="1">
      <alignment horizontal="justify" vertical="center" wrapText="1"/>
    </xf>
    <xf numFmtId="0" fontId="3" fillId="0" borderId="12" xfId="4" applyNumberFormat="1" applyFont="1" applyFill="1" applyBorder="1" applyAlignment="1">
      <alignment horizontal="center" vertical="center" textRotation="91" wrapText="1"/>
    </xf>
    <xf numFmtId="0" fontId="3" fillId="0" borderId="13" xfId="4" applyNumberFormat="1" applyFont="1" applyFill="1" applyBorder="1" applyAlignment="1">
      <alignment horizontal="center" vertical="center" textRotation="91" wrapText="1"/>
    </xf>
    <xf numFmtId="0" fontId="3" fillId="0" borderId="14" xfId="4" applyNumberFormat="1" applyFont="1" applyFill="1" applyBorder="1" applyAlignment="1">
      <alignment horizontal="center" vertical="center" textRotation="91" wrapText="1"/>
    </xf>
    <xf numFmtId="37" fontId="3" fillId="4" borderId="12" xfId="7" applyNumberFormat="1" applyFont="1" applyFill="1" applyBorder="1" applyAlignment="1">
      <alignment horizontal="center" vertical="center" wrapText="1"/>
    </xf>
    <xf numFmtId="37" fontId="3" fillId="4" borderId="13" xfId="7" applyNumberFormat="1" applyFont="1" applyFill="1" applyBorder="1" applyAlignment="1">
      <alignment horizontal="center" vertical="center" wrapText="1"/>
    </xf>
    <xf numFmtId="0" fontId="14" fillId="0" borderId="12" xfId="4" applyNumberFormat="1" applyFont="1" applyFill="1" applyBorder="1" applyAlignment="1">
      <alignment horizontal="center" vertical="center" wrapText="1"/>
    </xf>
    <xf numFmtId="0" fontId="14" fillId="0" borderId="13" xfId="4" applyNumberFormat="1" applyFont="1" applyFill="1" applyBorder="1" applyAlignment="1">
      <alignment horizontal="center" vertical="center" wrapText="1"/>
    </xf>
    <xf numFmtId="0" fontId="14" fillId="0" borderId="14" xfId="4" applyNumberFormat="1" applyFont="1" applyFill="1" applyBorder="1" applyAlignment="1">
      <alignment horizontal="center" vertical="center" wrapText="1"/>
    </xf>
    <xf numFmtId="49" fontId="3" fillId="0" borderId="12" xfId="11" applyNumberFormat="1" applyFont="1" applyFill="1" applyBorder="1" applyAlignment="1">
      <alignment horizontal="justify" vertical="center" wrapText="1"/>
    </xf>
    <xf numFmtId="49" fontId="3" fillId="0" borderId="14" xfId="11" applyNumberFormat="1" applyFont="1" applyFill="1" applyBorder="1" applyAlignment="1">
      <alignment horizontal="justify" vertical="center" wrapText="1"/>
    </xf>
    <xf numFmtId="1" fontId="3" fillId="4" borderId="12" xfId="9" applyNumberFormat="1" applyFont="1" applyFill="1" applyBorder="1" applyAlignment="1">
      <alignment horizontal="center" vertical="center" wrapText="1"/>
    </xf>
    <xf numFmtId="1" fontId="3" fillId="4" borderId="13" xfId="9" applyNumberFormat="1" applyFont="1" applyFill="1" applyBorder="1" applyAlignment="1">
      <alignment horizontal="center" vertical="center" wrapText="1"/>
    </xf>
    <xf numFmtId="1" fontId="3" fillId="4" borderId="14" xfId="9" applyNumberFormat="1" applyFont="1" applyFill="1" applyBorder="1" applyAlignment="1">
      <alignment horizontal="center" vertical="center" wrapText="1"/>
    </xf>
    <xf numFmtId="170" fontId="3" fillId="4" borderId="12" xfId="9" applyNumberFormat="1" applyFont="1" applyFill="1" applyBorder="1" applyAlignment="1">
      <alignment horizontal="center" vertical="center" wrapText="1"/>
    </xf>
    <xf numFmtId="170" fontId="3" fillId="4" borderId="13" xfId="9" applyNumberFormat="1" applyFont="1" applyFill="1" applyBorder="1" applyAlignment="1">
      <alignment horizontal="center" vertical="center" wrapText="1"/>
    </xf>
    <xf numFmtId="170" fontId="3" fillId="4" borderId="14" xfId="9" applyNumberFormat="1" applyFont="1" applyFill="1" applyBorder="1" applyAlignment="1">
      <alignment horizontal="center" vertical="center" wrapText="1"/>
    </xf>
    <xf numFmtId="0" fontId="14" fillId="4" borderId="12" xfId="9" applyFont="1" applyFill="1" applyBorder="1" applyAlignment="1">
      <alignment horizontal="center" vertical="center" wrapText="1"/>
    </xf>
    <xf numFmtId="0" fontId="14" fillId="4" borderId="13" xfId="9" applyFont="1" applyFill="1" applyBorder="1" applyAlignment="1">
      <alignment horizontal="center" vertical="center" wrapText="1"/>
    </xf>
    <xf numFmtId="0" fontId="14" fillId="4" borderId="14" xfId="9" applyFont="1" applyFill="1" applyBorder="1" applyAlignment="1">
      <alignment horizontal="center" vertical="center" wrapText="1"/>
    </xf>
    <xf numFmtId="169" fontId="3" fillId="0" borderId="12" xfId="4" applyNumberFormat="1" applyFont="1" applyFill="1" applyBorder="1" applyAlignment="1">
      <alignment horizontal="center" vertical="center" wrapText="1"/>
    </xf>
    <xf numFmtId="169" fontId="3" fillId="0" borderId="13" xfId="4" applyNumberFormat="1" applyFont="1" applyFill="1" applyBorder="1" applyAlignment="1">
      <alignment horizontal="center" vertical="center" wrapText="1"/>
    </xf>
    <xf numFmtId="169" fontId="3" fillId="0" borderId="14" xfId="4" applyNumberFormat="1" applyFont="1" applyFill="1" applyBorder="1" applyAlignment="1">
      <alignment horizontal="center" vertical="center" wrapText="1"/>
    </xf>
    <xf numFmtId="171" fontId="3" fillId="0" borderId="15" xfId="9" applyNumberFormat="1" applyFont="1" applyFill="1" applyBorder="1" applyAlignment="1">
      <alignment horizontal="center" vertical="center" wrapText="1"/>
    </xf>
    <xf numFmtId="3" fontId="3" fillId="0" borderId="15" xfId="9" applyNumberFormat="1" applyFont="1" applyFill="1" applyBorder="1" applyAlignment="1">
      <alignment horizontal="justify" vertical="center" wrapText="1"/>
    </xf>
    <xf numFmtId="9" fontId="3" fillId="0" borderId="13" xfId="8" applyFont="1" applyFill="1" applyBorder="1" applyAlignment="1">
      <alignment horizontal="center" vertical="center" wrapText="1"/>
    </xf>
    <xf numFmtId="42" fontId="3" fillId="0" borderId="12" xfId="7" applyFont="1" applyFill="1" applyBorder="1" applyAlignment="1">
      <alignment horizontal="center" vertical="center" wrapText="1"/>
    </xf>
    <xf numFmtId="42" fontId="3" fillId="0" borderId="13" xfId="7" applyFont="1" applyFill="1" applyBorder="1" applyAlignment="1">
      <alignment horizontal="center" vertical="center" wrapText="1"/>
    </xf>
    <xf numFmtId="42" fontId="3" fillId="0" borderId="14" xfId="7" applyFont="1" applyFill="1" applyBorder="1" applyAlignment="1">
      <alignment horizontal="center" vertical="center" wrapText="1"/>
    </xf>
    <xf numFmtId="0" fontId="3" fillId="0" borderId="15" xfId="9" applyFont="1" applyFill="1" applyBorder="1" applyAlignment="1">
      <alignment horizontal="center" vertical="center" wrapText="1"/>
    </xf>
    <xf numFmtId="169" fontId="3" fillId="0" borderId="12" xfId="4" applyNumberFormat="1" applyFont="1" applyFill="1" applyBorder="1" applyAlignment="1">
      <alignment vertical="center" wrapText="1"/>
    </xf>
    <xf numFmtId="169" fontId="3" fillId="0" borderId="13" xfId="4" applyNumberFormat="1" applyFont="1" applyFill="1" applyBorder="1" applyAlignment="1">
      <alignment vertical="center" wrapText="1"/>
    </xf>
    <xf numFmtId="169" fontId="3" fillId="0" borderId="14" xfId="4" applyNumberFormat="1" applyFont="1" applyFill="1" applyBorder="1" applyAlignment="1">
      <alignment vertical="center" wrapText="1"/>
    </xf>
    <xf numFmtId="0" fontId="3" fillId="0" borderId="12" xfId="4" applyNumberFormat="1" applyFont="1" applyFill="1" applyBorder="1" applyAlignment="1">
      <alignment vertical="center" wrapText="1"/>
    </xf>
    <xf numFmtId="0" fontId="3" fillId="0" borderId="13" xfId="4" applyNumberFormat="1" applyFont="1" applyFill="1" applyBorder="1" applyAlignment="1">
      <alignment vertical="center" wrapText="1"/>
    </xf>
    <xf numFmtId="0" fontId="3" fillId="0" borderId="14" xfId="4" applyNumberFormat="1" applyFont="1" applyFill="1" applyBorder="1" applyAlignment="1">
      <alignment vertical="center" wrapText="1"/>
    </xf>
    <xf numFmtId="9" fontId="14" fillId="4" borderId="15" xfId="8" applyFont="1" applyFill="1" applyBorder="1" applyAlignment="1">
      <alignment horizontal="center" vertical="center" wrapText="1"/>
    </xf>
    <xf numFmtId="171" fontId="14" fillId="4" borderId="12" xfId="9" applyNumberFormat="1" applyFont="1" applyFill="1" applyBorder="1" applyAlignment="1">
      <alignment horizontal="center" vertical="center" wrapText="1"/>
    </xf>
    <xf numFmtId="171" fontId="14" fillId="4" borderId="13" xfId="9" applyNumberFormat="1" applyFont="1" applyFill="1" applyBorder="1" applyAlignment="1">
      <alignment horizontal="center" vertical="center" wrapText="1"/>
    </xf>
    <xf numFmtId="171" fontId="14" fillId="4" borderId="14" xfId="9" applyNumberFormat="1" applyFont="1" applyFill="1" applyBorder="1" applyAlignment="1">
      <alignment horizontal="center" vertical="center" wrapText="1"/>
    </xf>
    <xf numFmtId="3" fontId="14" fillId="4" borderId="12" xfId="9" applyNumberFormat="1" applyFont="1" applyFill="1" applyBorder="1" applyAlignment="1">
      <alignment horizontal="justify" vertical="center" wrapText="1"/>
    </xf>
    <xf numFmtId="3" fontId="14" fillId="4" borderId="13" xfId="9" applyNumberFormat="1" applyFont="1" applyFill="1" applyBorder="1" applyAlignment="1">
      <alignment horizontal="justify" vertical="center" wrapText="1"/>
    </xf>
    <xf numFmtId="3" fontId="14" fillId="4" borderId="14" xfId="9" applyNumberFormat="1" applyFont="1" applyFill="1" applyBorder="1" applyAlignment="1">
      <alignment horizontal="justify" vertical="center" wrapText="1"/>
    </xf>
    <xf numFmtId="0" fontId="14" fillId="4" borderId="12" xfId="9" applyFont="1" applyFill="1" applyBorder="1" applyAlignment="1">
      <alignment horizontal="justify" vertical="center" wrapText="1"/>
    </xf>
    <xf numFmtId="0" fontId="14" fillId="4" borderId="13" xfId="9" applyFont="1" applyFill="1" applyBorder="1" applyAlignment="1">
      <alignment horizontal="justify" vertical="center" wrapText="1"/>
    </xf>
    <xf numFmtId="0" fontId="14" fillId="4" borderId="14" xfId="9" applyFont="1" applyFill="1" applyBorder="1" applyAlignment="1">
      <alignment horizontal="justify" vertical="center" wrapText="1"/>
    </xf>
    <xf numFmtId="9" fontId="14" fillId="4" borderId="12" xfId="8" applyFont="1" applyFill="1" applyBorder="1" applyAlignment="1">
      <alignment horizontal="center" vertical="center" wrapText="1"/>
    </xf>
    <xf numFmtId="9" fontId="14" fillId="4" borderId="13" xfId="8" applyFont="1" applyFill="1" applyBorder="1" applyAlignment="1">
      <alignment horizontal="center" vertical="center" wrapText="1"/>
    </xf>
    <xf numFmtId="9" fontId="14" fillId="4" borderId="14" xfId="8" applyFont="1" applyFill="1" applyBorder="1" applyAlignment="1">
      <alignment horizontal="center" vertical="center" wrapText="1"/>
    </xf>
    <xf numFmtId="9" fontId="14" fillId="0" borderId="12" xfId="8" applyFont="1" applyFill="1" applyBorder="1" applyAlignment="1">
      <alignment horizontal="center" vertical="center" wrapText="1"/>
    </xf>
    <xf numFmtId="9" fontId="14" fillId="0" borderId="13" xfId="8" applyFont="1" applyFill="1" applyBorder="1" applyAlignment="1">
      <alignment horizontal="center" vertical="center" wrapText="1"/>
    </xf>
    <xf numFmtId="9" fontId="14" fillId="0" borderId="14" xfId="8" applyFont="1" applyFill="1" applyBorder="1" applyAlignment="1">
      <alignment horizontal="center" vertical="center" wrapText="1"/>
    </xf>
    <xf numFmtId="37" fontId="14" fillId="0" borderId="12" xfId="4" applyNumberFormat="1" applyFont="1" applyFill="1" applyBorder="1" applyAlignment="1">
      <alignment horizontal="center" vertical="center" wrapText="1"/>
    </xf>
    <xf numFmtId="37" fontId="14" fillId="0" borderId="13" xfId="4" applyNumberFormat="1" applyFont="1" applyFill="1" applyBorder="1" applyAlignment="1">
      <alignment horizontal="center" vertical="center" wrapText="1"/>
    </xf>
    <xf numFmtId="37" fontId="14" fillId="0" borderId="14" xfId="4" applyNumberFormat="1" applyFont="1" applyFill="1" applyBorder="1" applyAlignment="1">
      <alignment horizontal="center" vertical="center" wrapText="1"/>
    </xf>
    <xf numFmtId="37" fontId="3" fillId="4" borderId="12" xfId="4" applyNumberFormat="1" applyFont="1" applyFill="1" applyBorder="1" applyAlignment="1">
      <alignment horizontal="center" vertical="center" wrapText="1"/>
    </xf>
    <xf numFmtId="37" fontId="3" fillId="4" borderId="13" xfId="4" applyNumberFormat="1" applyFont="1" applyFill="1" applyBorder="1" applyAlignment="1">
      <alignment horizontal="center" vertical="center" wrapText="1"/>
    </xf>
    <xf numFmtId="37" fontId="3" fillId="4" borderId="14" xfId="4" applyNumberFormat="1" applyFont="1" applyFill="1" applyBorder="1" applyAlignment="1">
      <alignment horizontal="center" vertical="center" wrapText="1"/>
    </xf>
    <xf numFmtId="42" fontId="14" fillId="4" borderId="12" xfId="7" applyFont="1" applyFill="1" applyBorder="1" applyAlignment="1">
      <alignment horizontal="center" vertical="center" wrapText="1"/>
    </xf>
    <xf numFmtId="42" fontId="14" fillId="4" borderId="13" xfId="7" applyFont="1" applyFill="1" applyBorder="1" applyAlignment="1">
      <alignment horizontal="center" vertical="center" wrapText="1"/>
    </xf>
    <xf numFmtId="42" fontId="14" fillId="4" borderId="14" xfId="7" applyFont="1" applyFill="1" applyBorder="1" applyAlignment="1">
      <alignment horizontal="center" vertical="center" wrapText="1"/>
    </xf>
    <xf numFmtId="1" fontId="14" fillId="4" borderId="12" xfId="9" applyNumberFormat="1" applyFont="1" applyFill="1" applyBorder="1" applyAlignment="1">
      <alignment horizontal="justify" vertical="center" wrapText="1"/>
    </xf>
    <xf numFmtId="1" fontId="14" fillId="4" borderId="13" xfId="9" applyNumberFormat="1" applyFont="1" applyFill="1" applyBorder="1" applyAlignment="1">
      <alignment horizontal="justify" vertical="center" wrapText="1"/>
    </xf>
    <xf numFmtId="1" fontId="14" fillId="4" borderId="14" xfId="9" applyNumberFormat="1" applyFont="1" applyFill="1" applyBorder="1" applyAlignment="1">
      <alignment horizontal="justify" vertical="center" wrapText="1"/>
    </xf>
    <xf numFmtId="164" fontId="3" fillId="4" borderId="12" xfId="9" applyNumberFormat="1" applyFont="1" applyFill="1" applyBorder="1" applyAlignment="1">
      <alignment horizontal="center" vertical="center" wrapText="1"/>
    </xf>
    <xf numFmtId="164" fontId="3" fillId="4" borderId="13" xfId="9" applyNumberFormat="1" applyFont="1" applyFill="1" applyBorder="1" applyAlignment="1">
      <alignment horizontal="center" vertical="center" wrapText="1"/>
    </xf>
    <xf numFmtId="164" fontId="3" fillId="4" borderId="14" xfId="9" applyNumberFormat="1" applyFont="1" applyFill="1" applyBorder="1" applyAlignment="1">
      <alignment horizontal="center" vertical="center" wrapText="1"/>
    </xf>
    <xf numFmtId="0" fontId="3" fillId="0" borderId="2" xfId="9" applyFont="1" applyFill="1" applyBorder="1" applyAlignment="1">
      <alignment horizontal="center"/>
    </xf>
    <xf numFmtId="0" fontId="3" fillId="0" borderId="8" xfId="9" applyFont="1" applyFill="1" applyBorder="1" applyAlignment="1">
      <alignment horizontal="center"/>
    </xf>
    <xf numFmtId="0" fontId="3" fillId="0" borderId="3" xfId="9" applyFont="1" applyFill="1" applyBorder="1" applyAlignment="1">
      <alignment horizontal="center"/>
    </xf>
    <xf numFmtId="9" fontId="3" fillId="4" borderId="12" xfId="8" applyNumberFormat="1" applyFont="1" applyFill="1" applyBorder="1" applyAlignment="1">
      <alignment horizontal="center" vertical="center" wrapText="1"/>
    </xf>
    <xf numFmtId="9" fontId="3" fillId="4" borderId="13" xfId="8" applyNumberFormat="1" applyFont="1" applyFill="1" applyBorder="1" applyAlignment="1">
      <alignment horizontal="center" vertical="center" wrapText="1"/>
    </xf>
    <xf numFmtId="9" fontId="3" fillId="4" borderId="14" xfId="8" applyNumberFormat="1"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4" xfId="9" applyFont="1" applyFill="1" applyBorder="1" applyAlignment="1">
      <alignment horizontal="center" vertical="center" wrapText="1"/>
    </xf>
    <xf numFmtId="0" fontId="2" fillId="2" borderId="7" xfId="9" applyFont="1" applyFill="1" applyBorder="1" applyAlignment="1">
      <alignment horizontal="center" vertical="center" wrapText="1"/>
    </xf>
    <xf numFmtId="0" fontId="2" fillId="2" borderId="12" xfId="9" applyFont="1" applyFill="1" applyBorder="1" applyAlignment="1">
      <alignment horizontal="center" vertical="center" wrapText="1"/>
    </xf>
    <xf numFmtId="0" fontId="2" fillId="2" borderId="13" xfId="9" applyFont="1" applyFill="1" applyBorder="1" applyAlignment="1">
      <alignment horizontal="center" vertical="center" wrapText="1"/>
    </xf>
    <xf numFmtId="0" fontId="2" fillId="2" borderId="14" xfId="9" applyFont="1" applyFill="1" applyBorder="1" applyAlignment="1">
      <alignment horizontal="center" vertical="center" wrapText="1"/>
    </xf>
    <xf numFmtId="0" fontId="2" fillId="2" borderId="15" xfId="9" applyFont="1" applyFill="1" applyBorder="1" applyAlignment="1">
      <alignment horizontal="center" vertical="center" wrapText="1"/>
    </xf>
    <xf numFmtId="0" fontId="2" fillId="13" borderId="9" xfId="9" applyFont="1" applyFill="1" applyBorder="1" applyAlignment="1">
      <alignment horizontal="center" vertical="center" wrapText="1"/>
    </xf>
    <xf numFmtId="0" fontId="2" fillId="13" borderId="11" xfId="9" applyFont="1" applyFill="1" applyBorder="1" applyAlignment="1">
      <alignment horizontal="center" vertical="center" wrapText="1"/>
    </xf>
    <xf numFmtId="0" fontId="2" fillId="2" borderId="12" xfId="9" applyFont="1" applyFill="1" applyBorder="1" applyAlignment="1">
      <alignment horizontal="center" vertical="center" textRotation="90" wrapText="1"/>
    </xf>
    <xf numFmtId="0" fontId="2" fillId="2" borderId="13" xfId="9" applyFont="1" applyFill="1" applyBorder="1" applyAlignment="1">
      <alignment horizontal="center" vertical="center" textRotation="90" wrapText="1"/>
    </xf>
    <xf numFmtId="0" fontId="2" fillId="2" borderId="14" xfId="9" applyFont="1" applyFill="1" applyBorder="1" applyAlignment="1">
      <alignment horizontal="center" vertical="center" textRotation="90" wrapText="1"/>
    </xf>
    <xf numFmtId="169" fontId="2" fillId="9" borderId="12" xfId="4" applyNumberFormat="1" applyFont="1" applyFill="1" applyBorder="1" applyAlignment="1">
      <alignment horizontal="center" vertical="center" textRotation="90" wrapText="1"/>
    </xf>
    <xf numFmtId="169" fontId="2" fillId="9" borderId="13" xfId="4" applyNumberFormat="1" applyFont="1" applyFill="1" applyBorder="1" applyAlignment="1">
      <alignment horizontal="center" vertical="center" textRotation="90" wrapText="1"/>
    </xf>
    <xf numFmtId="169" fontId="2" fillId="9" borderId="14" xfId="4" applyNumberFormat="1" applyFont="1" applyFill="1" applyBorder="1" applyAlignment="1">
      <alignment horizontal="center" vertical="center" textRotation="90" wrapText="1"/>
    </xf>
    <xf numFmtId="0" fontId="2" fillId="9" borderId="12" xfId="4" applyNumberFormat="1" applyFont="1" applyFill="1" applyBorder="1" applyAlignment="1">
      <alignment horizontal="center" vertical="center" textRotation="90" wrapText="1"/>
    </xf>
    <xf numFmtId="0" fontId="2" fillId="9" borderId="13" xfId="4" applyNumberFormat="1" applyFont="1" applyFill="1" applyBorder="1" applyAlignment="1">
      <alignment horizontal="center" vertical="center" textRotation="90" wrapText="1"/>
    </xf>
    <xf numFmtId="0" fontId="2" fillId="9" borderId="14" xfId="4" applyNumberFormat="1" applyFont="1" applyFill="1" applyBorder="1" applyAlignment="1">
      <alignment horizontal="center" vertical="center" textRotation="90" wrapText="1"/>
    </xf>
    <xf numFmtId="0" fontId="2" fillId="2" borderId="3" xfId="9" applyFont="1" applyFill="1" applyBorder="1" applyAlignment="1">
      <alignment horizontal="center" vertical="center" wrapText="1"/>
    </xf>
    <xf numFmtId="0" fontId="2" fillId="2" borderId="1" xfId="9" applyFont="1" applyFill="1" applyBorder="1" applyAlignment="1">
      <alignment horizontal="center" vertical="center" wrapText="1"/>
    </xf>
    <xf numFmtId="0" fontId="2" fillId="2" borderId="6" xfId="9" applyFont="1" applyFill="1" applyBorder="1" applyAlignment="1">
      <alignment horizontal="center" vertical="center" wrapText="1"/>
    </xf>
    <xf numFmtId="0" fontId="2" fillId="0" borderId="8" xfId="9" applyFont="1" applyBorder="1" applyAlignment="1">
      <alignment horizontal="center" vertical="center"/>
    </xf>
    <xf numFmtId="0" fontId="2" fillId="0" borderId="5" xfId="9" applyFont="1" applyBorder="1" applyAlignment="1">
      <alignment horizontal="center" vertical="center"/>
    </xf>
    <xf numFmtId="0" fontId="2" fillId="0" borderId="15" xfId="9" applyFont="1" applyBorder="1" applyAlignment="1">
      <alignment horizontal="center" vertical="center"/>
    </xf>
    <xf numFmtId="0" fontId="2" fillId="0" borderId="9" xfId="9" applyFont="1" applyBorder="1" applyAlignment="1">
      <alignment horizontal="center" vertical="center"/>
    </xf>
    <xf numFmtId="0" fontId="2" fillId="0" borderId="10" xfId="9" applyFont="1" applyBorder="1" applyAlignment="1">
      <alignment horizontal="center" vertical="center"/>
    </xf>
    <xf numFmtId="0" fontId="2" fillId="0" borderId="11" xfId="9" applyFont="1" applyBorder="1" applyAlignment="1">
      <alignment horizontal="center" vertical="center"/>
    </xf>
    <xf numFmtId="169" fontId="2" fillId="0" borderId="9" xfId="4" applyNumberFormat="1" applyFont="1" applyFill="1" applyBorder="1" applyAlignment="1">
      <alignment horizontal="center" vertical="center"/>
    </xf>
    <xf numFmtId="169" fontId="2" fillId="0" borderId="10" xfId="4" applyNumberFormat="1" applyFont="1" applyFill="1" applyBorder="1" applyAlignment="1">
      <alignment horizontal="center" vertical="center"/>
    </xf>
    <xf numFmtId="169" fontId="2" fillId="0" borderId="11" xfId="4" applyNumberFormat="1" applyFont="1" applyFill="1" applyBorder="1" applyAlignment="1">
      <alignment horizontal="center" vertical="center"/>
    </xf>
    <xf numFmtId="169" fontId="2" fillId="13" borderId="9" xfId="4" applyNumberFormat="1" applyFont="1" applyFill="1" applyBorder="1" applyAlignment="1">
      <alignment horizontal="center" vertical="center"/>
    </xf>
    <xf numFmtId="169" fontId="2" fillId="13" borderId="10" xfId="4" applyNumberFormat="1" applyFont="1" applyFill="1" applyBorder="1" applyAlignment="1">
      <alignment horizontal="center" vertical="center"/>
    </xf>
    <xf numFmtId="169" fontId="2" fillId="13" borderId="15" xfId="4" applyNumberFormat="1" applyFont="1" applyFill="1" applyBorder="1" applyAlignment="1">
      <alignment horizontal="center" vertical="center"/>
    </xf>
    <xf numFmtId="171" fontId="2" fillId="2" borderId="12" xfId="9" applyNumberFormat="1" applyFont="1" applyFill="1" applyBorder="1" applyAlignment="1">
      <alignment horizontal="center" vertical="center" wrapText="1"/>
    </xf>
    <xf numFmtId="171" fontId="2" fillId="2" borderId="13" xfId="9" applyNumberFormat="1" applyFont="1" applyFill="1" applyBorder="1" applyAlignment="1">
      <alignment horizontal="center" vertical="center" wrapText="1"/>
    </xf>
    <xf numFmtId="171" fontId="2" fillId="2" borderId="14" xfId="9" applyNumberFormat="1" applyFont="1" applyFill="1" applyBorder="1" applyAlignment="1">
      <alignment horizontal="center" vertical="center" wrapText="1"/>
    </xf>
    <xf numFmtId="3" fontId="2" fillId="2" borderId="15" xfId="9" applyNumberFormat="1" applyFont="1" applyFill="1" applyBorder="1" applyAlignment="1">
      <alignment horizontal="center" vertical="center" wrapText="1"/>
    </xf>
    <xf numFmtId="0" fontId="3" fillId="0" borderId="2" xfId="4" applyNumberFormat="1" applyFont="1" applyFill="1" applyBorder="1" applyAlignment="1">
      <alignment horizontal="center" vertical="center"/>
    </xf>
    <xf numFmtId="0" fontId="3" fillId="0" borderId="4" xfId="4" applyNumberFormat="1" applyFont="1" applyFill="1" applyBorder="1" applyAlignment="1">
      <alignment horizontal="center" vertical="center"/>
    </xf>
    <xf numFmtId="0" fontId="3" fillId="0" borderId="7" xfId="4" applyNumberFormat="1" applyFont="1" applyFill="1" applyBorder="1" applyAlignment="1">
      <alignment horizontal="center" vertical="center"/>
    </xf>
    <xf numFmtId="0" fontId="3" fillId="0" borderId="15" xfId="4" applyNumberFormat="1" applyFont="1" applyFill="1" applyBorder="1" applyAlignment="1">
      <alignment horizontal="center" vertical="center"/>
    </xf>
    <xf numFmtId="0" fontId="3" fillId="0" borderId="12" xfId="4" applyNumberFormat="1" applyFont="1" applyFill="1" applyBorder="1" applyAlignment="1">
      <alignment horizontal="center" vertical="center"/>
    </xf>
    <xf numFmtId="0" fontId="3" fillId="0" borderId="13" xfId="4" applyNumberFormat="1" applyFont="1" applyFill="1" applyBorder="1" applyAlignment="1">
      <alignment horizontal="center" vertical="center"/>
    </xf>
    <xf numFmtId="0" fontId="3" fillId="0" borderId="14" xfId="4" applyNumberFormat="1" applyFont="1" applyFill="1" applyBorder="1" applyAlignment="1">
      <alignment horizontal="center" vertical="center"/>
    </xf>
    <xf numFmtId="171" fontId="3" fillId="0" borderId="12" xfId="9" applyNumberFormat="1" applyFont="1" applyFill="1" applyBorder="1" applyAlignment="1">
      <alignment horizontal="center" vertical="center" wrapText="1"/>
    </xf>
    <xf numFmtId="171" fontId="3" fillId="0" borderId="13" xfId="9" applyNumberFormat="1" applyFont="1" applyFill="1" applyBorder="1" applyAlignment="1">
      <alignment horizontal="center" vertical="center" wrapText="1"/>
    </xf>
    <xf numFmtId="3" fontId="3" fillId="0" borderId="12" xfId="9" applyNumberFormat="1" applyFont="1" applyFill="1" applyBorder="1" applyAlignment="1">
      <alignment horizontal="justify" vertical="center" wrapText="1"/>
    </xf>
    <xf numFmtId="3" fontId="3" fillId="0" borderId="13" xfId="9" applyNumberFormat="1" applyFont="1" applyFill="1" applyBorder="1" applyAlignment="1">
      <alignment horizontal="justify" vertical="center" wrapText="1"/>
    </xf>
    <xf numFmtId="37" fontId="3" fillId="0" borderId="12" xfId="4" applyNumberFormat="1" applyFont="1" applyFill="1" applyBorder="1" applyAlignment="1">
      <alignment horizontal="center" vertical="center" wrapText="1"/>
    </xf>
    <xf numFmtId="37" fontId="3" fillId="0" borderId="13" xfId="4" applyNumberFormat="1" applyFont="1" applyFill="1" applyBorder="1" applyAlignment="1">
      <alignment horizontal="center" vertical="center" wrapText="1"/>
    </xf>
    <xf numFmtId="37" fontId="3" fillId="0" borderId="14" xfId="4" applyNumberFormat="1" applyFont="1" applyFill="1" applyBorder="1" applyAlignment="1">
      <alignment horizontal="center" vertical="center" wrapText="1"/>
    </xf>
    <xf numFmtId="0" fontId="3" fillId="4" borderId="15" xfId="4" applyNumberFormat="1" applyFont="1" applyFill="1" applyBorder="1" applyAlignment="1">
      <alignment horizontal="center" vertical="center" wrapText="1"/>
    </xf>
    <xf numFmtId="169" fontId="2" fillId="10" borderId="9" xfId="4" applyNumberFormat="1" applyFont="1" applyFill="1" applyBorder="1" applyAlignment="1">
      <alignment horizontal="center" vertical="center" textRotation="180" wrapText="1"/>
    </xf>
    <xf numFmtId="14" fontId="3" fillId="0" borderId="12" xfId="4" applyNumberFormat="1" applyFont="1" applyFill="1" applyBorder="1" applyAlignment="1">
      <alignment horizontal="center" vertical="center" wrapText="1"/>
    </xf>
    <xf numFmtId="0" fontId="3" fillId="0" borderId="12" xfId="4" applyNumberFormat="1" applyFont="1" applyFill="1" applyBorder="1" applyAlignment="1">
      <alignment horizontal="justify" vertical="center" wrapText="1"/>
    </xf>
    <xf numFmtId="0" fontId="3" fillId="0" borderId="13" xfId="4" applyNumberFormat="1" applyFont="1" applyFill="1" applyBorder="1" applyAlignment="1">
      <alignment horizontal="justify" vertical="center" wrapText="1"/>
    </xf>
    <xf numFmtId="0" fontId="3" fillId="0" borderId="14" xfId="4" applyNumberFormat="1" applyFont="1" applyFill="1" applyBorder="1" applyAlignment="1">
      <alignment horizontal="justify" vertical="center" wrapText="1"/>
    </xf>
    <xf numFmtId="168" fontId="3" fillId="4" borderId="12" xfId="0" applyNumberFormat="1" applyFont="1" applyFill="1" applyBorder="1" applyAlignment="1">
      <alignment horizontal="justify" vertical="center" wrapText="1"/>
    </xf>
    <xf numFmtId="168" fontId="3" fillId="4" borderId="13" xfId="0" applyNumberFormat="1" applyFont="1" applyFill="1" applyBorder="1" applyAlignment="1">
      <alignment horizontal="justify" vertical="center" wrapText="1"/>
    </xf>
    <xf numFmtId="168" fontId="3" fillId="4" borderId="14" xfId="0" applyNumberFormat="1" applyFont="1" applyFill="1" applyBorder="1" applyAlignment="1">
      <alignment horizontal="justify" vertical="center"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4" borderId="12" xfId="0" applyFont="1" applyFill="1" applyBorder="1" applyAlignment="1">
      <alignment horizontal="justify" vertical="top" wrapText="1"/>
    </xf>
    <xf numFmtId="0" fontId="3" fillId="4" borderId="14" xfId="0" applyFont="1" applyFill="1" applyBorder="1" applyAlignment="1">
      <alignment horizontal="justify" vertical="top" wrapText="1"/>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25" fillId="0" borderId="0" xfId="0" applyFont="1" applyBorder="1" applyAlignment="1">
      <alignment horizontal="center" vertical="center" wrapText="1"/>
    </xf>
    <xf numFmtId="0" fontId="25" fillId="0" borderId="15" xfId="0" applyFont="1" applyBorder="1" applyAlignment="1">
      <alignment horizontal="center" vertical="center"/>
    </xf>
    <xf numFmtId="0" fontId="25" fillId="0" borderId="15" xfId="0" applyFont="1" applyFill="1" applyBorder="1" applyAlignment="1">
      <alignment horizontal="center" vertical="center"/>
    </xf>
    <xf numFmtId="0" fontId="25" fillId="0" borderId="15" xfId="0" applyFont="1" applyBorder="1" applyAlignment="1">
      <alignment horizontal="justify" vertical="center"/>
    </xf>
    <xf numFmtId="14" fontId="26" fillId="11" borderId="15" xfId="0" applyNumberFormat="1" applyFont="1" applyFill="1" applyBorder="1" applyAlignment="1">
      <alignment horizontal="justify" vertical="center" wrapText="1"/>
    </xf>
    <xf numFmtId="3" fontId="26" fillId="11" borderId="15" xfId="0" applyNumberFormat="1" applyFont="1" applyFill="1" applyBorder="1" applyAlignment="1">
      <alignment horizontal="justify" vertical="center" wrapText="1"/>
    </xf>
    <xf numFmtId="0" fontId="26" fillId="11" borderId="12" xfId="0" applyFont="1" applyFill="1" applyBorder="1" applyAlignment="1">
      <alignment horizontal="justify" vertical="center"/>
    </xf>
    <xf numFmtId="0" fontId="26" fillId="11" borderId="14" xfId="0" applyFont="1" applyFill="1" applyBorder="1" applyAlignment="1">
      <alignment horizontal="justify" vertical="center"/>
    </xf>
    <xf numFmtId="0" fontId="26" fillId="11" borderId="12" xfId="0" applyFont="1" applyFill="1" applyBorder="1" applyAlignment="1">
      <alignment horizontal="justify" vertical="center" wrapText="1"/>
    </xf>
    <xf numFmtId="0" fontId="26" fillId="11" borderId="13" xfId="0" applyFont="1" applyFill="1" applyBorder="1" applyAlignment="1">
      <alignment horizontal="justify" vertical="center" wrapText="1"/>
    </xf>
    <xf numFmtId="0" fontId="26" fillId="11" borderId="13" xfId="0" applyFont="1" applyFill="1" applyBorder="1" applyAlignment="1">
      <alignment horizontal="justify" vertical="center"/>
    </xf>
    <xf numFmtId="0" fontId="26" fillId="11" borderId="12" xfId="0" applyNumberFormat="1" applyFont="1" applyFill="1" applyBorder="1" applyAlignment="1">
      <alignment horizontal="justify" vertical="center" wrapText="1"/>
    </xf>
    <xf numFmtId="0" fontId="26" fillId="11" borderId="14" xfId="0" applyNumberFormat="1" applyFont="1" applyFill="1" applyBorder="1" applyAlignment="1">
      <alignment horizontal="justify" vertical="center" wrapText="1"/>
    </xf>
    <xf numFmtId="0" fontId="12" fillId="7" borderId="15" xfId="0" applyFont="1" applyFill="1" applyBorder="1" applyAlignment="1">
      <alignment horizontal="justify" vertical="center" wrapText="1"/>
    </xf>
    <xf numFmtId="3" fontId="26" fillId="11" borderId="12" xfId="0" applyNumberFormat="1" applyFont="1" applyFill="1" applyBorder="1" applyAlignment="1">
      <alignment horizontal="justify" vertical="center" wrapText="1"/>
    </xf>
    <xf numFmtId="3" fontId="26" fillId="11" borderId="14" xfId="0" applyNumberFormat="1" applyFont="1" applyFill="1" applyBorder="1" applyAlignment="1">
      <alignment horizontal="justify" vertical="center" wrapText="1"/>
    </xf>
    <xf numFmtId="3" fontId="12" fillId="7" borderId="15" xfId="0" applyNumberFormat="1" applyFont="1" applyFill="1" applyBorder="1" applyAlignment="1">
      <alignment horizontal="justify" vertical="center" wrapText="1"/>
    </xf>
    <xf numFmtId="0" fontId="12" fillId="7" borderId="9" xfId="0" applyFont="1" applyFill="1" applyBorder="1" applyAlignment="1">
      <alignment horizontal="justify" vertical="center"/>
    </xf>
    <xf numFmtId="0" fontId="12" fillId="7" borderId="10" xfId="0" applyFont="1" applyFill="1" applyBorder="1" applyAlignment="1">
      <alignment horizontal="justify" vertical="center"/>
    </xf>
    <xf numFmtId="0" fontId="12" fillId="7" borderId="11" xfId="0" applyFont="1" applyFill="1" applyBorder="1" applyAlignment="1">
      <alignment horizontal="justify" vertical="center"/>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26" fillId="6" borderId="15" xfId="0" applyFont="1" applyFill="1" applyBorder="1" applyAlignment="1">
      <alignment horizontal="left" vertical="center" wrapText="1"/>
    </xf>
    <xf numFmtId="49" fontId="14" fillId="4" borderId="12" xfId="0" applyNumberFormat="1" applyFont="1" applyFill="1" applyBorder="1" applyAlignment="1">
      <alignment horizontal="center" vertical="center"/>
    </xf>
    <xf numFmtId="49" fontId="14" fillId="4" borderId="13"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xf numFmtId="41" fontId="14" fillId="0" borderId="12" xfId="5" applyFont="1" applyFill="1" applyBorder="1" applyAlignment="1">
      <alignment horizontal="center" vertical="center" wrapText="1"/>
    </xf>
    <xf numFmtId="41" fontId="14" fillId="0" borderId="13" xfId="5" applyFont="1" applyFill="1" applyBorder="1" applyAlignment="1">
      <alignment horizontal="center" vertical="center" wrapText="1"/>
    </xf>
    <xf numFmtId="41" fontId="14" fillId="0" borderId="14" xfId="5" applyFont="1" applyFill="1" applyBorder="1" applyAlignment="1">
      <alignment horizontal="center" vertical="center" wrapText="1"/>
    </xf>
    <xf numFmtId="41" fontId="14" fillId="4" borderId="12" xfId="5" applyFont="1" applyFill="1" applyBorder="1" applyAlignment="1">
      <alignment horizontal="center" vertical="center" wrapText="1"/>
    </xf>
    <xf numFmtId="41" fontId="14" fillId="4" borderId="13" xfId="5" applyFont="1" applyFill="1" applyBorder="1" applyAlignment="1">
      <alignment horizontal="center" vertical="center" wrapText="1"/>
    </xf>
    <xf numFmtId="41" fontId="14" fillId="4" borderId="14" xfId="5"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25" fillId="4" borderId="0" xfId="0" applyFont="1" applyFill="1" applyBorder="1" applyAlignment="1">
      <alignment horizontal="center" vertical="center"/>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180" fontId="14" fillId="4" borderId="12" xfId="8" applyNumberFormat="1" applyFont="1" applyFill="1" applyBorder="1" applyAlignment="1">
      <alignment horizontal="center" vertical="center" wrapText="1"/>
    </xf>
    <xf numFmtId="180" fontId="14" fillId="4" borderId="14" xfId="8" applyNumberFormat="1" applyFont="1" applyFill="1" applyBorder="1" applyAlignment="1">
      <alignment horizontal="center" vertical="center" wrapText="1"/>
    </xf>
    <xf numFmtId="177" fontId="14" fillId="4" borderId="12" xfId="0" applyNumberFormat="1" applyFont="1" applyFill="1" applyBorder="1" applyAlignment="1">
      <alignment horizontal="center" vertical="center" wrapText="1"/>
    </xf>
    <xf numFmtId="177" fontId="14" fillId="4" borderId="14" xfId="0" applyNumberFormat="1" applyFont="1" applyFill="1" applyBorder="1" applyAlignment="1">
      <alignment horizontal="center" vertical="center" wrapText="1"/>
    </xf>
    <xf numFmtId="192" fontId="3" fillId="4" borderId="0"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5" xfId="0" applyNumberFormat="1" applyFont="1" applyFill="1" applyBorder="1" applyAlignment="1">
      <alignment horizontal="center" vertical="center"/>
    </xf>
  </cellXfs>
  <cellStyles count="24">
    <cellStyle name="Excel Built-in Normal" xfId="1"/>
    <cellStyle name="Excel Built-in Normal 2" xfId="11"/>
    <cellStyle name="Millares" xfId="4" builtinId="3"/>
    <cellStyle name="Millares [0]" xfId="5" builtinId="6"/>
    <cellStyle name="Millares [0] 2" xfId="20"/>
    <cellStyle name="Millares 2" xfId="12"/>
    <cellStyle name="Millares 3" xfId="14"/>
    <cellStyle name="Millares 3 2" xfId="21"/>
    <cellStyle name="Millares 4" xfId="13"/>
    <cellStyle name="Moneda" xfId="6" builtinId="4"/>
    <cellStyle name="Moneda [0]" xfId="7" builtinId="7"/>
    <cellStyle name="Moneda [0] 2" xfId="10"/>
    <cellStyle name="Moneda [0] 2 3" xfId="23"/>
    <cellStyle name="Moneda 3" xfId="17"/>
    <cellStyle name="Normal" xfId="0" builtinId="0"/>
    <cellStyle name="Normal 2 2" xfId="2"/>
    <cellStyle name="Normal 2 2 2" xfId="16"/>
    <cellStyle name="Normal 3" xfId="15"/>
    <cellStyle name="Normal 4" xfId="3"/>
    <cellStyle name="Normal 7" xfId="9"/>
    <cellStyle name="Porcentaje" xfId="8" builtinId="5"/>
    <cellStyle name="Porcentaje 2" xfId="18"/>
    <cellStyle name="Porcentaje 2 2" xfId="22"/>
    <cellStyle name="Porcentual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523876</xdr:colOff>
      <xdr:row>3</xdr:row>
      <xdr:rowOff>381000</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1" y="0"/>
          <a:ext cx="920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389164</xdr:colOff>
      <xdr:row>0</xdr:row>
      <xdr:rowOff>174625</xdr:rowOff>
    </xdr:from>
    <xdr:to>
      <xdr:col>3</xdr:col>
      <xdr:colOff>238125</xdr:colOff>
      <xdr:row>3</xdr:row>
      <xdr:rowOff>210910</xdr:rowOff>
    </xdr:to>
    <xdr:pic>
      <xdr:nvPicPr>
        <xdr:cNvPr id="9" name="Imagen 8"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164" y="174625"/>
          <a:ext cx="1166586" cy="117928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609601</xdr:colOff>
      <xdr:row>0</xdr:row>
      <xdr:rowOff>0</xdr:rowOff>
    </xdr:from>
    <xdr:to>
      <xdr:col>1</xdr:col>
      <xdr:colOff>758826</xdr:colOff>
      <xdr:row>4</xdr:row>
      <xdr:rowOff>28574</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1" y="0"/>
          <a:ext cx="800100"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217714</xdr:colOff>
      <xdr:row>3</xdr:row>
      <xdr:rowOff>163285</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666750" cy="816428"/>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249465</xdr:colOff>
      <xdr:row>0</xdr:row>
      <xdr:rowOff>0</xdr:rowOff>
    </xdr:from>
    <xdr:to>
      <xdr:col>1</xdr:col>
      <xdr:colOff>508000</xdr:colOff>
      <xdr:row>3</xdr:row>
      <xdr:rowOff>206374</xdr:rowOff>
    </xdr:to>
    <xdr:pic>
      <xdr:nvPicPr>
        <xdr:cNvPr id="2" name="Imagen 1" descr="C:\Users\AUXPLANEACION03\Desktop\Gobernacion_del_quindio.jpg">
          <a:extLst>
            <a:ext uri="{FF2B5EF4-FFF2-40B4-BE49-F238E27FC236}">
              <a16:creationId xmlns=""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465" y="0"/>
          <a:ext cx="1020535" cy="115887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185739</xdr:colOff>
      <xdr:row>2</xdr:row>
      <xdr:rowOff>177078</xdr:rowOff>
    </xdr:to>
    <xdr:pic>
      <xdr:nvPicPr>
        <xdr:cNvPr id="3" name="Imagen 1" descr="C:\Users\AUXPLANEACION03\Desktop\Gobernacion_del_quindi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5334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2</xdr:col>
      <xdr:colOff>133350</xdr:colOff>
      <xdr:row>3</xdr:row>
      <xdr:rowOff>249011</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3950" cy="1106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163286</xdr:rowOff>
    </xdr:from>
    <xdr:to>
      <xdr:col>8</xdr:col>
      <xdr:colOff>190500</xdr:colOff>
      <xdr:row>43</xdr:row>
      <xdr:rowOff>152301</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193486"/>
          <a:ext cx="6576332" cy="341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205468</xdr:colOff>
      <xdr:row>0</xdr:row>
      <xdr:rowOff>176893</xdr:rowOff>
    </xdr:from>
    <xdr:to>
      <xdr:col>2</xdr:col>
      <xdr:colOff>127907</xdr:colOff>
      <xdr:row>3</xdr:row>
      <xdr:rowOff>191861</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468" y="176893"/>
          <a:ext cx="1323975" cy="1035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3</xdr:col>
      <xdr:colOff>248805</xdr:colOff>
      <xdr:row>3</xdr:row>
      <xdr:rowOff>76200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552449</xdr:colOff>
      <xdr:row>0</xdr:row>
      <xdr:rowOff>0</xdr:rowOff>
    </xdr:from>
    <xdr:to>
      <xdr:col>2</xdr:col>
      <xdr:colOff>462642</xdr:colOff>
      <xdr:row>5</xdr:row>
      <xdr:rowOff>152400</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 y="0"/>
          <a:ext cx="740229"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5</xdr:col>
      <xdr:colOff>0</xdr:colOff>
      <xdr:row>5</xdr:row>
      <xdr:rowOff>38377</xdr:rowOff>
    </xdr:to>
    <xdr:pic>
      <xdr:nvPicPr>
        <xdr:cNvPr id="2" name="Imagen 6" descr="C:\Users\AUXPLANEACION03\Desktop\Gobernacion_del_quindi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243" y="0"/>
          <a:ext cx="941614" cy="1426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152400</xdr:colOff>
      <xdr:row>3</xdr:row>
      <xdr:rowOff>181840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601436" cy="8096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389165</xdr:colOff>
      <xdr:row>0</xdr:row>
      <xdr:rowOff>174625</xdr:rowOff>
    </xdr:from>
    <xdr:to>
      <xdr:col>2</xdr:col>
      <xdr:colOff>349251</xdr:colOff>
      <xdr:row>3</xdr:row>
      <xdr:rowOff>301625</xdr:rowOff>
    </xdr:to>
    <xdr:pic>
      <xdr:nvPicPr>
        <xdr:cNvPr id="3" name="Imagen 2"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165" y="174625"/>
          <a:ext cx="1007836" cy="1270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865910</xdr:colOff>
      <xdr:row>0</xdr:row>
      <xdr:rowOff>34637</xdr:rowOff>
    </xdr:from>
    <xdr:to>
      <xdr:col>3</xdr:col>
      <xdr:colOff>86591</xdr:colOff>
      <xdr:row>3</xdr:row>
      <xdr:rowOff>294410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10" y="34637"/>
          <a:ext cx="1229590" cy="129886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449036</xdr:colOff>
      <xdr:row>3</xdr:row>
      <xdr:rowOff>530678</xdr:rowOff>
    </xdr:to>
    <xdr:pic>
      <xdr:nvPicPr>
        <xdr:cNvPr id="3" name="Imagen 2"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0"/>
          <a:ext cx="1156607" cy="129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2382</xdr:colOff>
      <xdr:row>0</xdr:row>
      <xdr:rowOff>152402</xdr:rowOff>
    </xdr:from>
    <xdr:to>
      <xdr:col>3</xdr:col>
      <xdr:colOff>107157</xdr:colOff>
      <xdr:row>3</xdr:row>
      <xdr:rowOff>201707</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353" y="152402"/>
          <a:ext cx="721098" cy="92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fra15\Downloads\POAI%20%202018%20DEFINITIVO%20-%20X-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 POAI -SECRETARIAS-FUENTES"/>
      <sheetName val="E-P-S POAI"/>
      <sheetName val="PROGRAMAS POAI "/>
      <sheetName val="SUBPROGRAMAS "/>
      <sheetName val="D. RECURSO POAI 2018"/>
      <sheetName val="PRESUPUESTO "/>
      <sheetName val="POAI JUNIO 2017 "/>
      <sheetName val="Hoja1"/>
    </sheetNames>
    <sheetDataSet>
      <sheetData sheetId="0" refreshError="1"/>
      <sheetData sheetId="1" refreshError="1"/>
      <sheetData sheetId="2" refreshError="1"/>
      <sheetData sheetId="3" refreshError="1">
        <row r="106">
          <cell r="S106">
            <v>1074750000</v>
          </cell>
          <cell r="AK106">
            <v>3800000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tabSelected="1" zoomScale="60" zoomScaleNormal="60" workbookViewId="0">
      <selection activeCell="D18" sqref="D18:F31"/>
    </sheetView>
  </sheetViews>
  <sheetFormatPr baseColWidth="10" defaultRowHeight="15" x14ac:dyDescent="0.25"/>
  <cols>
    <col min="1" max="1" width="7.140625" customWidth="1"/>
    <col min="2" max="2" width="6" customWidth="1"/>
    <col min="3" max="3" width="8.85546875" customWidth="1"/>
    <col min="5" max="5" width="7.42578125" customWidth="1"/>
    <col min="6" max="6" width="4.7109375" customWidth="1"/>
    <col min="9" max="9" width="0.42578125" customWidth="1"/>
    <col min="10" max="10" width="11.42578125" style="507"/>
    <col min="11" max="11" width="17.42578125" style="507" customWidth="1"/>
    <col min="12" max="12" width="15.5703125" style="507" customWidth="1"/>
    <col min="13" max="13" width="11.28515625" style="507" customWidth="1"/>
    <col min="14" max="14" width="17.42578125" style="507" customWidth="1"/>
    <col min="15" max="15" width="11.42578125" style="507"/>
    <col min="16" max="16" width="17.140625" style="507" customWidth="1"/>
    <col min="17" max="17" width="11.42578125" style="615"/>
    <col min="18" max="18" width="17.28515625" style="507" customWidth="1"/>
    <col min="19" max="19" width="21.42578125" style="507" customWidth="1"/>
    <col min="20" max="20" width="24" style="507" customWidth="1"/>
    <col min="21" max="21" width="23.42578125" style="507" customWidth="1"/>
    <col min="22" max="22" width="19" customWidth="1"/>
    <col min="24" max="24" width="17.140625" customWidth="1"/>
    <col min="42" max="42" width="16.85546875" customWidth="1"/>
    <col min="43" max="43" width="28" customWidth="1"/>
  </cols>
  <sheetData>
    <row r="1" spans="1:43" x14ac:dyDescent="0.25">
      <c r="A1" s="1468" t="s">
        <v>2437</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9"/>
      <c r="AP1" s="45" t="s">
        <v>0</v>
      </c>
      <c r="AQ1" s="45" t="s">
        <v>1</v>
      </c>
    </row>
    <row r="2" spans="1:43" x14ac:dyDescent="0.25">
      <c r="A2" s="1468"/>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61" t="s">
        <v>225</v>
      </c>
    </row>
    <row r="3" spans="1:43" x14ac:dyDescent="0.25">
      <c r="A3" s="1468"/>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45" t="s">
        <v>226</v>
      </c>
    </row>
    <row r="4" spans="1:43" ht="43.5" customHeight="1" x14ac:dyDescent="0.25">
      <c r="A4" s="1470"/>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45" t="s">
        <v>4</v>
      </c>
      <c r="AQ4" s="47" t="s">
        <v>5</v>
      </c>
    </row>
    <row r="5" spans="1:43" x14ac:dyDescent="0.25">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row>
    <row r="6" spans="1:43" x14ac:dyDescent="0.25">
      <c r="A6" s="1473"/>
      <c r="B6" s="1473"/>
      <c r="C6" s="1473"/>
      <c r="D6" s="1473"/>
      <c r="E6" s="1473"/>
      <c r="F6" s="1473"/>
      <c r="G6" s="1473"/>
      <c r="H6" s="1473"/>
      <c r="I6" s="1473"/>
      <c r="J6" s="1473"/>
      <c r="K6" s="1473"/>
      <c r="L6" s="1473"/>
      <c r="M6" s="1473"/>
      <c r="N6" s="550"/>
      <c r="O6" s="551"/>
      <c r="P6" s="551"/>
      <c r="Q6" s="605"/>
      <c r="R6" s="551"/>
      <c r="S6" s="551"/>
      <c r="T6" s="551"/>
      <c r="U6" s="551"/>
      <c r="V6" s="3"/>
      <c r="W6" s="3"/>
      <c r="X6" s="3"/>
      <c r="Y6" s="1475" t="s">
        <v>8</v>
      </c>
      <c r="Z6" s="1473"/>
      <c r="AA6" s="1473"/>
      <c r="AB6" s="1473"/>
      <c r="AC6" s="1473"/>
      <c r="AD6" s="1473"/>
      <c r="AE6" s="1473"/>
      <c r="AF6" s="1473"/>
      <c r="AG6" s="1473"/>
      <c r="AH6" s="1473"/>
      <c r="AI6" s="1473"/>
      <c r="AJ6" s="1473"/>
      <c r="AK6" s="1473"/>
      <c r="AL6" s="1473"/>
      <c r="AM6" s="1476"/>
      <c r="AN6" s="57"/>
      <c r="AO6" s="3"/>
      <c r="AP6" s="3"/>
      <c r="AQ6" s="44"/>
    </row>
    <row r="7" spans="1:43" x14ac:dyDescent="0.25">
      <c r="A7" s="1477" t="s">
        <v>9</v>
      </c>
      <c r="B7" s="1480" t="s">
        <v>10</v>
      </c>
      <c r="C7" s="1481"/>
      <c r="D7" s="1481" t="s">
        <v>9</v>
      </c>
      <c r="E7" s="1480" t="s">
        <v>11</v>
      </c>
      <c r="F7" s="1481"/>
      <c r="G7" s="1481" t="s">
        <v>9</v>
      </c>
      <c r="H7" s="1480" t="s">
        <v>12</v>
      </c>
      <c r="I7" s="1481"/>
      <c r="J7" s="1481" t="s">
        <v>9</v>
      </c>
      <c r="K7" s="1480" t="s">
        <v>13</v>
      </c>
      <c r="L7" s="1500" t="s">
        <v>14</v>
      </c>
      <c r="M7" s="1500" t="s">
        <v>15</v>
      </c>
      <c r="N7" s="1500" t="s">
        <v>16</v>
      </c>
      <c r="O7" s="1500" t="s">
        <v>17</v>
      </c>
      <c r="P7" s="1500" t="s">
        <v>7</v>
      </c>
      <c r="Q7" s="1538" t="s">
        <v>18</v>
      </c>
      <c r="R7" s="1541" t="s">
        <v>19</v>
      </c>
      <c r="S7" s="1500" t="s">
        <v>20</v>
      </c>
      <c r="T7" s="1544" t="s">
        <v>21</v>
      </c>
      <c r="U7" s="1547" t="s">
        <v>22</v>
      </c>
      <c r="V7" s="1535" t="s">
        <v>19</v>
      </c>
      <c r="W7" s="62"/>
      <c r="X7" s="1500" t="s">
        <v>23</v>
      </c>
      <c r="Y7" s="1552" t="s">
        <v>28</v>
      </c>
      <c r="Z7" s="1552"/>
      <c r="AA7" s="1503" t="s">
        <v>29</v>
      </c>
      <c r="AB7" s="1503"/>
      <c r="AC7" s="1503"/>
      <c r="AD7" s="1503"/>
      <c r="AE7" s="1504" t="s">
        <v>30</v>
      </c>
      <c r="AF7" s="1505"/>
      <c r="AG7" s="1505"/>
      <c r="AH7" s="1505"/>
      <c r="AI7" s="1505"/>
      <c r="AJ7" s="1506"/>
      <c r="AK7" s="1503" t="s">
        <v>31</v>
      </c>
      <c r="AL7" s="1503"/>
      <c r="AM7" s="1503"/>
      <c r="AN7" s="63" t="s">
        <v>47</v>
      </c>
      <c r="AO7" s="1489" t="s">
        <v>24</v>
      </c>
      <c r="AP7" s="1489" t="s">
        <v>25</v>
      </c>
      <c r="AQ7" s="1492" t="s">
        <v>26</v>
      </c>
    </row>
    <row r="8" spans="1:43" x14ac:dyDescent="0.25">
      <c r="A8" s="1478"/>
      <c r="B8" s="1482"/>
      <c r="C8" s="1483"/>
      <c r="D8" s="1483"/>
      <c r="E8" s="1482"/>
      <c r="F8" s="1483"/>
      <c r="G8" s="1483"/>
      <c r="H8" s="1482"/>
      <c r="I8" s="1483"/>
      <c r="J8" s="1483"/>
      <c r="K8" s="1482"/>
      <c r="L8" s="1501"/>
      <c r="M8" s="1501"/>
      <c r="N8" s="1501"/>
      <c r="O8" s="1501"/>
      <c r="P8" s="1501"/>
      <c r="Q8" s="1539"/>
      <c r="R8" s="1542"/>
      <c r="S8" s="1501"/>
      <c r="T8" s="1545"/>
      <c r="U8" s="1548"/>
      <c r="V8" s="1536"/>
      <c r="W8" s="1495" t="s">
        <v>9</v>
      </c>
      <c r="X8" s="1501"/>
      <c r="Y8" s="1486" t="s">
        <v>32</v>
      </c>
      <c r="Z8" s="1497" t="s">
        <v>33</v>
      </c>
      <c r="AA8" s="1486" t="s">
        <v>41</v>
      </c>
      <c r="AB8" s="1486" t="s">
        <v>42</v>
      </c>
      <c r="AC8" s="1486" t="s">
        <v>43</v>
      </c>
      <c r="AD8" s="1486" t="s">
        <v>44</v>
      </c>
      <c r="AE8" s="1486" t="s">
        <v>34</v>
      </c>
      <c r="AF8" s="1486" t="s">
        <v>35</v>
      </c>
      <c r="AG8" s="1486" t="s">
        <v>36</v>
      </c>
      <c r="AH8" s="1486" t="s">
        <v>37</v>
      </c>
      <c r="AI8" s="1486" t="s">
        <v>45</v>
      </c>
      <c r="AJ8" s="1486" t="s">
        <v>46</v>
      </c>
      <c r="AK8" s="1486" t="s">
        <v>38</v>
      </c>
      <c r="AL8" s="1486" t="s">
        <v>39</v>
      </c>
      <c r="AM8" s="1486" t="s">
        <v>40</v>
      </c>
      <c r="AN8" s="1486" t="s">
        <v>47</v>
      </c>
      <c r="AO8" s="1490"/>
      <c r="AP8" s="1490"/>
      <c r="AQ8" s="1493"/>
    </row>
    <row r="9" spans="1:43" x14ac:dyDescent="0.25">
      <c r="A9" s="1478"/>
      <c r="B9" s="1482"/>
      <c r="C9" s="1483"/>
      <c r="D9" s="1483"/>
      <c r="E9" s="1482"/>
      <c r="F9" s="1483"/>
      <c r="G9" s="1483"/>
      <c r="H9" s="1482"/>
      <c r="I9" s="1483"/>
      <c r="J9" s="1483"/>
      <c r="K9" s="1482"/>
      <c r="L9" s="1501"/>
      <c r="M9" s="1501"/>
      <c r="N9" s="1501"/>
      <c r="O9" s="1501"/>
      <c r="P9" s="1501"/>
      <c r="Q9" s="1539"/>
      <c r="R9" s="1542"/>
      <c r="S9" s="1501"/>
      <c r="T9" s="1545"/>
      <c r="U9" s="1548"/>
      <c r="V9" s="1536"/>
      <c r="W9" s="1495"/>
      <c r="X9" s="1501"/>
      <c r="Y9" s="1487"/>
      <c r="Z9" s="1498"/>
      <c r="AA9" s="1487"/>
      <c r="AB9" s="1487"/>
      <c r="AC9" s="1487"/>
      <c r="AD9" s="1487"/>
      <c r="AE9" s="1487"/>
      <c r="AF9" s="1487"/>
      <c r="AG9" s="1487"/>
      <c r="AH9" s="1487"/>
      <c r="AI9" s="1487"/>
      <c r="AJ9" s="1487"/>
      <c r="AK9" s="1487"/>
      <c r="AL9" s="1487"/>
      <c r="AM9" s="1487"/>
      <c r="AN9" s="1487"/>
      <c r="AO9" s="1490"/>
      <c r="AP9" s="1490"/>
      <c r="AQ9" s="1493"/>
    </row>
    <row r="10" spans="1:43" x14ac:dyDescent="0.25">
      <c r="A10" s="1478"/>
      <c r="B10" s="1482"/>
      <c r="C10" s="1483"/>
      <c r="D10" s="1483"/>
      <c r="E10" s="1482"/>
      <c r="F10" s="1483"/>
      <c r="G10" s="1483"/>
      <c r="H10" s="1482"/>
      <c r="I10" s="1483"/>
      <c r="J10" s="1483"/>
      <c r="K10" s="1482"/>
      <c r="L10" s="1501"/>
      <c r="M10" s="1501"/>
      <c r="N10" s="1501"/>
      <c r="O10" s="1501"/>
      <c r="P10" s="1501"/>
      <c r="Q10" s="1539"/>
      <c r="R10" s="1542"/>
      <c r="S10" s="1501"/>
      <c r="T10" s="1545"/>
      <c r="U10" s="1548"/>
      <c r="V10" s="1536"/>
      <c r="W10" s="1495"/>
      <c r="X10" s="1501"/>
      <c r="Y10" s="1487"/>
      <c r="Z10" s="1498"/>
      <c r="AA10" s="1487"/>
      <c r="AB10" s="1487"/>
      <c r="AC10" s="1487"/>
      <c r="AD10" s="1487"/>
      <c r="AE10" s="1487"/>
      <c r="AF10" s="1487"/>
      <c r="AG10" s="1487"/>
      <c r="AH10" s="1487"/>
      <c r="AI10" s="1487"/>
      <c r="AJ10" s="1487"/>
      <c r="AK10" s="1487"/>
      <c r="AL10" s="1487"/>
      <c r="AM10" s="1487"/>
      <c r="AN10" s="1487"/>
      <c r="AO10" s="1490"/>
      <c r="AP10" s="1490"/>
      <c r="AQ10" s="1493"/>
    </row>
    <row r="11" spans="1:43" x14ac:dyDescent="0.25">
      <c r="A11" s="1478"/>
      <c r="B11" s="1482"/>
      <c r="C11" s="1483"/>
      <c r="D11" s="1483"/>
      <c r="E11" s="1482"/>
      <c r="F11" s="1483"/>
      <c r="G11" s="1483"/>
      <c r="H11" s="1482"/>
      <c r="I11" s="1483"/>
      <c r="J11" s="1483"/>
      <c r="K11" s="1482"/>
      <c r="L11" s="1501"/>
      <c r="M11" s="1501"/>
      <c r="N11" s="1501"/>
      <c r="O11" s="1501"/>
      <c r="P11" s="1501"/>
      <c r="Q11" s="1539"/>
      <c r="R11" s="1542"/>
      <c r="S11" s="1501"/>
      <c r="T11" s="1545"/>
      <c r="U11" s="1548"/>
      <c r="V11" s="1536"/>
      <c r="W11" s="1495"/>
      <c r="X11" s="1501"/>
      <c r="Y11" s="1487"/>
      <c r="Z11" s="1498"/>
      <c r="AA11" s="1487"/>
      <c r="AB11" s="1487"/>
      <c r="AC11" s="1487"/>
      <c r="AD11" s="1487"/>
      <c r="AE11" s="1487"/>
      <c r="AF11" s="1487"/>
      <c r="AG11" s="1487"/>
      <c r="AH11" s="1487"/>
      <c r="AI11" s="1487"/>
      <c r="AJ11" s="1487"/>
      <c r="AK11" s="1487"/>
      <c r="AL11" s="1487"/>
      <c r="AM11" s="1487"/>
      <c r="AN11" s="1487"/>
      <c r="AO11" s="1490"/>
      <c r="AP11" s="1490"/>
      <c r="AQ11" s="1493"/>
    </row>
    <row r="12" spans="1:43" x14ac:dyDescent="0.25">
      <c r="A12" s="1478"/>
      <c r="B12" s="1482"/>
      <c r="C12" s="1483"/>
      <c r="D12" s="1483"/>
      <c r="E12" s="1482"/>
      <c r="F12" s="1483"/>
      <c r="G12" s="1483"/>
      <c r="H12" s="1482"/>
      <c r="I12" s="1483"/>
      <c r="J12" s="1483"/>
      <c r="K12" s="1482"/>
      <c r="L12" s="1501"/>
      <c r="M12" s="1501"/>
      <c r="N12" s="1501"/>
      <c r="O12" s="1501"/>
      <c r="P12" s="1501"/>
      <c r="Q12" s="1539"/>
      <c r="R12" s="1542"/>
      <c r="S12" s="1501"/>
      <c r="T12" s="1545"/>
      <c r="U12" s="1548"/>
      <c r="V12" s="1536"/>
      <c r="W12" s="1495"/>
      <c r="X12" s="1501"/>
      <c r="Y12" s="1487"/>
      <c r="Z12" s="1498"/>
      <c r="AA12" s="1487"/>
      <c r="AB12" s="1487"/>
      <c r="AC12" s="1487"/>
      <c r="AD12" s="1487"/>
      <c r="AE12" s="1487"/>
      <c r="AF12" s="1487"/>
      <c r="AG12" s="1487"/>
      <c r="AH12" s="1487"/>
      <c r="AI12" s="1487"/>
      <c r="AJ12" s="1487"/>
      <c r="AK12" s="1487"/>
      <c r="AL12" s="1487"/>
      <c r="AM12" s="1487"/>
      <c r="AN12" s="1487"/>
      <c r="AO12" s="1490"/>
      <c r="AP12" s="1490"/>
      <c r="AQ12" s="1493"/>
    </row>
    <row r="13" spans="1:43" x14ac:dyDescent="0.25">
      <c r="A13" s="1478"/>
      <c r="B13" s="1482"/>
      <c r="C13" s="1483"/>
      <c r="D13" s="1483"/>
      <c r="E13" s="1482"/>
      <c r="F13" s="1483"/>
      <c r="G13" s="1483"/>
      <c r="H13" s="1482"/>
      <c r="I13" s="1483"/>
      <c r="J13" s="1483"/>
      <c r="K13" s="1482"/>
      <c r="L13" s="1501"/>
      <c r="M13" s="1501"/>
      <c r="N13" s="1501"/>
      <c r="O13" s="1501"/>
      <c r="P13" s="1501"/>
      <c r="Q13" s="1539"/>
      <c r="R13" s="1542"/>
      <c r="S13" s="1501"/>
      <c r="T13" s="1545"/>
      <c r="U13" s="1548"/>
      <c r="V13" s="1536"/>
      <c r="W13" s="1495"/>
      <c r="X13" s="1501"/>
      <c r="Y13" s="1487"/>
      <c r="Z13" s="1498"/>
      <c r="AA13" s="1487"/>
      <c r="AB13" s="1487"/>
      <c r="AC13" s="1487"/>
      <c r="AD13" s="1487"/>
      <c r="AE13" s="1487"/>
      <c r="AF13" s="1487"/>
      <c r="AG13" s="1487"/>
      <c r="AH13" s="1487"/>
      <c r="AI13" s="1487"/>
      <c r="AJ13" s="1487"/>
      <c r="AK13" s="1487"/>
      <c r="AL13" s="1487"/>
      <c r="AM13" s="1487"/>
      <c r="AN13" s="1487"/>
      <c r="AO13" s="1490"/>
      <c r="AP13" s="1490"/>
      <c r="AQ13" s="1493"/>
    </row>
    <row r="14" spans="1:43" x14ac:dyDescent="0.25">
      <c r="A14" s="1478"/>
      <c r="B14" s="1482"/>
      <c r="C14" s="1483"/>
      <c r="D14" s="1483"/>
      <c r="E14" s="1482"/>
      <c r="F14" s="1483"/>
      <c r="G14" s="1483"/>
      <c r="H14" s="1482"/>
      <c r="I14" s="1483"/>
      <c r="J14" s="1483"/>
      <c r="K14" s="1482"/>
      <c r="L14" s="1501"/>
      <c r="M14" s="1501"/>
      <c r="N14" s="1501"/>
      <c r="O14" s="1501"/>
      <c r="P14" s="1501"/>
      <c r="Q14" s="1539"/>
      <c r="R14" s="1542"/>
      <c r="S14" s="1501"/>
      <c r="T14" s="1545"/>
      <c r="U14" s="1548"/>
      <c r="V14" s="1536"/>
      <c r="W14" s="1495"/>
      <c r="X14" s="1501"/>
      <c r="Y14" s="1487"/>
      <c r="Z14" s="1498"/>
      <c r="AA14" s="1487"/>
      <c r="AB14" s="1487"/>
      <c r="AC14" s="1487"/>
      <c r="AD14" s="1487"/>
      <c r="AE14" s="1487"/>
      <c r="AF14" s="1487"/>
      <c r="AG14" s="1487"/>
      <c r="AH14" s="1487"/>
      <c r="AI14" s="1487"/>
      <c r="AJ14" s="1487"/>
      <c r="AK14" s="1487"/>
      <c r="AL14" s="1487"/>
      <c r="AM14" s="1487"/>
      <c r="AN14" s="1487"/>
      <c r="AO14" s="1490"/>
      <c r="AP14" s="1490"/>
      <c r="AQ14" s="1493"/>
    </row>
    <row r="15" spans="1:43" x14ac:dyDescent="0.25">
      <c r="A15" s="1479"/>
      <c r="B15" s="1484"/>
      <c r="C15" s="1485"/>
      <c r="D15" s="1485"/>
      <c r="E15" s="1484"/>
      <c r="F15" s="1485"/>
      <c r="G15" s="1485"/>
      <c r="H15" s="1484"/>
      <c r="I15" s="1485"/>
      <c r="J15" s="1485"/>
      <c r="K15" s="1484"/>
      <c r="L15" s="1502"/>
      <c r="M15" s="1502"/>
      <c r="N15" s="1502"/>
      <c r="O15" s="1502"/>
      <c r="P15" s="1502"/>
      <c r="Q15" s="1540"/>
      <c r="R15" s="1543"/>
      <c r="S15" s="1502"/>
      <c r="T15" s="1546"/>
      <c r="U15" s="1549"/>
      <c r="V15" s="1537"/>
      <c r="W15" s="1496"/>
      <c r="X15" s="1502"/>
      <c r="Y15" s="1488"/>
      <c r="Z15" s="1499"/>
      <c r="AA15" s="1488"/>
      <c r="AB15" s="1488"/>
      <c r="AC15" s="1488"/>
      <c r="AD15" s="1488"/>
      <c r="AE15" s="1488"/>
      <c r="AF15" s="1488"/>
      <c r="AG15" s="1488"/>
      <c r="AH15" s="1488"/>
      <c r="AI15" s="1488"/>
      <c r="AJ15" s="1488"/>
      <c r="AK15" s="1488"/>
      <c r="AL15" s="1488"/>
      <c r="AM15" s="1488"/>
      <c r="AN15" s="1488"/>
      <c r="AO15" s="1491"/>
      <c r="AP15" s="1491"/>
      <c r="AQ15" s="1494"/>
    </row>
    <row r="16" spans="1:43" x14ac:dyDescent="0.25">
      <c r="A16" s="64">
        <v>5</v>
      </c>
      <c r="B16" s="4" t="s">
        <v>103</v>
      </c>
      <c r="C16" s="4"/>
      <c r="D16" s="4"/>
      <c r="E16" s="4"/>
      <c r="F16" s="4"/>
      <c r="G16" s="4"/>
      <c r="H16" s="4"/>
      <c r="I16" s="4"/>
      <c r="J16" s="5"/>
      <c r="K16" s="5"/>
      <c r="L16" s="5"/>
      <c r="M16" s="5"/>
      <c r="N16" s="5"/>
      <c r="O16" s="5"/>
      <c r="P16" s="5"/>
      <c r="Q16" s="606"/>
      <c r="R16" s="555"/>
      <c r="S16" s="5"/>
      <c r="T16" s="5"/>
      <c r="U16" s="5"/>
      <c r="V16" s="9"/>
      <c r="W16" s="10"/>
      <c r="X16" s="6"/>
      <c r="Y16" s="4"/>
      <c r="Z16" s="4"/>
      <c r="AA16" s="4"/>
      <c r="AB16" s="4"/>
      <c r="AC16" s="4"/>
      <c r="AD16" s="4"/>
      <c r="AE16" s="4"/>
      <c r="AF16" s="4"/>
      <c r="AG16" s="4"/>
      <c r="AH16" s="4"/>
      <c r="AI16" s="4"/>
      <c r="AJ16" s="4"/>
      <c r="AK16" s="4"/>
      <c r="AL16" s="4"/>
      <c r="AM16" s="4"/>
      <c r="AN16" s="4"/>
      <c r="AO16" s="11"/>
      <c r="AP16" s="11"/>
      <c r="AQ16" s="12"/>
    </row>
    <row r="17" spans="1:43" x14ac:dyDescent="0.25">
      <c r="A17" s="1507"/>
      <c r="B17" s="1508"/>
      <c r="C17" s="1509"/>
      <c r="D17" s="65">
        <v>28</v>
      </c>
      <c r="E17" s="14" t="s">
        <v>227</v>
      </c>
      <c r="F17" s="14"/>
      <c r="G17" s="14"/>
      <c r="H17" s="14"/>
      <c r="I17" s="14"/>
      <c r="J17" s="15"/>
      <c r="K17" s="15"/>
      <c r="L17" s="15"/>
      <c r="M17" s="15"/>
      <c r="N17" s="15"/>
      <c r="O17" s="15"/>
      <c r="P17" s="15"/>
      <c r="Q17" s="607"/>
      <c r="R17" s="561"/>
      <c r="S17" s="15"/>
      <c r="T17" s="15"/>
      <c r="U17" s="15"/>
      <c r="V17" s="19"/>
      <c r="W17" s="20"/>
      <c r="X17" s="16"/>
      <c r="Y17" s="14"/>
      <c r="Z17" s="14"/>
      <c r="AA17" s="14"/>
      <c r="AB17" s="14"/>
      <c r="AC17" s="14"/>
      <c r="AD17" s="14"/>
      <c r="AE17" s="14"/>
      <c r="AF17" s="14"/>
      <c r="AG17" s="14"/>
      <c r="AH17" s="14"/>
      <c r="AI17" s="14"/>
      <c r="AJ17" s="14"/>
      <c r="AK17" s="14"/>
      <c r="AL17" s="14"/>
      <c r="AM17" s="14"/>
      <c r="AN17" s="14"/>
      <c r="AO17" s="21"/>
      <c r="AP17" s="21"/>
      <c r="AQ17" s="22"/>
    </row>
    <row r="18" spans="1:43" x14ac:dyDescent="0.25">
      <c r="A18" s="1510"/>
      <c r="B18" s="1511"/>
      <c r="C18" s="1512"/>
      <c r="D18" s="1516"/>
      <c r="E18" s="1517"/>
      <c r="F18" s="1518"/>
      <c r="G18" s="66">
        <v>89</v>
      </c>
      <c r="H18" s="24" t="s">
        <v>228</v>
      </c>
      <c r="I18" s="24"/>
      <c r="J18" s="25"/>
      <c r="K18" s="25"/>
      <c r="L18" s="25"/>
      <c r="M18" s="25"/>
      <c r="N18" s="25"/>
      <c r="O18" s="25"/>
      <c r="P18" s="25"/>
      <c r="Q18" s="608"/>
      <c r="R18" s="567"/>
      <c r="S18" s="25"/>
      <c r="T18" s="25"/>
      <c r="U18" s="25"/>
      <c r="V18" s="29"/>
      <c r="W18" s="30"/>
      <c r="X18" s="26"/>
      <c r="Y18" s="24"/>
      <c r="Z18" s="24"/>
      <c r="AA18" s="24"/>
      <c r="AB18" s="24"/>
      <c r="AC18" s="24"/>
      <c r="AD18" s="24"/>
      <c r="AE18" s="24"/>
      <c r="AF18" s="24"/>
      <c r="AG18" s="24"/>
      <c r="AH18" s="24"/>
      <c r="AI18" s="24"/>
      <c r="AJ18" s="24"/>
      <c r="AK18" s="24"/>
      <c r="AL18" s="24"/>
      <c r="AM18" s="24"/>
      <c r="AN18" s="24"/>
      <c r="AO18" s="31"/>
      <c r="AP18" s="31"/>
      <c r="AQ18" s="32"/>
    </row>
    <row r="19" spans="1:43" ht="164.25" customHeight="1" x14ac:dyDescent="0.25">
      <c r="A19" s="1510"/>
      <c r="B19" s="1511"/>
      <c r="C19" s="1512"/>
      <c r="D19" s="1519"/>
      <c r="E19" s="1520"/>
      <c r="F19" s="1521"/>
      <c r="G19" s="1525"/>
      <c r="H19" s="1526"/>
      <c r="I19" s="1527"/>
      <c r="J19" s="480">
        <v>282</v>
      </c>
      <c r="K19" s="480" t="s">
        <v>229</v>
      </c>
      <c r="L19" s="480" t="s">
        <v>1992</v>
      </c>
      <c r="M19" s="480">
        <v>2</v>
      </c>
      <c r="N19" s="480" t="s">
        <v>230</v>
      </c>
      <c r="O19" s="480" t="s">
        <v>283</v>
      </c>
      <c r="P19" s="78" t="s">
        <v>282</v>
      </c>
      <c r="Q19" s="616">
        <v>100</v>
      </c>
      <c r="R19" s="617">
        <v>80000000</v>
      </c>
      <c r="S19" s="444" t="s">
        <v>231</v>
      </c>
      <c r="T19" s="444" t="s">
        <v>232</v>
      </c>
      <c r="U19" s="480" t="s">
        <v>233</v>
      </c>
      <c r="V19" s="435">
        <v>80000000</v>
      </c>
      <c r="W19" s="445">
        <v>20</v>
      </c>
      <c r="X19" s="437" t="s">
        <v>234</v>
      </c>
      <c r="Y19" s="460">
        <v>292684</v>
      </c>
      <c r="Z19" s="460">
        <v>282326</v>
      </c>
      <c r="AA19" s="460">
        <v>135912</v>
      </c>
      <c r="AB19" s="460">
        <v>45122</v>
      </c>
      <c r="AC19" s="460">
        <v>307101</v>
      </c>
      <c r="AD19" s="460">
        <v>86875</v>
      </c>
      <c r="AE19" s="460">
        <v>2145</v>
      </c>
      <c r="AF19" s="460">
        <v>12718</v>
      </c>
      <c r="AG19" s="460">
        <v>26</v>
      </c>
      <c r="AH19" s="460">
        <v>37</v>
      </c>
      <c r="AI19" s="460">
        <v>0</v>
      </c>
      <c r="AJ19" s="460">
        <v>0</v>
      </c>
      <c r="AK19" s="460">
        <v>53164</v>
      </c>
      <c r="AL19" s="460">
        <v>16982</v>
      </c>
      <c r="AM19" s="460">
        <v>60013</v>
      </c>
      <c r="AN19" s="460">
        <v>575010</v>
      </c>
      <c r="AO19" s="440">
        <v>43101</v>
      </c>
      <c r="AP19" s="440">
        <v>43465</v>
      </c>
      <c r="AQ19" s="67" t="s">
        <v>2225</v>
      </c>
    </row>
    <row r="20" spans="1:43" s="91" customFormat="1" ht="129.75" customHeight="1" x14ac:dyDescent="0.25">
      <c r="A20" s="1510"/>
      <c r="B20" s="1511"/>
      <c r="C20" s="1512"/>
      <c r="D20" s="1519"/>
      <c r="E20" s="1520"/>
      <c r="F20" s="1521"/>
      <c r="G20" s="1528"/>
      <c r="H20" s="1529"/>
      <c r="I20" s="1530"/>
      <c r="J20" s="1534">
        <v>283</v>
      </c>
      <c r="K20" s="1534" t="s">
        <v>236</v>
      </c>
      <c r="L20" s="1534" t="s">
        <v>1993</v>
      </c>
      <c r="M20" s="1534">
        <v>1</v>
      </c>
      <c r="N20" s="1534" t="s">
        <v>237</v>
      </c>
      <c r="O20" s="1534" t="s">
        <v>284</v>
      </c>
      <c r="P20" s="1534" t="s">
        <v>238</v>
      </c>
      <c r="Q20" s="1553">
        <v>100</v>
      </c>
      <c r="R20" s="1554">
        <v>35000000</v>
      </c>
      <c r="S20" s="1534" t="s">
        <v>239</v>
      </c>
      <c r="T20" s="444" t="s">
        <v>240</v>
      </c>
      <c r="U20" s="480" t="s">
        <v>241</v>
      </c>
      <c r="V20" s="435">
        <v>26250000</v>
      </c>
      <c r="W20" s="1558">
        <v>20</v>
      </c>
      <c r="X20" s="1550" t="s">
        <v>234</v>
      </c>
      <c r="Y20" s="1551">
        <v>850</v>
      </c>
      <c r="Z20" s="1551">
        <v>550</v>
      </c>
      <c r="AA20" s="1551">
        <v>400</v>
      </c>
      <c r="AB20" s="1551">
        <v>0</v>
      </c>
      <c r="AC20" s="1551">
        <v>950</v>
      </c>
      <c r="AD20" s="1551">
        <v>50</v>
      </c>
      <c r="AE20" s="1551">
        <v>0</v>
      </c>
      <c r="AF20" s="1551">
        <v>30</v>
      </c>
      <c r="AG20" s="1551">
        <v>0</v>
      </c>
      <c r="AH20" s="1551">
        <v>0</v>
      </c>
      <c r="AI20" s="1551">
        <v>0</v>
      </c>
      <c r="AJ20" s="1551">
        <v>0</v>
      </c>
      <c r="AK20" s="1551">
        <v>0</v>
      </c>
      <c r="AL20" s="1551">
        <v>0</v>
      </c>
      <c r="AM20" s="1551">
        <v>0</v>
      </c>
      <c r="AN20" s="1551">
        <v>1400</v>
      </c>
      <c r="AO20" s="1555">
        <v>43101</v>
      </c>
      <c r="AP20" s="1555">
        <v>43465</v>
      </c>
      <c r="AQ20" s="1556" t="s">
        <v>242</v>
      </c>
    </row>
    <row r="21" spans="1:43" s="91" customFormat="1" ht="114" x14ac:dyDescent="0.25">
      <c r="A21" s="1510"/>
      <c r="B21" s="1511"/>
      <c r="C21" s="1512"/>
      <c r="D21" s="1519"/>
      <c r="E21" s="1520"/>
      <c r="F21" s="1521"/>
      <c r="G21" s="1528"/>
      <c r="H21" s="1529"/>
      <c r="I21" s="1530"/>
      <c r="J21" s="1534"/>
      <c r="K21" s="1534"/>
      <c r="L21" s="1534"/>
      <c r="M21" s="1534"/>
      <c r="N21" s="1534"/>
      <c r="O21" s="1534"/>
      <c r="P21" s="1534"/>
      <c r="Q21" s="1553"/>
      <c r="R21" s="1554"/>
      <c r="S21" s="1534"/>
      <c r="T21" s="480" t="s">
        <v>243</v>
      </c>
      <c r="U21" s="480" t="s">
        <v>244</v>
      </c>
      <c r="V21" s="435">
        <v>7000000</v>
      </c>
      <c r="W21" s="1558"/>
      <c r="X21" s="1550"/>
      <c r="Y21" s="1551"/>
      <c r="Z21" s="1551"/>
      <c r="AA21" s="1551"/>
      <c r="AB21" s="1551"/>
      <c r="AC21" s="1551"/>
      <c r="AD21" s="1551"/>
      <c r="AE21" s="1551"/>
      <c r="AF21" s="1551"/>
      <c r="AG21" s="1551"/>
      <c r="AH21" s="1551"/>
      <c r="AI21" s="1551"/>
      <c r="AJ21" s="1551"/>
      <c r="AK21" s="1551"/>
      <c r="AL21" s="1551"/>
      <c r="AM21" s="1551"/>
      <c r="AN21" s="1551"/>
      <c r="AO21" s="1555"/>
      <c r="AP21" s="1555"/>
      <c r="AQ21" s="1556"/>
    </row>
    <row r="22" spans="1:43" s="91" customFormat="1" ht="99.75" x14ac:dyDescent="0.25">
      <c r="A22" s="1510"/>
      <c r="B22" s="1511"/>
      <c r="C22" s="1512"/>
      <c r="D22" s="1519"/>
      <c r="E22" s="1520"/>
      <c r="F22" s="1521"/>
      <c r="G22" s="1528"/>
      <c r="H22" s="1529"/>
      <c r="I22" s="1530"/>
      <c r="J22" s="1534"/>
      <c r="K22" s="1534"/>
      <c r="L22" s="1534"/>
      <c r="M22" s="1534"/>
      <c r="N22" s="1534"/>
      <c r="O22" s="1534"/>
      <c r="P22" s="1534"/>
      <c r="Q22" s="1553"/>
      <c r="R22" s="1554"/>
      <c r="S22" s="1534"/>
      <c r="T22" s="480" t="s">
        <v>245</v>
      </c>
      <c r="U22" s="480" t="s">
        <v>246</v>
      </c>
      <c r="V22" s="435">
        <v>1750000</v>
      </c>
      <c r="W22" s="1558"/>
      <c r="X22" s="1550"/>
      <c r="Y22" s="1551"/>
      <c r="Z22" s="1551"/>
      <c r="AA22" s="1551"/>
      <c r="AB22" s="1551"/>
      <c r="AC22" s="1551"/>
      <c r="AD22" s="1551"/>
      <c r="AE22" s="1551"/>
      <c r="AF22" s="1551"/>
      <c r="AG22" s="1551"/>
      <c r="AH22" s="1551"/>
      <c r="AI22" s="1551"/>
      <c r="AJ22" s="1551"/>
      <c r="AK22" s="1551"/>
      <c r="AL22" s="1551"/>
      <c r="AM22" s="1551"/>
      <c r="AN22" s="1551"/>
      <c r="AO22" s="1555"/>
      <c r="AP22" s="1555"/>
      <c r="AQ22" s="1556"/>
    </row>
    <row r="23" spans="1:43" s="91" customFormat="1" ht="114" x14ac:dyDescent="0.25">
      <c r="A23" s="1510"/>
      <c r="B23" s="1511"/>
      <c r="C23" s="1512"/>
      <c r="D23" s="1519"/>
      <c r="E23" s="1520"/>
      <c r="F23" s="1521"/>
      <c r="G23" s="1528"/>
      <c r="H23" s="1529"/>
      <c r="I23" s="1530"/>
      <c r="J23" s="1557">
        <v>284</v>
      </c>
      <c r="K23" s="1557" t="s">
        <v>247</v>
      </c>
      <c r="L23" s="1534" t="s">
        <v>1994</v>
      </c>
      <c r="M23" s="1534">
        <v>1</v>
      </c>
      <c r="N23" s="1534" t="s">
        <v>248</v>
      </c>
      <c r="O23" s="1534" t="s">
        <v>285</v>
      </c>
      <c r="P23" s="1534" t="s">
        <v>249</v>
      </c>
      <c r="Q23" s="1553">
        <v>100</v>
      </c>
      <c r="R23" s="1554">
        <v>83000000</v>
      </c>
      <c r="S23" s="1534" t="s">
        <v>2271</v>
      </c>
      <c r="T23" s="609" t="s">
        <v>231</v>
      </c>
      <c r="U23" s="78" t="s">
        <v>250</v>
      </c>
      <c r="V23" s="435">
        <v>73000000</v>
      </c>
      <c r="W23" s="1558">
        <v>20</v>
      </c>
      <c r="X23" s="1550" t="s">
        <v>234</v>
      </c>
      <c r="Y23" s="1551">
        <v>292684</v>
      </c>
      <c r="Z23" s="1551">
        <v>282326</v>
      </c>
      <c r="AA23" s="1551">
        <v>135912</v>
      </c>
      <c r="AB23" s="1551">
        <v>45122</v>
      </c>
      <c r="AC23" s="1551">
        <v>307101</v>
      </c>
      <c r="AD23" s="1551">
        <v>86875</v>
      </c>
      <c r="AE23" s="1551">
        <v>2145</v>
      </c>
      <c r="AF23" s="1551">
        <v>12718</v>
      </c>
      <c r="AG23" s="1551">
        <v>26</v>
      </c>
      <c r="AH23" s="1551">
        <v>37</v>
      </c>
      <c r="AI23" s="1551">
        <v>0</v>
      </c>
      <c r="AJ23" s="1551">
        <v>0</v>
      </c>
      <c r="AK23" s="1551">
        <v>53164</v>
      </c>
      <c r="AL23" s="1551">
        <v>16982</v>
      </c>
      <c r="AM23" s="1551">
        <v>60013</v>
      </c>
      <c r="AN23" s="1551">
        <v>575010</v>
      </c>
      <c r="AO23" s="1555">
        <v>43101</v>
      </c>
      <c r="AP23" s="1555">
        <v>43465</v>
      </c>
      <c r="AQ23" s="1556" t="s">
        <v>235</v>
      </c>
    </row>
    <row r="24" spans="1:43" s="91" customFormat="1" ht="150" customHeight="1" x14ac:dyDescent="0.25">
      <c r="A24" s="1510"/>
      <c r="B24" s="1511"/>
      <c r="C24" s="1512"/>
      <c r="D24" s="1519"/>
      <c r="E24" s="1520"/>
      <c r="F24" s="1521"/>
      <c r="G24" s="1528"/>
      <c r="H24" s="1529"/>
      <c r="I24" s="1530"/>
      <c r="J24" s="1557"/>
      <c r="K24" s="1557"/>
      <c r="L24" s="1534"/>
      <c r="M24" s="1534"/>
      <c r="N24" s="1534"/>
      <c r="O24" s="1534"/>
      <c r="P24" s="1534"/>
      <c r="Q24" s="1553"/>
      <c r="R24" s="1554"/>
      <c r="S24" s="1534"/>
      <c r="T24" s="275" t="s">
        <v>251</v>
      </c>
      <c r="U24" s="78" t="s">
        <v>252</v>
      </c>
      <c r="V24" s="435">
        <v>10000000</v>
      </c>
      <c r="W24" s="1558"/>
      <c r="X24" s="1550"/>
      <c r="Y24" s="1551"/>
      <c r="Z24" s="1551"/>
      <c r="AA24" s="1551"/>
      <c r="AB24" s="1551"/>
      <c r="AC24" s="1551"/>
      <c r="AD24" s="1551"/>
      <c r="AE24" s="1551"/>
      <c r="AF24" s="1551"/>
      <c r="AG24" s="1551"/>
      <c r="AH24" s="1551"/>
      <c r="AI24" s="1551"/>
      <c r="AJ24" s="1551"/>
      <c r="AK24" s="1551"/>
      <c r="AL24" s="1551"/>
      <c r="AM24" s="1551"/>
      <c r="AN24" s="1551"/>
      <c r="AO24" s="1555"/>
      <c r="AP24" s="1555"/>
      <c r="AQ24" s="1556"/>
    </row>
    <row r="25" spans="1:43" s="91" customFormat="1" ht="156.75" x14ac:dyDescent="0.25">
      <c r="A25" s="1510"/>
      <c r="B25" s="1511"/>
      <c r="C25" s="1512"/>
      <c r="D25" s="1519"/>
      <c r="E25" s="1520"/>
      <c r="F25" s="1521"/>
      <c r="G25" s="1528"/>
      <c r="H25" s="1529"/>
      <c r="I25" s="1530"/>
      <c r="J25" s="78">
        <v>285</v>
      </c>
      <c r="K25" s="78" t="s">
        <v>253</v>
      </c>
      <c r="L25" s="480" t="s">
        <v>1995</v>
      </c>
      <c r="M25" s="480">
        <v>1</v>
      </c>
      <c r="N25" s="480" t="s">
        <v>254</v>
      </c>
      <c r="O25" s="480" t="s">
        <v>286</v>
      </c>
      <c r="P25" s="480" t="s">
        <v>255</v>
      </c>
      <c r="Q25" s="616">
        <v>100</v>
      </c>
      <c r="R25" s="617">
        <v>70000000</v>
      </c>
      <c r="S25" s="78" t="s">
        <v>256</v>
      </c>
      <c r="T25" s="78" t="s">
        <v>257</v>
      </c>
      <c r="U25" s="78" t="s">
        <v>258</v>
      </c>
      <c r="V25" s="435">
        <v>70000000</v>
      </c>
      <c r="W25" s="445">
        <v>20</v>
      </c>
      <c r="X25" s="411" t="s">
        <v>234</v>
      </c>
      <c r="Y25" s="491">
        <v>292684</v>
      </c>
      <c r="Z25" s="491">
        <v>282326</v>
      </c>
      <c r="AA25" s="491">
        <v>135912</v>
      </c>
      <c r="AB25" s="491">
        <v>45122</v>
      </c>
      <c r="AC25" s="491">
        <v>307101</v>
      </c>
      <c r="AD25" s="491">
        <v>86875</v>
      </c>
      <c r="AE25" s="491">
        <v>2145</v>
      </c>
      <c r="AF25" s="491">
        <v>12718</v>
      </c>
      <c r="AG25" s="491">
        <v>26</v>
      </c>
      <c r="AH25" s="491">
        <v>37</v>
      </c>
      <c r="AI25" s="491">
        <v>0</v>
      </c>
      <c r="AJ25" s="491">
        <v>0</v>
      </c>
      <c r="AK25" s="491">
        <v>53164</v>
      </c>
      <c r="AL25" s="491">
        <v>16982</v>
      </c>
      <c r="AM25" s="491">
        <v>60013</v>
      </c>
      <c r="AN25" s="491">
        <v>575010</v>
      </c>
      <c r="AO25" s="618">
        <v>43101</v>
      </c>
      <c r="AP25" s="618">
        <v>43465</v>
      </c>
      <c r="AQ25" s="436" t="s">
        <v>235</v>
      </c>
    </row>
    <row r="26" spans="1:43" s="91" customFormat="1" ht="142.5" x14ac:dyDescent="0.25">
      <c r="A26" s="1510"/>
      <c r="B26" s="1511"/>
      <c r="C26" s="1512"/>
      <c r="D26" s="1519"/>
      <c r="E26" s="1520"/>
      <c r="F26" s="1521"/>
      <c r="G26" s="1528"/>
      <c r="H26" s="1529"/>
      <c r="I26" s="1530"/>
      <c r="J26" s="78">
        <v>280</v>
      </c>
      <c r="K26" s="78" t="s">
        <v>259</v>
      </c>
      <c r="L26" s="480" t="s">
        <v>1996</v>
      </c>
      <c r="M26" s="480">
        <v>1</v>
      </c>
      <c r="N26" s="1559" t="s">
        <v>260</v>
      </c>
      <c r="O26" s="1559" t="s">
        <v>287</v>
      </c>
      <c r="P26" s="1559" t="s">
        <v>261</v>
      </c>
      <c r="Q26" s="1560">
        <v>100</v>
      </c>
      <c r="R26" s="1561">
        <v>5303000000</v>
      </c>
      <c r="S26" s="1559" t="s">
        <v>262</v>
      </c>
      <c r="T26" s="480" t="s">
        <v>263</v>
      </c>
      <c r="U26" s="480" t="s">
        <v>264</v>
      </c>
      <c r="V26" s="435">
        <v>25000000</v>
      </c>
      <c r="W26" s="1562">
        <v>20</v>
      </c>
      <c r="X26" s="1563" t="s">
        <v>234</v>
      </c>
      <c r="Y26" s="1564">
        <v>292684</v>
      </c>
      <c r="Z26" s="1564">
        <v>282326</v>
      </c>
      <c r="AA26" s="1564">
        <v>135912</v>
      </c>
      <c r="AB26" s="1564">
        <v>45122</v>
      </c>
      <c r="AC26" s="1564">
        <v>307101</v>
      </c>
      <c r="AD26" s="1564">
        <v>86875</v>
      </c>
      <c r="AE26" s="1564">
        <v>2145</v>
      </c>
      <c r="AF26" s="1564">
        <v>12718</v>
      </c>
      <c r="AG26" s="1564">
        <v>26</v>
      </c>
      <c r="AH26" s="1564">
        <v>37</v>
      </c>
      <c r="AI26" s="1564">
        <v>0</v>
      </c>
      <c r="AJ26" s="1564">
        <v>0</v>
      </c>
      <c r="AK26" s="1564">
        <v>53164</v>
      </c>
      <c r="AL26" s="1564">
        <v>16982</v>
      </c>
      <c r="AM26" s="1564">
        <v>60013</v>
      </c>
      <c r="AN26" s="1564">
        <v>575010</v>
      </c>
      <c r="AO26" s="1565">
        <v>43101</v>
      </c>
      <c r="AP26" s="1565">
        <v>43465</v>
      </c>
      <c r="AQ26" s="436" t="s">
        <v>265</v>
      </c>
    </row>
    <row r="27" spans="1:43" s="91" customFormat="1" ht="71.25" x14ac:dyDescent="0.25">
      <c r="A27" s="1510"/>
      <c r="B27" s="1511"/>
      <c r="C27" s="1512"/>
      <c r="D27" s="1519"/>
      <c r="E27" s="1520"/>
      <c r="F27" s="1521"/>
      <c r="G27" s="1528"/>
      <c r="H27" s="1529"/>
      <c r="I27" s="1530"/>
      <c r="J27" s="1557">
        <v>281</v>
      </c>
      <c r="K27" s="1557" t="s">
        <v>266</v>
      </c>
      <c r="L27" s="1534" t="s">
        <v>1997</v>
      </c>
      <c r="M27" s="1534">
        <v>1</v>
      </c>
      <c r="N27" s="1559"/>
      <c r="O27" s="1559"/>
      <c r="P27" s="1559"/>
      <c r="Q27" s="1560"/>
      <c r="R27" s="1561"/>
      <c r="S27" s="1559"/>
      <c r="T27" s="1534" t="s">
        <v>267</v>
      </c>
      <c r="U27" s="480" t="s">
        <v>268</v>
      </c>
      <c r="V27" s="435">
        <v>9000000</v>
      </c>
      <c r="W27" s="1562"/>
      <c r="X27" s="1563"/>
      <c r="Y27" s="1564"/>
      <c r="Z27" s="1564"/>
      <c r="AA27" s="1564"/>
      <c r="AB27" s="1564"/>
      <c r="AC27" s="1564"/>
      <c r="AD27" s="1564"/>
      <c r="AE27" s="1564"/>
      <c r="AF27" s="1564"/>
      <c r="AG27" s="1564"/>
      <c r="AH27" s="1564"/>
      <c r="AI27" s="1564"/>
      <c r="AJ27" s="1564"/>
      <c r="AK27" s="1564"/>
      <c r="AL27" s="1564"/>
      <c r="AM27" s="1564"/>
      <c r="AN27" s="1564"/>
      <c r="AO27" s="1565"/>
      <c r="AP27" s="1565"/>
      <c r="AQ27" s="1556" t="s">
        <v>269</v>
      </c>
    </row>
    <row r="28" spans="1:43" s="91" customFormat="1" ht="42.75" x14ac:dyDescent="0.25">
      <c r="A28" s="1510"/>
      <c r="B28" s="1511"/>
      <c r="C28" s="1512"/>
      <c r="D28" s="1519"/>
      <c r="E28" s="1520"/>
      <c r="F28" s="1521"/>
      <c r="G28" s="1528"/>
      <c r="H28" s="1529"/>
      <c r="I28" s="1530"/>
      <c r="J28" s="1557"/>
      <c r="K28" s="1557"/>
      <c r="L28" s="1534"/>
      <c r="M28" s="1534"/>
      <c r="N28" s="1559"/>
      <c r="O28" s="1559"/>
      <c r="P28" s="1559"/>
      <c r="Q28" s="1560"/>
      <c r="R28" s="1561"/>
      <c r="S28" s="1559"/>
      <c r="T28" s="1534"/>
      <c r="U28" s="480" t="s">
        <v>270</v>
      </c>
      <c r="V28" s="435">
        <v>75000000</v>
      </c>
      <c r="W28" s="1562"/>
      <c r="X28" s="1563"/>
      <c r="Y28" s="1564"/>
      <c r="Z28" s="1564"/>
      <c r="AA28" s="1564"/>
      <c r="AB28" s="1564"/>
      <c r="AC28" s="1564"/>
      <c r="AD28" s="1564"/>
      <c r="AE28" s="1564"/>
      <c r="AF28" s="1564"/>
      <c r="AG28" s="1564"/>
      <c r="AH28" s="1564"/>
      <c r="AI28" s="1564"/>
      <c r="AJ28" s="1564"/>
      <c r="AK28" s="1564"/>
      <c r="AL28" s="1564"/>
      <c r="AM28" s="1564"/>
      <c r="AN28" s="1564"/>
      <c r="AO28" s="1565"/>
      <c r="AP28" s="1565"/>
      <c r="AQ28" s="1556"/>
    </row>
    <row r="29" spans="1:43" s="91" customFormat="1" ht="85.5" x14ac:dyDescent="0.25">
      <c r="A29" s="1510"/>
      <c r="B29" s="1511"/>
      <c r="C29" s="1512"/>
      <c r="D29" s="1519"/>
      <c r="E29" s="1520"/>
      <c r="F29" s="1521"/>
      <c r="G29" s="1528"/>
      <c r="H29" s="1529"/>
      <c r="I29" s="1530"/>
      <c r="J29" s="78">
        <v>286</v>
      </c>
      <c r="K29" s="78" t="s">
        <v>271</v>
      </c>
      <c r="L29" s="480" t="s">
        <v>1998</v>
      </c>
      <c r="M29" s="480">
        <v>1</v>
      </c>
      <c r="N29" s="1559"/>
      <c r="O29" s="1559"/>
      <c r="P29" s="1559"/>
      <c r="Q29" s="1560"/>
      <c r="R29" s="1561"/>
      <c r="S29" s="1559"/>
      <c r="T29" s="480" t="s">
        <v>272</v>
      </c>
      <c r="U29" s="480" t="s">
        <v>272</v>
      </c>
      <c r="V29" s="435">
        <v>85000000</v>
      </c>
      <c r="W29" s="1562"/>
      <c r="X29" s="1563"/>
      <c r="Y29" s="1564"/>
      <c r="Z29" s="1564"/>
      <c r="AA29" s="1564"/>
      <c r="AB29" s="1564"/>
      <c r="AC29" s="1564"/>
      <c r="AD29" s="1564"/>
      <c r="AE29" s="1564"/>
      <c r="AF29" s="1564"/>
      <c r="AG29" s="1564"/>
      <c r="AH29" s="1564"/>
      <c r="AI29" s="1564"/>
      <c r="AJ29" s="1564"/>
      <c r="AK29" s="1564"/>
      <c r="AL29" s="1564"/>
      <c r="AM29" s="1564"/>
      <c r="AN29" s="1564"/>
      <c r="AO29" s="1565"/>
      <c r="AP29" s="1565"/>
      <c r="AQ29" s="1556" t="s">
        <v>242</v>
      </c>
    </row>
    <row r="30" spans="1:43" s="91" customFormat="1" ht="85.5" x14ac:dyDescent="0.25">
      <c r="A30" s="1510"/>
      <c r="B30" s="1511"/>
      <c r="C30" s="1512"/>
      <c r="D30" s="1519"/>
      <c r="E30" s="1520"/>
      <c r="F30" s="1521"/>
      <c r="G30" s="1528"/>
      <c r="H30" s="1529"/>
      <c r="I30" s="1530"/>
      <c r="J30" s="78">
        <v>287</v>
      </c>
      <c r="K30" s="78" t="s">
        <v>273</v>
      </c>
      <c r="L30" s="480" t="s">
        <v>1999</v>
      </c>
      <c r="M30" s="480">
        <v>1</v>
      </c>
      <c r="N30" s="1559"/>
      <c r="O30" s="1559"/>
      <c r="P30" s="1559"/>
      <c r="Q30" s="1560"/>
      <c r="R30" s="1561"/>
      <c r="S30" s="1559"/>
      <c r="T30" s="480" t="s">
        <v>274</v>
      </c>
      <c r="U30" s="480" t="s">
        <v>275</v>
      </c>
      <c r="V30" s="435">
        <v>109000000</v>
      </c>
      <c r="W30" s="1562"/>
      <c r="X30" s="1563"/>
      <c r="Y30" s="1564"/>
      <c r="Z30" s="1564"/>
      <c r="AA30" s="1564"/>
      <c r="AB30" s="1564"/>
      <c r="AC30" s="1564"/>
      <c r="AD30" s="1564"/>
      <c r="AE30" s="1564"/>
      <c r="AF30" s="1564"/>
      <c r="AG30" s="1564"/>
      <c r="AH30" s="1564"/>
      <c r="AI30" s="1564"/>
      <c r="AJ30" s="1564"/>
      <c r="AK30" s="1564"/>
      <c r="AL30" s="1564"/>
      <c r="AM30" s="1564"/>
      <c r="AN30" s="1564"/>
      <c r="AO30" s="1565"/>
      <c r="AP30" s="1565"/>
      <c r="AQ30" s="1556"/>
    </row>
    <row r="31" spans="1:43" s="91" customFormat="1" ht="199.5" x14ac:dyDescent="0.25">
      <c r="A31" s="1513"/>
      <c r="B31" s="1514"/>
      <c r="C31" s="1515"/>
      <c r="D31" s="1522"/>
      <c r="E31" s="1523"/>
      <c r="F31" s="1524"/>
      <c r="G31" s="1531"/>
      <c r="H31" s="1532"/>
      <c r="I31" s="1533"/>
      <c r="J31" s="480">
        <v>289</v>
      </c>
      <c r="K31" s="480" t="s">
        <v>276</v>
      </c>
      <c r="L31" s="480" t="s">
        <v>2000</v>
      </c>
      <c r="M31" s="480">
        <v>1</v>
      </c>
      <c r="N31" s="1559"/>
      <c r="O31" s="1559"/>
      <c r="P31" s="1559"/>
      <c r="Q31" s="1560"/>
      <c r="R31" s="1561"/>
      <c r="S31" s="1559"/>
      <c r="T31" s="480" t="s">
        <v>277</v>
      </c>
      <c r="U31" s="480" t="s">
        <v>278</v>
      </c>
      <c r="V31" s="435">
        <v>5000000000</v>
      </c>
      <c r="W31" s="445">
        <v>46</v>
      </c>
      <c r="X31" s="411" t="s">
        <v>279</v>
      </c>
      <c r="Y31" s="1564"/>
      <c r="Z31" s="1564"/>
      <c r="AA31" s="1564"/>
      <c r="AB31" s="1564"/>
      <c r="AC31" s="1564"/>
      <c r="AD31" s="1564"/>
      <c r="AE31" s="1564"/>
      <c r="AF31" s="1564"/>
      <c r="AG31" s="1564"/>
      <c r="AH31" s="1564"/>
      <c r="AI31" s="1564"/>
      <c r="AJ31" s="1564"/>
      <c r="AK31" s="1564"/>
      <c r="AL31" s="1564"/>
      <c r="AM31" s="1564"/>
      <c r="AN31" s="1564"/>
      <c r="AO31" s="1565"/>
      <c r="AP31" s="1565"/>
      <c r="AQ31" s="411" t="s">
        <v>280</v>
      </c>
    </row>
    <row r="32" spans="1:43" x14ac:dyDescent="0.25">
      <c r="A32" s="23"/>
      <c r="B32" s="23"/>
      <c r="C32" s="23"/>
      <c r="D32" s="23"/>
      <c r="E32" s="23"/>
      <c r="F32" s="23"/>
      <c r="G32" s="23"/>
      <c r="H32" s="23"/>
      <c r="I32" s="23"/>
      <c r="J32" s="352"/>
      <c r="K32" s="68"/>
      <c r="L32" s="71"/>
      <c r="M32" s="610"/>
      <c r="N32" s="68"/>
      <c r="O32" s="71"/>
      <c r="P32" s="71"/>
      <c r="Q32" s="611"/>
      <c r="R32" s="612"/>
      <c r="S32" s="68"/>
      <c r="T32" s="68"/>
      <c r="U32" s="68"/>
      <c r="V32" s="72"/>
      <c r="W32" s="70"/>
      <c r="X32" s="70"/>
      <c r="Y32" s="73"/>
      <c r="Z32" s="73"/>
      <c r="AA32" s="73"/>
      <c r="AB32" s="73"/>
      <c r="AC32" s="73"/>
      <c r="AD32" s="73"/>
      <c r="AE32" s="70"/>
      <c r="AF32" s="70"/>
      <c r="AG32" s="70"/>
      <c r="AH32" s="70"/>
      <c r="AI32" s="70"/>
      <c r="AJ32" s="70"/>
      <c r="AK32" s="70"/>
      <c r="AL32" s="70"/>
      <c r="AM32" s="70"/>
      <c r="AN32" s="70"/>
      <c r="AO32" s="74"/>
      <c r="AP32" s="74"/>
      <c r="AQ32" s="71"/>
    </row>
    <row r="33" spans="1:43" x14ac:dyDescent="0.25">
      <c r="A33" s="23"/>
      <c r="B33" s="23"/>
      <c r="C33" s="23"/>
      <c r="D33" s="23"/>
      <c r="E33" s="23"/>
      <c r="F33" s="23"/>
      <c r="G33" s="23"/>
      <c r="H33" s="23"/>
      <c r="I33" s="23"/>
      <c r="J33" s="352"/>
      <c r="K33" s="71"/>
      <c r="L33" s="368"/>
      <c r="M33" s="368"/>
      <c r="N33" s="368"/>
      <c r="O33" s="368"/>
      <c r="P33" s="71"/>
      <c r="Q33" s="611"/>
      <c r="R33" s="613"/>
      <c r="S33" s="71"/>
      <c r="T33" s="71"/>
      <c r="U33" s="71"/>
      <c r="V33" s="72"/>
      <c r="W33" s="70"/>
      <c r="X33" s="69"/>
      <c r="Y33" s="38"/>
      <c r="Z33" s="38"/>
      <c r="AA33" s="38"/>
      <c r="AB33" s="38"/>
      <c r="AC33" s="38"/>
      <c r="AD33" s="38"/>
      <c r="AE33" s="38"/>
      <c r="AF33" s="38"/>
      <c r="AG33" s="38"/>
      <c r="AH33" s="38"/>
      <c r="AI33" s="38"/>
      <c r="AJ33" s="38"/>
      <c r="AK33" s="38"/>
      <c r="AL33" s="38"/>
      <c r="AM33" s="38"/>
      <c r="AN33" s="38"/>
      <c r="AO33" s="38"/>
      <c r="AP33" s="38"/>
      <c r="AQ33" s="38"/>
    </row>
    <row r="34" spans="1:43" x14ac:dyDescent="0.25">
      <c r="A34" s="23"/>
      <c r="B34" s="23"/>
      <c r="C34" s="23"/>
      <c r="D34" s="23"/>
      <c r="E34" s="23"/>
      <c r="F34" s="23"/>
      <c r="G34" s="23"/>
      <c r="H34" s="23"/>
      <c r="I34" s="23"/>
      <c r="J34" s="352"/>
      <c r="K34" s="34"/>
      <c r="L34" s="352"/>
      <c r="M34" s="352"/>
      <c r="N34" s="352"/>
      <c r="O34" s="352"/>
      <c r="P34" s="34"/>
      <c r="Q34" s="614"/>
      <c r="R34" s="603"/>
      <c r="S34" s="34"/>
      <c r="T34" s="34"/>
      <c r="U34" s="34"/>
      <c r="V34" s="38"/>
      <c r="W34" s="39"/>
      <c r="X34" s="40"/>
      <c r="Y34" s="38"/>
      <c r="Z34" s="38"/>
      <c r="AA34" s="38"/>
      <c r="AB34" s="38"/>
      <c r="AC34" s="38"/>
      <c r="AD34" s="38"/>
      <c r="AE34" s="38"/>
      <c r="AF34" s="38"/>
      <c r="AG34" s="38"/>
      <c r="AH34" s="38"/>
      <c r="AI34" s="38"/>
      <c r="AJ34" s="38"/>
      <c r="AK34" s="38"/>
      <c r="AL34" s="38"/>
      <c r="AM34" s="38"/>
      <c r="AN34" s="38"/>
      <c r="AO34" s="38"/>
      <c r="AP34" s="38"/>
      <c r="AQ34" s="38"/>
    </row>
    <row r="35" spans="1:43" ht="15.75" x14ac:dyDescent="0.25">
      <c r="A35" s="76"/>
      <c r="B35" s="77" t="s">
        <v>281</v>
      </c>
      <c r="C35" s="77"/>
      <c r="D35" s="77"/>
      <c r="E35" s="77"/>
      <c r="F35" s="23"/>
      <c r="G35" s="23"/>
      <c r="H35" s="23"/>
      <c r="I35" s="23"/>
      <c r="J35" s="352"/>
      <c r="K35" s="34"/>
      <c r="L35" s="352"/>
      <c r="M35" s="352"/>
      <c r="N35" s="352"/>
      <c r="O35" s="352"/>
      <c r="P35" s="34"/>
      <c r="Q35" s="614"/>
      <c r="R35" s="603"/>
      <c r="S35" s="34"/>
      <c r="T35" s="34"/>
      <c r="U35" s="34"/>
      <c r="V35" s="38"/>
      <c r="W35" s="39"/>
      <c r="X35" s="40"/>
      <c r="Y35" s="38"/>
      <c r="Z35" s="38"/>
      <c r="AA35" s="38"/>
      <c r="AB35" s="38"/>
      <c r="AC35" s="38"/>
      <c r="AD35" s="38"/>
      <c r="AE35" s="38"/>
      <c r="AF35" s="38"/>
      <c r="AG35" s="38"/>
      <c r="AH35" s="38"/>
      <c r="AI35" s="38"/>
      <c r="AJ35" s="38"/>
      <c r="AK35" s="38"/>
      <c r="AL35" s="38"/>
      <c r="AM35" s="38"/>
      <c r="AN35" s="38"/>
      <c r="AO35" s="38"/>
      <c r="AP35" s="38"/>
      <c r="AQ35" s="38"/>
    </row>
    <row r="36" spans="1:43" ht="15.75" x14ac:dyDescent="0.25">
      <c r="B36" s="1458" t="s">
        <v>2272</v>
      </c>
    </row>
  </sheetData>
  <mergeCells count="146">
    <mergeCell ref="AQ27:AQ28"/>
    <mergeCell ref="AQ29:AQ30"/>
    <mergeCell ref="AL26:AL31"/>
    <mergeCell ref="AM26:AM31"/>
    <mergeCell ref="AN26:AN31"/>
    <mergeCell ref="AO26:AO31"/>
    <mergeCell ref="AP26:AP31"/>
    <mergeCell ref="J27:J28"/>
    <mergeCell ref="K27:K28"/>
    <mergeCell ref="L27:L28"/>
    <mergeCell ref="M27:M28"/>
    <mergeCell ref="T27:T28"/>
    <mergeCell ref="AF26:AF31"/>
    <mergeCell ref="AG26:AG31"/>
    <mergeCell ref="AH26:AH31"/>
    <mergeCell ref="AI26:AI31"/>
    <mergeCell ref="AJ26:AJ31"/>
    <mergeCell ref="AK26:AK31"/>
    <mergeCell ref="Z26:Z31"/>
    <mergeCell ref="AA26:AA31"/>
    <mergeCell ref="AB26:AB31"/>
    <mergeCell ref="AC26:AC31"/>
    <mergeCell ref="AD26:AD31"/>
    <mergeCell ref="AE26:AE31"/>
    <mergeCell ref="N26:N31"/>
    <mergeCell ref="O26:O31"/>
    <mergeCell ref="P26:P31"/>
    <mergeCell ref="Q26:Q31"/>
    <mergeCell ref="R26:R31"/>
    <mergeCell ref="S26:S31"/>
    <mergeCell ref="W26:W30"/>
    <mergeCell ref="X26:X30"/>
    <mergeCell ref="Y26:Y31"/>
    <mergeCell ref="AC23:AC24"/>
    <mergeCell ref="AD23:AD24"/>
    <mergeCell ref="P23:P24"/>
    <mergeCell ref="Q23:Q24"/>
    <mergeCell ref="R23:R24"/>
    <mergeCell ref="S23:S24"/>
    <mergeCell ref="W23:W24"/>
    <mergeCell ref="X23:X24"/>
    <mergeCell ref="AQ23:AQ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P20:AP22"/>
    <mergeCell ref="AQ20:AQ22"/>
    <mergeCell ref="J23:J24"/>
    <mergeCell ref="K23:K24"/>
    <mergeCell ref="L23:L24"/>
    <mergeCell ref="M23:M24"/>
    <mergeCell ref="N23:N24"/>
    <mergeCell ref="O23:O24"/>
    <mergeCell ref="AH20:AH22"/>
    <mergeCell ref="AI20:AI22"/>
    <mergeCell ref="AJ20:AJ22"/>
    <mergeCell ref="AK20:AK22"/>
    <mergeCell ref="AL20:AL22"/>
    <mergeCell ref="AM20:AM22"/>
    <mergeCell ref="AB20:AB22"/>
    <mergeCell ref="AC20:AC22"/>
    <mergeCell ref="AD20:AD22"/>
    <mergeCell ref="AE20:AE22"/>
    <mergeCell ref="AF20:AF22"/>
    <mergeCell ref="AG20:AG22"/>
    <mergeCell ref="S20:S22"/>
    <mergeCell ref="W20:W22"/>
    <mergeCell ref="AA23:AA24"/>
    <mergeCell ref="AB23:AB24"/>
    <mergeCell ref="AA20:AA22"/>
    <mergeCell ref="M20:M22"/>
    <mergeCell ref="N20:N22"/>
    <mergeCell ref="O20:O22"/>
    <mergeCell ref="P20:P22"/>
    <mergeCell ref="Q20:Q22"/>
    <mergeCell ref="R20:R22"/>
    <mergeCell ref="AN20:AN22"/>
    <mergeCell ref="AO20:AO22"/>
    <mergeCell ref="K7:K15"/>
    <mergeCell ref="L7:L15"/>
    <mergeCell ref="M7:M15"/>
    <mergeCell ref="N7:N15"/>
    <mergeCell ref="O7:O15"/>
    <mergeCell ref="X20:X22"/>
    <mergeCell ref="Y20:Y22"/>
    <mergeCell ref="Z20:Z22"/>
    <mergeCell ref="Y7:Z7"/>
    <mergeCell ref="AA7:AD7"/>
    <mergeCell ref="AE7:AJ7"/>
    <mergeCell ref="AK7:AM7"/>
    <mergeCell ref="AE8:AE15"/>
    <mergeCell ref="AF8:AF15"/>
    <mergeCell ref="AG8:AG15"/>
    <mergeCell ref="AH8:AH15"/>
    <mergeCell ref="A17:C31"/>
    <mergeCell ref="D18:F31"/>
    <mergeCell ref="G19:I31"/>
    <mergeCell ref="J20:J22"/>
    <mergeCell ref="K20:K22"/>
    <mergeCell ref="L20:L22"/>
    <mergeCell ref="AI8:AI15"/>
    <mergeCell ref="AJ8:AJ15"/>
    <mergeCell ref="AK8:AK15"/>
    <mergeCell ref="V7:V15"/>
    <mergeCell ref="P7:P15"/>
    <mergeCell ref="Q7:Q15"/>
    <mergeCell ref="R7:R15"/>
    <mergeCell ref="S7:S15"/>
    <mergeCell ref="T7:T15"/>
    <mergeCell ref="U7:U15"/>
    <mergeCell ref="J7:J15"/>
    <mergeCell ref="A1:AO4"/>
    <mergeCell ref="A5:M6"/>
    <mergeCell ref="N5:AQ5"/>
    <mergeCell ref="Y6:AM6"/>
    <mergeCell ref="A7:A15"/>
    <mergeCell ref="B7:C15"/>
    <mergeCell ref="D7:D15"/>
    <mergeCell ref="E7:F15"/>
    <mergeCell ref="G7:G15"/>
    <mergeCell ref="H7:I15"/>
    <mergeCell ref="AL8:AL15"/>
    <mergeCell ref="AM8:AM15"/>
    <mergeCell ref="AN8:AN15"/>
    <mergeCell ref="AO7:AO15"/>
    <mergeCell ref="AP7:AP15"/>
    <mergeCell ref="AQ7:AQ15"/>
    <mergeCell ref="W8:W15"/>
    <mergeCell ref="Y8:Y15"/>
    <mergeCell ref="Z8:Z15"/>
    <mergeCell ref="AA8:AA15"/>
    <mergeCell ref="AB8:AB15"/>
    <mergeCell ref="AC8:AC15"/>
    <mergeCell ref="AD8:AD15"/>
    <mergeCell ref="X7:X15"/>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3"/>
  <sheetViews>
    <sheetView zoomScale="55" zoomScaleNormal="55" workbookViewId="0">
      <selection activeCell="A5" sqref="A5:M6"/>
    </sheetView>
  </sheetViews>
  <sheetFormatPr baseColWidth="10" defaultRowHeight="15" x14ac:dyDescent="0.25"/>
  <cols>
    <col min="1" max="1" width="5.85546875" style="958" customWidth="1"/>
    <col min="2" max="2" width="2.42578125" style="958" customWidth="1"/>
    <col min="3" max="3" width="11.42578125" style="958"/>
    <col min="4" max="4" width="9.5703125" style="958" customWidth="1"/>
    <col min="5" max="5" width="10" style="958" customWidth="1"/>
    <col min="6" max="6" width="7" style="958" customWidth="1"/>
    <col min="7" max="7" width="9.140625" style="958" customWidth="1"/>
    <col min="8" max="8" width="11.42578125" style="958"/>
    <col min="9" max="9" width="2.85546875" style="958" customWidth="1"/>
    <col min="10" max="10" width="11.5703125" style="958" bestFit="1" customWidth="1"/>
    <col min="11" max="11" width="50.42578125" style="1112" customWidth="1"/>
    <col min="12" max="12" width="22" style="1112" customWidth="1"/>
    <col min="13" max="13" width="16.5703125" style="958" customWidth="1"/>
    <col min="14" max="14" width="32.85546875" style="1449" customWidth="1"/>
    <col min="15" max="15" width="15.28515625" style="958" customWidth="1"/>
    <col min="16" max="16" width="27.5703125" style="1112" customWidth="1"/>
    <col min="17" max="17" width="15.42578125" style="958" customWidth="1"/>
    <col min="18" max="18" width="23.28515625" style="958" customWidth="1"/>
    <col min="19" max="19" width="34.85546875" style="1112" customWidth="1"/>
    <col min="20" max="20" width="35.85546875" style="1112" customWidth="1"/>
    <col min="21" max="21" width="42.7109375" style="1112" customWidth="1"/>
    <col min="22" max="22" width="31.7109375" style="958" customWidth="1"/>
    <col min="23" max="23" width="16.85546875" style="958" customWidth="1"/>
    <col min="24" max="24" width="28.7109375" style="958" customWidth="1"/>
    <col min="25" max="25" width="11.28515625" style="958" bestFit="1" customWidth="1"/>
    <col min="26" max="26" width="11.7109375" style="958" bestFit="1" customWidth="1"/>
    <col min="27" max="27" width="11.5703125" style="958" customWidth="1"/>
    <col min="28" max="28" width="11.140625" style="958" customWidth="1"/>
    <col min="29" max="29" width="14.140625" style="958" bestFit="1" customWidth="1"/>
    <col min="30" max="30" width="11.5703125" style="958" customWidth="1"/>
    <col min="31" max="31" width="6.85546875" style="958" customWidth="1"/>
    <col min="32" max="32" width="8.5703125" style="958" customWidth="1"/>
    <col min="33" max="33" width="7.42578125" style="958" customWidth="1"/>
    <col min="34" max="34" width="6.140625" style="958" customWidth="1"/>
    <col min="35" max="35" width="9.7109375" style="958" customWidth="1"/>
    <col min="36" max="36" width="9.140625" style="958" customWidth="1"/>
    <col min="37" max="37" width="8.140625" style="958" customWidth="1"/>
    <col min="38" max="38" width="7.5703125" style="958" customWidth="1"/>
    <col min="39" max="39" width="8.42578125" style="958" customWidth="1"/>
    <col min="40" max="40" width="8.5703125" style="958" customWidth="1"/>
    <col min="41" max="41" width="12.7109375" style="958" bestFit="1" customWidth="1"/>
    <col min="42" max="42" width="19.28515625" style="958" customWidth="1"/>
    <col min="43" max="43" width="25.28515625" style="1112" customWidth="1"/>
    <col min="44" max="16384" width="11.42578125" style="958"/>
  </cols>
  <sheetData>
    <row r="1" spans="1:63" s="1" customFormat="1" ht="30" customHeight="1" x14ac:dyDescent="0.2">
      <c r="A1" s="1920" t="s">
        <v>2439</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c r="AA1" s="1472"/>
      <c r="AB1" s="1472"/>
      <c r="AC1" s="1472"/>
      <c r="AD1" s="1472"/>
      <c r="AE1" s="1472"/>
      <c r="AF1" s="1472"/>
      <c r="AG1" s="1472"/>
      <c r="AH1" s="1472"/>
      <c r="AI1" s="1472"/>
      <c r="AJ1" s="1472"/>
      <c r="AK1" s="1472"/>
      <c r="AL1" s="1472"/>
      <c r="AM1" s="1472"/>
      <c r="AN1" s="1472"/>
      <c r="AO1" s="2123"/>
      <c r="AP1" s="45" t="s">
        <v>0</v>
      </c>
      <c r="AQ1" s="886" t="s">
        <v>1</v>
      </c>
      <c r="AR1" s="23"/>
      <c r="AS1" s="23"/>
      <c r="AT1" s="23"/>
      <c r="AU1" s="23"/>
      <c r="AV1" s="23"/>
      <c r="AW1" s="23"/>
      <c r="AX1" s="23"/>
      <c r="AY1" s="23"/>
      <c r="AZ1" s="23"/>
      <c r="BA1" s="23"/>
      <c r="BB1" s="23"/>
      <c r="BC1" s="23"/>
      <c r="BD1" s="23"/>
      <c r="BE1" s="23"/>
      <c r="BF1" s="23"/>
      <c r="BG1" s="23"/>
      <c r="BH1" s="23"/>
      <c r="BI1" s="23"/>
      <c r="BJ1" s="23"/>
      <c r="BK1" s="23"/>
    </row>
    <row r="2" spans="1:63" s="1" customFormat="1" ht="30" customHeight="1" x14ac:dyDescent="0.2">
      <c r="A2" s="1921"/>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886" t="s">
        <v>27</v>
      </c>
      <c r="AR2" s="23"/>
      <c r="AS2" s="23"/>
      <c r="AT2" s="23"/>
      <c r="AU2" s="23"/>
      <c r="AV2" s="23"/>
      <c r="AW2" s="23"/>
      <c r="AX2" s="23"/>
      <c r="AY2" s="23"/>
      <c r="AZ2" s="23"/>
      <c r="BA2" s="23"/>
      <c r="BB2" s="23"/>
      <c r="BC2" s="23"/>
      <c r="BD2" s="23"/>
      <c r="BE2" s="23"/>
      <c r="BF2" s="23"/>
      <c r="BG2" s="23"/>
      <c r="BH2" s="23"/>
      <c r="BI2" s="23"/>
      <c r="BJ2" s="23"/>
      <c r="BK2" s="23"/>
    </row>
    <row r="3" spans="1:63" s="1" customFormat="1" ht="30" customHeight="1" x14ac:dyDescent="0.2">
      <c r="A3" s="1921"/>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887" t="s">
        <v>48</v>
      </c>
      <c r="AR3" s="23"/>
      <c r="AS3" s="23"/>
      <c r="AT3" s="23"/>
      <c r="AU3" s="23"/>
      <c r="AV3" s="23"/>
      <c r="AW3" s="23"/>
      <c r="AX3" s="23"/>
      <c r="AY3" s="23"/>
      <c r="AZ3" s="23"/>
      <c r="BA3" s="23"/>
      <c r="BB3" s="23"/>
      <c r="BC3" s="23"/>
      <c r="BD3" s="23"/>
      <c r="BE3" s="23"/>
      <c r="BF3" s="23"/>
      <c r="BG3" s="23"/>
      <c r="BH3" s="23"/>
      <c r="BI3" s="23"/>
      <c r="BJ3" s="23"/>
      <c r="BK3" s="23"/>
    </row>
    <row r="4" spans="1:63" s="1" customFormat="1" ht="30" customHeight="1" x14ac:dyDescent="0.2">
      <c r="A4" s="1475"/>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888" t="s">
        <v>5</v>
      </c>
      <c r="AR4" s="23"/>
      <c r="AS4" s="23"/>
      <c r="AT4" s="23"/>
      <c r="AU4" s="23"/>
      <c r="AV4" s="23"/>
      <c r="AW4" s="23"/>
      <c r="AX4" s="23"/>
      <c r="AY4" s="23"/>
      <c r="AZ4" s="23"/>
      <c r="BA4" s="23"/>
      <c r="BB4" s="23"/>
      <c r="BC4" s="23"/>
      <c r="BD4" s="23"/>
      <c r="BE4" s="23"/>
      <c r="BF4" s="23"/>
      <c r="BG4" s="23"/>
      <c r="BH4" s="23"/>
      <c r="BI4" s="23"/>
      <c r="BJ4" s="23"/>
      <c r="BK4" s="23"/>
    </row>
    <row r="5" spans="1:63" s="1" customFormat="1" ht="17.25" customHeight="1" x14ac:dyDescent="0.2">
      <c r="A5" s="1920"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s="1" customFormat="1" ht="17.25" customHeight="1" x14ac:dyDescent="0.2">
      <c r="A6" s="1921"/>
      <c r="B6" s="1578"/>
      <c r="C6" s="1578"/>
      <c r="D6" s="1578"/>
      <c r="E6" s="1578"/>
      <c r="F6" s="1578"/>
      <c r="G6" s="1578"/>
      <c r="H6" s="1578"/>
      <c r="I6" s="1578"/>
      <c r="J6" s="1578"/>
      <c r="K6" s="1578"/>
      <c r="L6" s="1578"/>
      <c r="M6" s="1578"/>
      <c r="N6" s="1137"/>
      <c r="O6" s="520"/>
      <c r="P6" s="1139"/>
      <c r="Q6" s="520"/>
      <c r="R6" s="520"/>
      <c r="S6" s="1139"/>
      <c r="T6" s="1139"/>
      <c r="U6" s="1139"/>
      <c r="V6" s="520"/>
      <c r="W6" s="520"/>
      <c r="X6" s="520"/>
      <c r="Y6" s="1921" t="s">
        <v>8</v>
      </c>
      <c r="Z6" s="1578"/>
      <c r="AA6" s="1578"/>
      <c r="AB6" s="1578"/>
      <c r="AC6" s="1578"/>
      <c r="AD6" s="1578"/>
      <c r="AE6" s="1578"/>
      <c r="AF6" s="1578"/>
      <c r="AG6" s="1578"/>
      <c r="AH6" s="1578"/>
      <c r="AI6" s="1578"/>
      <c r="AJ6" s="1578"/>
      <c r="AK6" s="1578"/>
      <c r="AL6" s="1578"/>
      <c r="AM6" s="1579"/>
      <c r="AN6" s="1178"/>
      <c r="AO6" s="1138"/>
      <c r="AP6" s="1138"/>
      <c r="AQ6" s="1140"/>
      <c r="AR6" s="23"/>
      <c r="AS6" s="23"/>
      <c r="AT6" s="23"/>
      <c r="AU6" s="23"/>
      <c r="AV6" s="23"/>
      <c r="AW6" s="23"/>
      <c r="AX6" s="23"/>
      <c r="AY6" s="23"/>
      <c r="AZ6" s="23"/>
      <c r="BA6" s="23"/>
      <c r="BB6" s="23"/>
      <c r="BC6" s="23"/>
      <c r="BD6" s="23"/>
      <c r="BE6" s="23"/>
      <c r="BF6" s="23"/>
      <c r="BG6" s="23"/>
      <c r="BH6" s="23"/>
      <c r="BI6" s="23"/>
      <c r="BJ6" s="23"/>
      <c r="BK6" s="23"/>
    </row>
    <row r="7" spans="1:63" s="1" customFormat="1" x14ac:dyDescent="0.2">
      <c r="A7" s="1958" t="s">
        <v>9</v>
      </c>
      <c r="B7" s="1480" t="s">
        <v>10</v>
      </c>
      <c r="C7" s="1481"/>
      <c r="D7" s="1481" t="s">
        <v>9</v>
      </c>
      <c r="E7" s="1480" t="s">
        <v>11</v>
      </c>
      <c r="F7" s="1481"/>
      <c r="G7" s="1481" t="s">
        <v>9</v>
      </c>
      <c r="H7" s="1480" t="s">
        <v>12</v>
      </c>
      <c r="I7" s="1481"/>
      <c r="J7" s="1481" t="s">
        <v>9</v>
      </c>
      <c r="K7" s="1544" t="s">
        <v>13</v>
      </c>
      <c r="L7" s="1500" t="s">
        <v>14</v>
      </c>
      <c r="M7" s="1500" t="s">
        <v>15</v>
      </c>
      <c r="N7" s="1500" t="s">
        <v>16</v>
      </c>
      <c r="O7" s="1500" t="s">
        <v>17</v>
      </c>
      <c r="P7" s="1500" t="s">
        <v>7</v>
      </c>
      <c r="Q7" s="1582" t="s">
        <v>18</v>
      </c>
      <c r="R7" s="1541" t="s">
        <v>19</v>
      </c>
      <c r="S7" s="1544" t="s">
        <v>20</v>
      </c>
      <c r="T7" s="1480" t="s">
        <v>21</v>
      </c>
      <c r="U7" s="1500" t="s">
        <v>22</v>
      </c>
      <c r="V7" s="1535" t="s">
        <v>19</v>
      </c>
      <c r="W7" s="1217"/>
      <c r="X7" s="1500" t="s">
        <v>23</v>
      </c>
      <c r="Y7" s="1627" t="s">
        <v>28</v>
      </c>
      <c r="Z7" s="1627"/>
      <c r="AA7" s="1628" t="s">
        <v>29</v>
      </c>
      <c r="AB7" s="1628"/>
      <c r="AC7" s="1628"/>
      <c r="AD7" s="1628"/>
      <c r="AE7" s="1629" t="s">
        <v>30</v>
      </c>
      <c r="AF7" s="1630"/>
      <c r="AG7" s="1630"/>
      <c r="AH7" s="1630"/>
      <c r="AI7" s="1630"/>
      <c r="AJ7" s="1631"/>
      <c r="AK7" s="1628" t="s">
        <v>31</v>
      </c>
      <c r="AL7" s="1628"/>
      <c r="AM7" s="1628"/>
      <c r="AN7" s="1213"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row>
    <row r="8" spans="1:63" s="1" customFormat="1" ht="75.75" customHeight="1" x14ac:dyDescent="0.2">
      <c r="A8" s="1495"/>
      <c r="B8" s="1482"/>
      <c r="C8" s="1483"/>
      <c r="D8" s="1483"/>
      <c r="E8" s="1482"/>
      <c r="F8" s="1483"/>
      <c r="G8" s="1483"/>
      <c r="H8" s="1482"/>
      <c r="I8" s="1483"/>
      <c r="J8" s="1483"/>
      <c r="K8" s="1545"/>
      <c r="L8" s="1501"/>
      <c r="M8" s="1501"/>
      <c r="N8" s="1501"/>
      <c r="O8" s="1501"/>
      <c r="P8" s="1501"/>
      <c r="Q8" s="1583"/>
      <c r="R8" s="1542"/>
      <c r="S8" s="1545"/>
      <c r="T8" s="1482"/>
      <c r="U8" s="1501"/>
      <c r="V8" s="1536"/>
      <c r="W8" s="1189" t="s">
        <v>9</v>
      </c>
      <c r="X8" s="1501"/>
      <c r="Y8" s="1183" t="s">
        <v>32</v>
      </c>
      <c r="Z8" s="1190"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23"/>
      <c r="AS8" s="23"/>
      <c r="AT8" s="23"/>
      <c r="AU8" s="23"/>
      <c r="AV8" s="23"/>
      <c r="AW8" s="23"/>
      <c r="AX8" s="23"/>
      <c r="AY8" s="23"/>
      <c r="AZ8" s="23"/>
      <c r="BA8" s="23"/>
      <c r="BB8" s="23"/>
      <c r="BC8" s="23"/>
      <c r="BD8" s="23"/>
      <c r="BE8" s="23"/>
      <c r="BF8" s="23"/>
      <c r="BG8" s="23"/>
      <c r="BH8" s="23"/>
      <c r="BI8" s="23"/>
      <c r="BJ8" s="23"/>
      <c r="BK8" s="23"/>
    </row>
    <row r="9" spans="1:63" x14ac:dyDescent="0.25">
      <c r="A9" s="1279">
        <v>3</v>
      </c>
      <c r="B9" s="1280"/>
      <c r="C9" s="1280" t="s">
        <v>1174</v>
      </c>
      <c r="D9" s="1280"/>
      <c r="E9" s="1280"/>
      <c r="F9" s="1280"/>
      <c r="G9" s="1280"/>
      <c r="H9" s="1280"/>
      <c r="I9" s="1280"/>
      <c r="J9" s="1280"/>
      <c r="K9" s="553"/>
      <c r="L9" s="553"/>
      <c r="M9" s="1280"/>
      <c r="N9" s="53"/>
      <c r="O9" s="1280"/>
      <c r="P9" s="553"/>
      <c r="Q9" s="1281"/>
      <c r="R9" s="1282"/>
      <c r="S9" s="553"/>
      <c r="T9" s="553"/>
      <c r="U9" s="553"/>
      <c r="V9" s="1282"/>
      <c r="W9" s="1280"/>
      <c r="X9" s="1280"/>
      <c r="Y9" s="1280"/>
      <c r="Z9" s="1280"/>
      <c r="AA9" s="1280"/>
      <c r="AB9" s="1280"/>
      <c r="AC9" s="1280"/>
      <c r="AD9" s="1280"/>
      <c r="AE9" s="1280"/>
      <c r="AF9" s="1280"/>
      <c r="AG9" s="1280"/>
      <c r="AH9" s="1283"/>
      <c r="AI9" s="553"/>
      <c r="AJ9" s="1284"/>
      <c r="AK9" s="1284"/>
      <c r="AL9" s="1284"/>
      <c r="AM9" s="1284"/>
      <c r="AN9" s="1284"/>
      <c r="AO9" s="1284"/>
      <c r="AP9" s="1284"/>
      <c r="AQ9" s="1285"/>
    </row>
    <row r="10" spans="1:63" x14ac:dyDescent="0.25">
      <c r="A10" s="1184"/>
      <c r="B10" s="1185"/>
      <c r="C10" s="1186"/>
      <c r="D10" s="1286">
        <v>5</v>
      </c>
      <c r="E10" s="1287" t="s">
        <v>1655</v>
      </c>
      <c r="F10" s="1287"/>
      <c r="G10" s="1287"/>
      <c r="H10" s="1287"/>
      <c r="I10" s="1287"/>
      <c r="J10" s="1287"/>
      <c r="K10" s="771"/>
      <c r="L10" s="771"/>
      <c r="M10" s="1287"/>
      <c r="N10" s="493"/>
      <c r="O10" s="1287"/>
      <c r="P10" s="771"/>
      <c r="Q10" s="1288"/>
      <c r="R10" s="1289"/>
      <c r="S10" s="771"/>
      <c r="T10" s="771"/>
      <c r="U10" s="771"/>
      <c r="V10" s="1289"/>
      <c r="W10" s="1287"/>
      <c r="X10" s="1287"/>
      <c r="Y10" s="1287"/>
      <c r="Z10" s="1287"/>
      <c r="AA10" s="1287"/>
      <c r="AB10" s="1287"/>
      <c r="AC10" s="1287"/>
      <c r="AD10" s="1287"/>
      <c r="AE10" s="1287"/>
      <c r="AF10" s="1287"/>
      <c r="AG10" s="1287"/>
      <c r="AH10" s="1290"/>
      <c r="AI10" s="771"/>
      <c r="AJ10" s="1291"/>
      <c r="AK10" s="1291"/>
      <c r="AL10" s="1291"/>
      <c r="AM10" s="1291"/>
      <c r="AN10" s="1291"/>
      <c r="AO10" s="1291"/>
      <c r="AP10" s="1291"/>
      <c r="AQ10" s="1292"/>
    </row>
    <row r="11" spans="1:63" x14ac:dyDescent="0.25">
      <c r="A11" s="1187"/>
      <c r="B11" s="1188"/>
      <c r="C11" s="1188"/>
      <c r="D11" s="1293"/>
      <c r="E11" s="1294"/>
      <c r="F11" s="1295"/>
      <c r="G11" s="1296">
        <v>16</v>
      </c>
      <c r="H11" s="1234" t="s">
        <v>1656</v>
      </c>
      <c r="I11" s="1234"/>
      <c r="J11" s="1234"/>
      <c r="K11" s="25"/>
      <c r="L11" s="25"/>
      <c r="M11" s="1234"/>
      <c r="N11" s="24"/>
      <c r="O11" s="1234"/>
      <c r="P11" s="25"/>
      <c r="Q11" s="1297"/>
      <c r="R11" s="1298"/>
      <c r="S11" s="25"/>
      <c r="T11" s="25"/>
      <c r="U11" s="25"/>
      <c r="V11" s="1298"/>
      <c r="W11" s="1234"/>
      <c r="X11" s="1234"/>
      <c r="Y11" s="1234"/>
      <c r="Z11" s="1234"/>
      <c r="AA11" s="1234"/>
      <c r="AB11" s="1234"/>
      <c r="AC11" s="1234"/>
      <c r="AD11" s="1234"/>
      <c r="AE11" s="1299"/>
      <c r="AF11" s="1234"/>
      <c r="AG11" s="1234"/>
      <c r="AH11" s="1300"/>
      <c r="AI11" s="25"/>
      <c r="AJ11" s="1301"/>
      <c r="AK11" s="1301"/>
      <c r="AL11" s="1301"/>
      <c r="AM11" s="1301"/>
      <c r="AN11" s="1301"/>
      <c r="AO11" s="1301"/>
      <c r="AP11" s="1301"/>
      <c r="AQ11" s="1302"/>
    </row>
    <row r="12" spans="1:63" ht="46.5" customHeight="1" x14ac:dyDescent="0.25">
      <c r="A12" s="1187"/>
      <c r="B12" s="1188"/>
      <c r="C12" s="1188"/>
      <c r="D12" s="1303"/>
      <c r="E12" s="1304"/>
      <c r="F12" s="1305"/>
      <c r="G12" s="69"/>
      <c r="H12" s="69"/>
      <c r="I12" s="1306"/>
      <c r="J12" s="1669">
        <v>65</v>
      </c>
      <c r="K12" s="1646" t="s">
        <v>1657</v>
      </c>
      <c r="L12" s="1646" t="s">
        <v>2109</v>
      </c>
      <c r="M12" s="1669">
        <v>1</v>
      </c>
      <c r="N12" s="1201" t="s">
        <v>1658</v>
      </c>
      <c r="O12" s="1669" t="s">
        <v>2360</v>
      </c>
      <c r="P12" s="1657" t="s">
        <v>1659</v>
      </c>
      <c r="Q12" s="2146">
        <f>SUM(V12:V13)/R12</f>
        <v>0.29813455141862993</v>
      </c>
      <c r="R12" s="1978">
        <f>SUM(V12:V18)</f>
        <v>13047800000</v>
      </c>
      <c r="S12" s="1646" t="s">
        <v>1660</v>
      </c>
      <c r="T12" s="2150" t="s">
        <v>1661</v>
      </c>
      <c r="U12" s="2150" t="s">
        <v>1816</v>
      </c>
      <c r="V12" s="1230">
        <v>2640000000</v>
      </c>
      <c r="W12" s="1307">
        <v>35</v>
      </c>
      <c r="X12" s="1308" t="s">
        <v>1662</v>
      </c>
      <c r="Y12" s="2133">
        <v>21554</v>
      </c>
      <c r="Z12" s="2133">
        <v>22392</v>
      </c>
      <c r="AA12" s="2133">
        <v>31677</v>
      </c>
      <c r="AB12" s="2133">
        <v>10302</v>
      </c>
      <c r="AC12" s="2133">
        <v>1874</v>
      </c>
      <c r="AD12" s="2133">
        <v>93</v>
      </c>
      <c r="AE12" s="2133">
        <v>238</v>
      </c>
      <c r="AF12" s="2133">
        <v>245</v>
      </c>
      <c r="AG12" s="2133">
        <v>0</v>
      </c>
      <c r="AH12" s="2133">
        <v>0</v>
      </c>
      <c r="AI12" s="2133">
        <v>0</v>
      </c>
      <c r="AJ12" s="2133">
        <v>0</v>
      </c>
      <c r="AK12" s="2133">
        <v>2629</v>
      </c>
      <c r="AL12" s="2133">
        <v>2665</v>
      </c>
      <c r="AM12" s="2133">
        <v>2683</v>
      </c>
      <c r="AN12" s="2133">
        <v>43946</v>
      </c>
      <c r="AO12" s="2142">
        <v>43101</v>
      </c>
      <c r="AP12" s="2142">
        <v>43465</v>
      </c>
      <c r="AQ12" s="1569" t="s">
        <v>2376</v>
      </c>
    </row>
    <row r="13" spans="1:63" ht="32.25" customHeight="1" x14ac:dyDescent="0.25">
      <c r="A13" s="1187"/>
      <c r="B13" s="1188"/>
      <c r="C13" s="1188"/>
      <c r="D13" s="1303"/>
      <c r="E13" s="1304"/>
      <c r="F13" s="1305"/>
      <c r="G13" s="69"/>
      <c r="H13" s="69"/>
      <c r="I13" s="1306"/>
      <c r="J13" s="1670"/>
      <c r="K13" s="1668"/>
      <c r="L13" s="1668"/>
      <c r="M13" s="1670"/>
      <c r="N13" s="1201" t="s">
        <v>1663</v>
      </c>
      <c r="O13" s="1669"/>
      <c r="P13" s="1669"/>
      <c r="Q13" s="2147"/>
      <c r="R13" s="1669"/>
      <c r="S13" s="1646"/>
      <c r="T13" s="2151"/>
      <c r="U13" s="2151"/>
      <c r="V13" s="488">
        <f>250000000+1000000000</f>
        <v>1250000000</v>
      </c>
      <c r="W13" s="1173">
        <v>20</v>
      </c>
      <c r="X13" s="1309" t="s">
        <v>127</v>
      </c>
      <c r="Y13" s="2133"/>
      <c r="Z13" s="2133"/>
      <c r="AA13" s="2133"/>
      <c r="AB13" s="2133"/>
      <c r="AC13" s="2133"/>
      <c r="AD13" s="2133"/>
      <c r="AE13" s="2133"/>
      <c r="AF13" s="2133"/>
      <c r="AG13" s="2133"/>
      <c r="AH13" s="2133"/>
      <c r="AI13" s="2133"/>
      <c r="AJ13" s="2133"/>
      <c r="AK13" s="2133"/>
      <c r="AL13" s="2133"/>
      <c r="AM13" s="2133"/>
      <c r="AN13" s="2133"/>
      <c r="AO13" s="2133"/>
      <c r="AP13" s="2133"/>
      <c r="AQ13" s="1569"/>
    </row>
    <row r="14" spans="1:63" ht="36.75" customHeight="1" x14ac:dyDescent="0.25">
      <c r="A14" s="1187"/>
      <c r="B14" s="1188"/>
      <c r="C14" s="1188"/>
      <c r="D14" s="1303"/>
      <c r="E14" s="1304"/>
      <c r="F14" s="1305"/>
      <c r="G14" s="69"/>
      <c r="H14" s="69"/>
      <c r="I14" s="1306"/>
      <c r="J14" s="1657">
        <v>66</v>
      </c>
      <c r="K14" s="1635" t="s">
        <v>1664</v>
      </c>
      <c r="L14" s="1635" t="s">
        <v>2110</v>
      </c>
      <c r="M14" s="1657">
        <v>1</v>
      </c>
      <c r="N14" s="2089" t="s">
        <v>1665</v>
      </c>
      <c r="O14" s="1669"/>
      <c r="P14" s="1669"/>
      <c r="Q14" s="2152">
        <f>SUM(V14:V16)/R12</f>
        <v>0.61826514814758049</v>
      </c>
      <c r="R14" s="1669"/>
      <c r="S14" s="1646"/>
      <c r="T14" s="2143" t="s">
        <v>1666</v>
      </c>
      <c r="U14" s="2143" t="s">
        <v>1817</v>
      </c>
      <c r="V14" s="2138">
        <v>7780000000</v>
      </c>
      <c r="W14" s="2140">
        <v>80</v>
      </c>
      <c r="X14" s="1614" t="s">
        <v>1667</v>
      </c>
      <c r="Y14" s="2133"/>
      <c r="Z14" s="2133"/>
      <c r="AA14" s="2133"/>
      <c r="AB14" s="2133"/>
      <c r="AC14" s="2133"/>
      <c r="AD14" s="2133"/>
      <c r="AE14" s="2133"/>
      <c r="AF14" s="2133"/>
      <c r="AG14" s="2133"/>
      <c r="AH14" s="2133"/>
      <c r="AI14" s="2133"/>
      <c r="AJ14" s="2133"/>
      <c r="AK14" s="2133"/>
      <c r="AL14" s="2133"/>
      <c r="AM14" s="2133"/>
      <c r="AN14" s="2133"/>
      <c r="AO14" s="2133"/>
      <c r="AP14" s="2133"/>
      <c r="AQ14" s="1569"/>
    </row>
    <row r="15" spans="1:63" ht="39" customHeight="1" x14ac:dyDescent="0.25">
      <c r="A15" s="1187"/>
      <c r="B15" s="1188"/>
      <c r="C15" s="1188"/>
      <c r="D15" s="1303"/>
      <c r="E15" s="1304"/>
      <c r="F15" s="1305"/>
      <c r="G15" s="69"/>
      <c r="H15" s="69"/>
      <c r="I15" s="1306"/>
      <c r="J15" s="1669"/>
      <c r="K15" s="1646"/>
      <c r="L15" s="1646"/>
      <c r="M15" s="1669"/>
      <c r="N15" s="2091"/>
      <c r="O15" s="1669"/>
      <c r="P15" s="1669"/>
      <c r="Q15" s="2146"/>
      <c r="R15" s="1669"/>
      <c r="S15" s="1646"/>
      <c r="T15" s="2144"/>
      <c r="U15" s="2145"/>
      <c r="V15" s="2139"/>
      <c r="W15" s="2141"/>
      <c r="X15" s="1615"/>
      <c r="Y15" s="2133"/>
      <c r="Z15" s="2133"/>
      <c r="AA15" s="2133"/>
      <c r="AB15" s="2133"/>
      <c r="AC15" s="2133"/>
      <c r="AD15" s="2133"/>
      <c r="AE15" s="2133"/>
      <c r="AF15" s="2133"/>
      <c r="AG15" s="2133"/>
      <c r="AH15" s="2133"/>
      <c r="AI15" s="2133"/>
      <c r="AJ15" s="2133"/>
      <c r="AK15" s="2133"/>
      <c r="AL15" s="2133"/>
      <c r="AM15" s="2133"/>
      <c r="AN15" s="2133"/>
      <c r="AO15" s="2133"/>
      <c r="AP15" s="2133"/>
      <c r="AQ15" s="1569"/>
    </row>
    <row r="16" spans="1:63" ht="48.75" customHeight="1" x14ac:dyDescent="0.25">
      <c r="A16" s="1187"/>
      <c r="B16" s="1188"/>
      <c r="C16" s="1188"/>
      <c r="D16" s="1303"/>
      <c r="E16" s="1304"/>
      <c r="F16" s="1305"/>
      <c r="G16" s="69"/>
      <c r="H16" s="69"/>
      <c r="I16" s="1306"/>
      <c r="J16" s="1670"/>
      <c r="K16" s="1668"/>
      <c r="L16" s="1668"/>
      <c r="M16" s="1670"/>
      <c r="N16" s="1200" t="s">
        <v>1820</v>
      </c>
      <c r="O16" s="1669"/>
      <c r="P16" s="1669"/>
      <c r="Q16" s="2147"/>
      <c r="R16" s="1669"/>
      <c r="S16" s="1646"/>
      <c r="T16" s="2145"/>
      <c r="U16" s="1310" t="s">
        <v>1819</v>
      </c>
      <c r="V16" s="1228">
        <v>287000000</v>
      </c>
      <c r="W16" s="1173">
        <v>20</v>
      </c>
      <c r="X16" s="1308" t="s">
        <v>127</v>
      </c>
      <c r="Y16" s="2133"/>
      <c r="Z16" s="2133"/>
      <c r="AA16" s="2133"/>
      <c r="AB16" s="2133"/>
      <c r="AC16" s="2133"/>
      <c r="AD16" s="2133"/>
      <c r="AE16" s="2133"/>
      <c r="AF16" s="2133"/>
      <c r="AG16" s="2133"/>
      <c r="AH16" s="2133"/>
      <c r="AI16" s="2133"/>
      <c r="AJ16" s="2133"/>
      <c r="AK16" s="2133"/>
      <c r="AL16" s="2133"/>
      <c r="AM16" s="2133"/>
      <c r="AN16" s="2133"/>
      <c r="AO16" s="2133"/>
      <c r="AP16" s="2133"/>
      <c r="AQ16" s="1569"/>
    </row>
    <row r="17" spans="1:43" s="1314" customFormat="1" ht="66" customHeight="1" x14ac:dyDescent="0.25">
      <c r="A17" s="1187"/>
      <c r="B17" s="1188"/>
      <c r="C17" s="1188"/>
      <c r="D17" s="1303"/>
      <c r="E17" s="1304"/>
      <c r="F17" s="1305"/>
      <c r="G17" s="69"/>
      <c r="H17" s="69"/>
      <c r="I17" s="1306"/>
      <c r="J17" s="1657">
        <v>67</v>
      </c>
      <c r="K17" s="1635" t="s">
        <v>1668</v>
      </c>
      <c r="L17" s="1635" t="s">
        <v>2111</v>
      </c>
      <c r="M17" s="1657">
        <v>1</v>
      </c>
      <c r="N17" s="337" t="s">
        <v>1821</v>
      </c>
      <c r="O17" s="1669"/>
      <c r="P17" s="1669"/>
      <c r="Q17" s="1311">
        <f>+V17/R12</f>
        <v>1.4623154861355937E-2</v>
      </c>
      <c r="R17" s="1669"/>
      <c r="S17" s="1646"/>
      <c r="T17" s="2143" t="s">
        <v>1669</v>
      </c>
      <c r="U17" s="2143" t="s">
        <v>1818</v>
      </c>
      <c r="V17" s="1312">
        <v>190800000</v>
      </c>
      <c r="W17" s="1211">
        <v>35</v>
      </c>
      <c r="X17" s="1313" t="s">
        <v>1662</v>
      </c>
      <c r="Y17" s="2133"/>
      <c r="Z17" s="2133"/>
      <c r="AA17" s="2133"/>
      <c r="AB17" s="2133"/>
      <c r="AC17" s="2133"/>
      <c r="AD17" s="2133"/>
      <c r="AE17" s="2133"/>
      <c r="AF17" s="2133"/>
      <c r="AG17" s="2133"/>
      <c r="AH17" s="2133"/>
      <c r="AI17" s="2133"/>
      <c r="AJ17" s="2133"/>
      <c r="AK17" s="2133"/>
      <c r="AL17" s="2133"/>
      <c r="AM17" s="2133"/>
      <c r="AN17" s="2133"/>
      <c r="AO17" s="2133"/>
      <c r="AP17" s="2133"/>
      <c r="AQ17" s="1569"/>
    </row>
    <row r="18" spans="1:43" ht="68.25" customHeight="1" x14ac:dyDescent="0.25">
      <c r="A18" s="1187"/>
      <c r="B18" s="1188"/>
      <c r="C18" s="1188"/>
      <c r="D18" s="1303"/>
      <c r="E18" s="1304"/>
      <c r="F18" s="1305"/>
      <c r="G18" s="69"/>
      <c r="H18" s="69"/>
      <c r="I18" s="1306"/>
      <c r="J18" s="1669"/>
      <c r="K18" s="1646"/>
      <c r="L18" s="1646"/>
      <c r="M18" s="1669"/>
      <c r="N18" s="1200" t="s">
        <v>1822</v>
      </c>
      <c r="O18" s="1669"/>
      <c r="P18" s="1670"/>
      <c r="Q18" s="1315">
        <f>+V18/R12</f>
        <v>6.8977145572433674E-2</v>
      </c>
      <c r="R18" s="1669"/>
      <c r="S18" s="1646"/>
      <c r="T18" s="2144"/>
      <c r="U18" s="2144"/>
      <c r="V18" s="1228">
        <v>900000000</v>
      </c>
      <c r="W18" s="1316">
        <v>20</v>
      </c>
      <c r="X18" s="1317" t="s">
        <v>1670</v>
      </c>
      <c r="Y18" s="2133"/>
      <c r="Z18" s="2133"/>
      <c r="AA18" s="2133"/>
      <c r="AB18" s="2133"/>
      <c r="AC18" s="2133"/>
      <c r="AD18" s="2133"/>
      <c r="AE18" s="2133"/>
      <c r="AF18" s="2133"/>
      <c r="AG18" s="2133"/>
      <c r="AH18" s="2133"/>
      <c r="AI18" s="2133"/>
      <c r="AJ18" s="2133"/>
      <c r="AK18" s="2133"/>
      <c r="AL18" s="2133"/>
      <c r="AM18" s="2133"/>
      <c r="AN18" s="2133"/>
      <c r="AO18" s="2133"/>
      <c r="AP18" s="2133"/>
      <c r="AQ18" s="1569"/>
    </row>
    <row r="19" spans="1:43" ht="19.5" customHeight="1" x14ac:dyDescent="0.25">
      <c r="A19" s="1318"/>
      <c r="B19" s="1319"/>
      <c r="C19" s="1319"/>
      <c r="D19" s="1318"/>
      <c r="E19" s="1319"/>
      <c r="F19" s="1320"/>
      <c r="G19" s="1321">
        <v>17</v>
      </c>
      <c r="H19" s="375" t="s">
        <v>1671</v>
      </c>
      <c r="I19" s="375"/>
      <c r="J19" s="24"/>
      <c r="K19" s="25"/>
      <c r="L19" s="25"/>
      <c r="M19" s="24"/>
      <c r="N19" s="24"/>
      <c r="O19" s="24"/>
      <c r="P19" s="25"/>
      <c r="Q19" s="24"/>
      <c r="R19" s="24"/>
      <c r="S19" s="25"/>
      <c r="T19" s="25"/>
      <c r="U19" s="25"/>
      <c r="V19" s="24"/>
      <c r="W19" s="24"/>
      <c r="X19" s="24"/>
      <c r="Y19" s="24"/>
      <c r="Z19" s="24"/>
      <c r="AA19" s="24"/>
      <c r="AB19" s="24"/>
      <c r="AC19" s="24"/>
      <c r="AD19" s="24"/>
      <c r="AE19" s="24"/>
      <c r="AF19" s="24"/>
      <c r="AG19" s="24"/>
      <c r="AH19" s="24"/>
      <c r="AI19" s="24"/>
      <c r="AJ19" s="24"/>
      <c r="AK19" s="24"/>
      <c r="AL19" s="24"/>
      <c r="AM19" s="24"/>
      <c r="AN19" s="1301"/>
      <c r="AO19" s="1301"/>
      <c r="AP19" s="1301"/>
      <c r="AQ19" s="1302"/>
    </row>
    <row r="20" spans="1:43" ht="96.75" customHeight="1" x14ac:dyDescent="0.25">
      <c r="A20" s="1322"/>
      <c r="B20" s="610"/>
      <c r="C20" s="610"/>
      <c r="D20" s="1323"/>
      <c r="E20" s="71"/>
      <c r="F20" s="71"/>
      <c r="G20" s="1324"/>
      <c r="H20" s="1325"/>
      <c r="I20" s="1326"/>
      <c r="J20" s="1327">
        <v>68</v>
      </c>
      <c r="K20" s="1328" t="s">
        <v>1672</v>
      </c>
      <c r="L20" s="1328" t="s">
        <v>2112</v>
      </c>
      <c r="M20" s="1227">
        <v>4500</v>
      </c>
      <c r="N20" s="2090" t="s">
        <v>1824</v>
      </c>
      <c r="O20" s="1669" t="s">
        <v>2361</v>
      </c>
      <c r="P20" s="1646" t="s">
        <v>1673</v>
      </c>
      <c r="Q20" s="1329">
        <f>+V20/$R$20*100</f>
        <v>0.46875</v>
      </c>
      <c r="R20" s="2137">
        <f>SUM(V20:V26)</f>
        <v>1536000000</v>
      </c>
      <c r="S20" s="1646" t="s">
        <v>1674</v>
      </c>
      <c r="T20" s="1646" t="s">
        <v>2266</v>
      </c>
      <c r="U20" s="1330" t="s">
        <v>1825</v>
      </c>
      <c r="V20" s="1230">
        <v>7200000</v>
      </c>
      <c r="W20" s="1204">
        <v>20</v>
      </c>
      <c r="X20" s="1192" t="s">
        <v>127</v>
      </c>
      <c r="Y20" s="2133"/>
      <c r="Z20" s="2133"/>
      <c r="AA20" s="2133"/>
      <c r="AB20" s="2133"/>
      <c r="AC20" s="2133"/>
      <c r="AD20" s="2133">
        <v>93</v>
      </c>
      <c r="AE20" s="2133">
        <v>238</v>
      </c>
      <c r="AF20" s="2133">
        <v>245</v>
      </c>
      <c r="AG20" s="2133">
        <v>0</v>
      </c>
      <c r="AH20" s="2133">
        <v>0</v>
      </c>
      <c r="AI20" s="2133">
        <v>0</v>
      </c>
      <c r="AJ20" s="2133">
        <v>0</v>
      </c>
      <c r="AK20" s="2133">
        <v>2629</v>
      </c>
      <c r="AL20" s="2133">
        <v>2665</v>
      </c>
      <c r="AM20" s="2133">
        <v>2683</v>
      </c>
      <c r="AN20" s="2133">
        <f>SUM(AD20:AM26)</f>
        <v>8553</v>
      </c>
      <c r="AO20" s="2142">
        <v>43101</v>
      </c>
      <c r="AP20" s="2142">
        <v>43465</v>
      </c>
      <c r="AQ20" s="1569" t="s">
        <v>2376</v>
      </c>
    </row>
    <row r="21" spans="1:43" ht="58.5" customHeight="1" x14ac:dyDescent="0.25">
      <c r="A21" s="1322"/>
      <c r="B21" s="610"/>
      <c r="C21" s="610"/>
      <c r="D21" s="1323"/>
      <c r="E21" s="71"/>
      <c r="F21" s="71"/>
      <c r="G21" s="1323"/>
      <c r="H21" s="71"/>
      <c r="I21" s="1331"/>
      <c r="J21" s="1332">
        <v>69</v>
      </c>
      <c r="K21" s="51" t="s">
        <v>1675</v>
      </c>
      <c r="L21" s="1328" t="s">
        <v>2113</v>
      </c>
      <c r="M21" s="1182">
        <v>1</v>
      </c>
      <c r="N21" s="2090"/>
      <c r="O21" s="1669"/>
      <c r="P21" s="1646"/>
      <c r="Q21" s="1333">
        <f>+V21/$R$20*100</f>
        <v>0.46875</v>
      </c>
      <c r="R21" s="2137"/>
      <c r="S21" s="1646"/>
      <c r="T21" s="1646"/>
      <c r="U21" s="1330" t="s">
        <v>1826</v>
      </c>
      <c r="V21" s="1230">
        <v>7200000</v>
      </c>
      <c r="W21" s="1206">
        <v>20</v>
      </c>
      <c r="X21" s="1221" t="s">
        <v>127</v>
      </c>
      <c r="Y21" s="2133"/>
      <c r="Z21" s="2133"/>
      <c r="AA21" s="2133"/>
      <c r="AB21" s="2133"/>
      <c r="AC21" s="2133"/>
      <c r="AD21" s="2133"/>
      <c r="AE21" s="2133"/>
      <c r="AF21" s="2133"/>
      <c r="AG21" s="2133"/>
      <c r="AH21" s="2133"/>
      <c r="AI21" s="2133"/>
      <c r="AJ21" s="2133"/>
      <c r="AK21" s="2133"/>
      <c r="AL21" s="2133"/>
      <c r="AM21" s="2133"/>
      <c r="AN21" s="2133"/>
      <c r="AO21" s="2133"/>
      <c r="AP21" s="2133"/>
      <c r="AQ21" s="1569"/>
    </row>
    <row r="22" spans="1:43" ht="58.5" customHeight="1" x14ac:dyDescent="0.25">
      <c r="A22" s="1322"/>
      <c r="B22" s="610"/>
      <c r="C22" s="610"/>
      <c r="D22" s="1323"/>
      <c r="E22" s="71"/>
      <c r="F22" s="71"/>
      <c r="G22" s="1323"/>
      <c r="H22" s="71"/>
      <c r="I22" s="1331"/>
      <c r="J22" s="2128">
        <v>70</v>
      </c>
      <c r="K22" s="1635" t="s">
        <v>1676</v>
      </c>
      <c r="L22" s="1559" t="s">
        <v>2114</v>
      </c>
      <c r="M22" s="2124">
        <v>469</v>
      </c>
      <c r="N22" s="2090"/>
      <c r="O22" s="1669"/>
      <c r="P22" s="1646"/>
      <c r="Q22" s="2148">
        <f>(+V22+V23)/$R$20*100</f>
        <v>0.9375</v>
      </c>
      <c r="R22" s="2137"/>
      <c r="S22" s="1646"/>
      <c r="T22" s="1646"/>
      <c r="U22" s="1175" t="s">
        <v>1830</v>
      </c>
      <c r="V22" s="1230">
        <v>7200000</v>
      </c>
      <c r="W22" s="1206">
        <v>20</v>
      </c>
      <c r="X22" s="1207" t="s">
        <v>127</v>
      </c>
      <c r="Y22" s="2133"/>
      <c r="Z22" s="2133"/>
      <c r="AA22" s="2133"/>
      <c r="AB22" s="2133"/>
      <c r="AC22" s="2133"/>
      <c r="AD22" s="2133"/>
      <c r="AE22" s="2133"/>
      <c r="AF22" s="2133"/>
      <c r="AG22" s="2133"/>
      <c r="AH22" s="2133"/>
      <c r="AI22" s="2133"/>
      <c r="AJ22" s="2133"/>
      <c r="AK22" s="2133"/>
      <c r="AL22" s="2133"/>
      <c r="AM22" s="2133"/>
      <c r="AN22" s="2133"/>
      <c r="AO22" s="2133"/>
      <c r="AP22" s="2133"/>
      <c r="AQ22" s="1569"/>
    </row>
    <row r="23" spans="1:43" ht="82.5" customHeight="1" x14ac:dyDescent="0.25">
      <c r="A23" s="1322"/>
      <c r="B23" s="610"/>
      <c r="C23" s="610"/>
      <c r="D23" s="1323"/>
      <c r="E23" s="71"/>
      <c r="F23" s="71"/>
      <c r="G23" s="1323"/>
      <c r="H23" s="71"/>
      <c r="I23" s="1331"/>
      <c r="J23" s="2129"/>
      <c r="K23" s="1646"/>
      <c r="L23" s="1559"/>
      <c r="M23" s="2130"/>
      <c r="N23" s="2090"/>
      <c r="O23" s="1669"/>
      <c r="P23" s="1646"/>
      <c r="Q23" s="2149"/>
      <c r="R23" s="2137"/>
      <c r="S23" s="1646"/>
      <c r="T23" s="1646"/>
      <c r="U23" s="1174" t="s">
        <v>1827</v>
      </c>
      <c r="V23" s="1230">
        <v>7200000</v>
      </c>
      <c r="W23" s="1206">
        <v>20</v>
      </c>
      <c r="X23" s="1207" t="s">
        <v>127</v>
      </c>
      <c r="Y23" s="2133"/>
      <c r="Z23" s="2133"/>
      <c r="AA23" s="2133"/>
      <c r="AB23" s="2133"/>
      <c r="AC23" s="2133"/>
      <c r="AD23" s="2133"/>
      <c r="AE23" s="2133"/>
      <c r="AF23" s="2133"/>
      <c r="AG23" s="2133"/>
      <c r="AH23" s="2133"/>
      <c r="AI23" s="2133"/>
      <c r="AJ23" s="2133"/>
      <c r="AK23" s="2133"/>
      <c r="AL23" s="2133"/>
      <c r="AM23" s="2133"/>
      <c r="AN23" s="2133"/>
      <c r="AO23" s="2133"/>
      <c r="AP23" s="2133"/>
      <c r="AQ23" s="1569"/>
    </row>
    <row r="24" spans="1:43" ht="79.5" customHeight="1" x14ac:dyDescent="0.25">
      <c r="A24" s="1322"/>
      <c r="B24" s="610"/>
      <c r="C24" s="610"/>
      <c r="D24" s="1323"/>
      <c r="E24" s="71"/>
      <c r="F24" s="71"/>
      <c r="G24" s="1323"/>
      <c r="H24" s="71"/>
      <c r="I24" s="1331"/>
      <c r="J24" s="1332">
        <v>71</v>
      </c>
      <c r="K24" s="51" t="s">
        <v>1677</v>
      </c>
      <c r="L24" s="51" t="s">
        <v>2115</v>
      </c>
      <c r="M24" s="1207">
        <v>2469</v>
      </c>
      <c r="N24" s="2090"/>
      <c r="O24" s="1669"/>
      <c r="P24" s="1646"/>
      <c r="Q24" s="1333">
        <f>+V24/$R$20*100</f>
        <v>0</v>
      </c>
      <c r="R24" s="2137"/>
      <c r="S24" s="1646"/>
      <c r="T24" s="1646"/>
      <c r="U24" s="1175" t="s">
        <v>1829</v>
      </c>
      <c r="V24" s="488"/>
      <c r="W24" s="1206"/>
      <c r="X24" s="1179"/>
      <c r="Y24" s="2133"/>
      <c r="Z24" s="2133"/>
      <c r="AA24" s="2133"/>
      <c r="AB24" s="2133"/>
      <c r="AC24" s="2133"/>
      <c r="AD24" s="2133"/>
      <c r="AE24" s="2133"/>
      <c r="AF24" s="2133"/>
      <c r="AG24" s="2133">
        <v>0</v>
      </c>
      <c r="AH24" s="2133"/>
      <c r="AI24" s="2133"/>
      <c r="AJ24" s="2133"/>
      <c r="AK24" s="2133"/>
      <c r="AL24" s="2133"/>
      <c r="AM24" s="2133"/>
      <c r="AN24" s="2133"/>
      <c r="AO24" s="2133"/>
      <c r="AP24" s="2133"/>
      <c r="AQ24" s="1569"/>
    </row>
    <row r="25" spans="1:43" ht="128.25" x14ac:dyDescent="0.25">
      <c r="A25" s="1322"/>
      <c r="B25" s="610"/>
      <c r="C25" s="610"/>
      <c r="D25" s="1323"/>
      <c r="E25" s="71"/>
      <c r="F25" s="71"/>
      <c r="G25" s="1323"/>
      <c r="H25" s="71"/>
      <c r="I25" s="1331"/>
      <c r="J25" s="1332">
        <v>72</v>
      </c>
      <c r="K25" s="51" t="s">
        <v>1678</v>
      </c>
      <c r="L25" s="1328" t="s">
        <v>2116</v>
      </c>
      <c r="M25" s="1206">
        <v>455</v>
      </c>
      <c r="N25" s="2090"/>
      <c r="O25" s="1669"/>
      <c r="P25" s="1646"/>
      <c r="Q25" s="1333">
        <f>+V25/$R$20*100</f>
        <v>0.46875</v>
      </c>
      <c r="R25" s="2137"/>
      <c r="S25" s="1646"/>
      <c r="T25" s="1646"/>
      <c r="U25" s="1175" t="s">
        <v>1828</v>
      </c>
      <c r="V25" s="488">
        <v>7200000</v>
      </c>
      <c r="W25" s="1206">
        <v>20</v>
      </c>
      <c r="X25" s="1207" t="s">
        <v>127</v>
      </c>
      <c r="Y25" s="2133"/>
      <c r="Z25" s="2133"/>
      <c r="AA25" s="2133"/>
      <c r="AB25" s="2133"/>
      <c r="AC25" s="2133"/>
      <c r="AD25" s="2133"/>
      <c r="AE25" s="2133"/>
      <c r="AF25" s="2133"/>
      <c r="AG25" s="2133"/>
      <c r="AH25" s="2133"/>
      <c r="AI25" s="2133"/>
      <c r="AJ25" s="2133"/>
      <c r="AK25" s="2133"/>
      <c r="AL25" s="2133"/>
      <c r="AM25" s="2133"/>
      <c r="AN25" s="2133"/>
      <c r="AO25" s="2133"/>
      <c r="AP25" s="2133"/>
      <c r="AQ25" s="1569"/>
    </row>
    <row r="26" spans="1:43" ht="75.75" customHeight="1" x14ac:dyDescent="0.25">
      <c r="A26" s="1322"/>
      <c r="B26" s="610"/>
      <c r="C26" s="610"/>
      <c r="D26" s="1323"/>
      <c r="E26" s="71"/>
      <c r="F26" s="71"/>
      <c r="G26" s="1323"/>
      <c r="H26" s="71"/>
      <c r="I26" s="1331"/>
      <c r="J26" s="1334">
        <v>73</v>
      </c>
      <c r="K26" s="1335" t="s">
        <v>1679</v>
      </c>
      <c r="L26" s="1335" t="s">
        <v>1979</v>
      </c>
      <c r="M26" s="1202">
        <v>1</v>
      </c>
      <c r="N26" s="2090"/>
      <c r="O26" s="1669"/>
      <c r="P26" s="1646"/>
      <c r="Q26" s="1333">
        <f>+V26/$R$20*100</f>
        <v>97.65625</v>
      </c>
      <c r="R26" s="2137"/>
      <c r="S26" s="1646"/>
      <c r="T26" s="1646"/>
      <c r="U26" s="1175" t="s">
        <v>1823</v>
      </c>
      <c r="V26" s="1228">
        <v>1500000000</v>
      </c>
      <c r="W26" s="1202">
        <v>25</v>
      </c>
      <c r="X26" s="1219" t="s">
        <v>2250</v>
      </c>
      <c r="Y26" s="2099"/>
      <c r="Z26" s="2099"/>
      <c r="AA26" s="2099"/>
      <c r="AB26" s="2099"/>
      <c r="AC26" s="2099"/>
      <c r="AD26" s="2099"/>
      <c r="AE26" s="2099"/>
      <c r="AF26" s="2099"/>
      <c r="AG26" s="2099"/>
      <c r="AH26" s="2099"/>
      <c r="AI26" s="2099"/>
      <c r="AJ26" s="2099"/>
      <c r="AK26" s="2099"/>
      <c r="AL26" s="2099"/>
      <c r="AM26" s="2099"/>
      <c r="AN26" s="2099"/>
      <c r="AO26" s="2099"/>
      <c r="AP26" s="2099"/>
      <c r="AQ26" s="1570"/>
    </row>
    <row r="27" spans="1:43" ht="171" x14ac:dyDescent="0.25">
      <c r="A27" s="1322"/>
      <c r="B27" s="610"/>
      <c r="C27" s="610"/>
      <c r="D27" s="1336"/>
      <c r="E27" s="1337"/>
      <c r="F27" s="1337"/>
      <c r="G27" s="1336"/>
      <c r="H27" s="1337"/>
      <c r="I27" s="1338"/>
      <c r="J27" s="1334">
        <v>74</v>
      </c>
      <c r="K27" s="1335" t="s">
        <v>1680</v>
      </c>
      <c r="L27" s="1335" t="s">
        <v>2117</v>
      </c>
      <c r="M27" s="1202">
        <v>2232</v>
      </c>
      <c r="N27" s="1200" t="s">
        <v>1681</v>
      </c>
      <c r="O27" s="1454" t="s">
        <v>2362</v>
      </c>
      <c r="P27" s="1335" t="s">
        <v>1682</v>
      </c>
      <c r="Q27" s="1196">
        <v>1</v>
      </c>
      <c r="R27" s="1224">
        <f>+V27</f>
        <v>136212000000</v>
      </c>
      <c r="S27" s="1335" t="s">
        <v>1683</v>
      </c>
      <c r="T27" s="1335" t="s">
        <v>1684</v>
      </c>
      <c r="U27" s="1339" t="s">
        <v>1831</v>
      </c>
      <c r="V27" s="1228">
        <v>136212000000</v>
      </c>
      <c r="W27" s="1202">
        <v>25</v>
      </c>
      <c r="X27" s="1218" t="s">
        <v>1685</v>
      </c>
      <c r="Y27" s="1218">
        <v>21554</v>
      </c>
      <c r="Z27" s="1218">
        <v>22392</v>
      </c>
      <c r="AA27" s="1202">
        <v>31677</v>
      </c>
      <c r="AB27" s="1202">
        <v>10302</v>
      </c>
      <c r="AC27" s="1202">
        <v>1874</v>
      </c>
      <c r="AD27" s="1202">
        <v>93</v>
      </c>
      <c r="AE27" s="1202">
        <v>238</v>
      </c>
      <c r="AF27" s="1202">
        <v>245</v>
      </c>
      <c r="AG27" s="1202">
        <v>0</v>
      </c>
      <c r="AH27" s="1202">
        <v>0</v>
      </c>
      <c r="AI27" s="1340">
        <v>0</v>
      </c>
      <c r="AJ27" s="1341">
        <v>0</v>
      </c>
      <c r="AK27" s="1341">
        <v>2629</v>
      </c>
      <c r="AL27" s="1341">
        <v>2665</v>
      </c>
      <c r="AM27" s="1341">
        <v>2683</v>
      </c>
      <c r="AN27" s="1342">
        <v>43946</v>
      </c>
      <c r="AO27" s="1343">
        <v>43101</v>
      </c>
      <c r="AP27" s="1343">
        <v>43465</v>
      </c>
      <c r="AQ27" s="1344" t="s">
        <v>2376</v>
      </c>
    </row>
    <row r="28" spans="1:43" x14ac:dyDescent="0.25">
      <c r="A28" s="1318"/>
      <c r="B28" s="1319"/>
      <c r="C28" s="1320"/>
      <c r="D28" s="559">
        <v>6</v>
      </c>
      <c r="E28" s="1345" t="s">
        <v>1686</v>
      </c>
      <c r="F28" s="1345"/>
      <c r="G28" s="1345"/>
      <c r="H28" s="1345"/>
      <c r="I28" s="1345"/>
      <c r="J28" s="1287"/>
      <c r="K28" s="771"/>
      <c r="L28" s="771"/>
      <c r="M28" s="493"/>
      <c r="N28" s="493"/>
      <c r="O28" s="776"/>
      <c r="P28" s="771"/>
      <c r="Q28" s="1346"/>
      <c r="R28" s="774"/>
      <c r="S28" s="771"/>
      <c r="T28" s="771"/>
      <c r="U28" s="771"/>
      <c r="V28" s="775"/>
      <c r="W28" s="1347"/>
      <c r="X28" s="776"/>
      <c r="Y28" s="776"/>
      <c r="Z28" s="776"/>
      <c r="AA28" s="493"/>
      <c r="AB28" s="493"/>
      <c r="AC28" s="493"/>
      <c r="AD28" s="493"/>
      <c r="AE28" s="493"/>
      <c r="AF28" s="493"/>
      <c r="AG28" s="493"/>
      <c r="AH28" s="1348"/>
      <c r="AI28" s="1348"/>
      <c r="AJ28" s="1291"/>
      <c r="AK28" s="1291"/>
      <c r="AL28" s="1291"/>
      <c r="AM28" s="1291"/>
      <c r="AN28" s="1291"/>
      <c r="AO28" s="1291"/>
      <c r="AP28" s="1291"/>
      <c r="AQ28" s="1292"/>
    </row>
    <row r="29" spans="1:43" x14ac:dyDescent="0.25">
      <c r="A29" s="1318"/>
      <c r="B29" s="1139"/>
      <c r="C29" s="1139"/>
      <c r="D29" s="1349"/>
      <c r="E29" s="1350"/>
      <c r="F29" s="1351"/>
      <c r="G29" s="1352">
        <v>19</v>
      </c>
      <c r="H29" s="1234" t="s">
        <v>1687</v>
      </c>
      <c r="I29" s="1234"/>
      <c r="J29" s="1234"/>
      <c r="K29" s="25"/>
      <c r="L29" s="25"/>
      <c r="M29" s="24"/>
      <c r="N29" s="24"/>
      <c r="O29" s="24"/>
      <c r="P29" s="25"/>
      <c r="Q29" s="24"/>
      <c r="R29" s="24"/>
      <c r="S29" s="25"/>
      <c r="T29" s="25"/>
      <c r="U29" s="25"/>
      <c r="V29" s="1353"/>
      <c r="W29" s="24"/>
      <c r="X29" s="24"/>
      <c r="Y29" s="24"/>
      <c r="Z29" s="24"/>
      <c r="AA29" s="24"/>
      <c r="AB29" s="24"/>
      <c r="AC29" s="24"/>
      <c r="AD29" s="24"/>
      <c r="AE29" s="24"/>
      <c r="AF29" s="24"/>
      <c r="AG29" s="24"/>
      <c r="AH29" s="24"/>
      <c r="AI29" s="24"/>
      <c r="AJ29" s="1301"/>
      <c r="AK29" s="1301"/>
      <c r="AL29" s="1301"/>
      <c r="AM29" s="1301"/>
      <c r="AN29" s="1301"/>
      <c r="AO29" s="1301"/>
      <c r="AP29" s="1301"/>
      <c r="AQ29" s="1302"/>
    </row>
    <row r="30" spans="1:43" ht="82.5" customHeight="1" x14ac:dyDescent="0.25">
      <c r="A30" s="574"/>
      <c r="B30" s="368"/>
      <c r="C30" s="368"/>
      <c r="D30" s="1354"/>
      <c r="E30" s="1139"/>
      <c r="F30" s="1355"/>
      <c r="G30" s="368"/>
      <c r="H30" s="368"/>
      <c r="I30" s="368"/>
      <c r="J30" s="1220">
        <v>75</v>
      </c>
      <c r="K30" s="1328" t="s">
        <v>1688</v>
      </c>
      <c r="L30" s="1328" t="s">
        <v>2118</v>
      </c>
      <c r="M30" s="1227">
        <v>28</v>
      </c>
      <c r="N30" s="1356"/>
      <c r="O30" s="1669" t="s">
        <v>2363</v>
      </c>
      <c r="P30" s="1646" t="s">
        <v>1689</v>
      </c>
      <c r="Q30" s="1198">
        <f>+V30/$R$30</f>
        <v>0</v>
      </c>
      <c r="R30" s="2153">
        <f>SUM(V30:V37)</f>
        <v>30000000</v>
      </c>
      <c r="S30" s="1646" t="s">
        <v>2364</v>
      </c>
      <c r="T30" s="1328" t="s">
        <v>1690</v>
      </c>
      <c r="U30" s="1357" t="s">
        <v>1691</v>
      </c>
      <c r="V30" s="1222"/>
      <c r="W30" s="1204"/>
      <c r="X30" s="1220"/>
      <c r="Y30" s="2130">
        <v>21554</v>
      </c>
      <c r="Z30" s="2130">
        <v>22392</v>
      </c>
      <c r="AA30" s="2130">
        <v>31677</v>
      </c>
      <c r="AB30" s="2130">
        <v>10302</v>
      </c>
      <c r="AC30" s="2130">
        <v>1874</v>
      </c>
      <c r="AD30" s="2130">
        <v>93</v>
      </c>
      <c r="AE30" s="2130">
        <v>238</v>
      </c>
      <c r="AF30" s="2130">
        <v>245</v>
      </c>
      <c r="AG30" s="2130">
        <v>0</v>
      </c>
      <c r="AH30" s="2130">
        <v>0</v>
      </c>
      <c r="AI30" s="2130">
        <v>0</v>
      </c>
      <c r="AJ30" s="2130">
        <v>0</v>
      </c>
      <c r="AK30" s="2130">
        <v>2629</v>
      </c>
      <c r="AL30" s="2130">
        <v>2665</v>
      </c>
      <c r="AM30" s="2130">
        <v>2683</v>
      </c>
      <c r="AN30" s="2130">
        <v>43946</v>
      </c>
      <c r="AO30" s="2119">
        <v>43101</v>
      </c>
      <c r="AP30" s="2119">
        <v>43465</v>
      </c>
      <c r="AQ30" s="1646" t="s">
        <v>2376</v>
      </c>
    </row>
    <row r="31" spans="1:43" ht="114" x14ac:dyDescent="0.25">
      <c r="A31" s="1323"/>
      <c r="B31" s="71"/>
      <c r="C31" s="71"/>
      <c r="D31" s="1354"/>
      <c r="E31" s="1139"/>
      <c r="F31" s="1355"/>
      <c r="G31" s="368"/>
      <c r="H31" s="368"/>
      <c r="I31" s="368"/>
      <c r="J31" s="1218">
        <v>76</v>
      </c>
      <c r="K31" s="1335" t="s">
        <v>1692</v>
      </c>
      <c r="L31" s="1335" t="s">
        <v>2119</v>
      </c>
      <c r="M31" s="1226">
        <v>1050</v>
      </c>
      <c r="N31" s="1356"/>
      <c r="O31" s="1669"/>
      <c r="P31" s="1646"/>
      <c r="Q31" s="1196">
        <v>1</v>
      </c>
      <c r="R31" s="2153"/>
      <c r="S31" s="1646"/>
      <c r="T31" s="1335" t="s">
        <v>1693</v>
      </c>
      <c r="U31" s="1180" t="s">
        <v>1694</v>
      </c>
      <c r="V31" s="1228">
        <v>30000000</v>
      </c>
      <c r="W31" s="1202">
        <v>35</v>
      </c>
      <c r="X31" s="1218" t="s">
        <v>1662</v>
      </c>
      <c r="Y31" s="2130"/>
      <c r="Z31" s="2130"/>
      <c r="AA31" s="2130"/>
      <c r="AB31" s="2130"/>
      <c r="AC31" s="2130"/>
      <c r="AD31" s="2130"/>
      <c r="AE31" s="2130"/>
      <c r="AF31" s="2130"/>
      <c r="AG31" s="2130"/>
      <c r="AH31" s="2130"/>
      <c r="AI31" s="2130"/>
      <c r="AJ31" s="2130"/>
      <c r="AK31" s="2130"/>
      <c r="AL31" s="2130"/>
      <c r="AM31" s="2130"/>
      <c r="AN31" s="2130"/>
      <c r="AO31" s="2130"/>
      <c r="AP31" s="2130"/>
      <c r="AQ31" s="1646"/>
    </row>
    <row r="32" spans="1:43" ht="67.5" customHeight="1" x14ac:dyDescent="0.25">
      <c r="A32" s="1323"/>
      <c r="B32" s="71"/>
      <c r="C32" s="71"/>
      <c r="D32" s="1354"/>
      <c r="E32" s="1139"/>
      <c r="F32" s="1355"/>
      <c r="G32" s="368"/>
      <c r="H32" s="368"/>
      <c r="I32" s="368"/>
      <c r="J32" s="1207">
        <v>77</v>
      </c>
      <c r="K32" s="51" t="s">
        <v>1695</v>
      </c>
      <c r="L32" s="51" t="s">
        <v>2120</v>
      </c>
      <c r="M32" s="1182">
        <v>73</v>
      </c>
      <c r="N32" s="1356" t="s">
        <v>1696</v>
      </c>
      <c r="O32" s="1669"/>
      <c r="P32" s="1646"/>
      <c r="Q32" s="1193">
        <v>0</v>
      </c>
      <c r="R32" s="2153"/>
      <c r="S32" s="1646"/>
      <c r="T32" s="51" t="s">
        <v>1697</v>
      </c>
      <c r="U32" s="1175" t="s">
        <v>1698</v>
      </c>
      <c r="V32" s="1223"/>
      <c r="W32" s="1206"/>
      <c r="X32" s="1207"/>
      <c r="Y32" s="2130"/>
      <c r="Z32" s="2130"/>
      <c r="AA32" s="2130"/>
      <c r="AB32" s="2130"/>
      <c r="AC32" s="2130"/>
      <c r="AD32" s="2130"/>
      <c r="AE32" s="2130"/>
      <c r="AF32" s="2130"/>
      <c r="AG32" s="2130"/>
      <c r="AH32" s="2130"/>
      <c r="AI32" s="2130"/>
      <c r="AJ32" s="2130"/>
      <c r="AK32" s="2130"/>
      <c r="AL32" s="2130"/>
      <c r="AM32" s="2130"/>
      <c r="AN32" s="2130"/>
      <c r="AO32" s="2130"/>
      <c r="AP32" s="2130"/>
      <c r="AQ32" s="1646"/>
    </row>
    <row r="33" spans="1:43" ht="106.5" customHeight="1" x14ac:dyDescent="0.25">
      <c r="A33" s="1323"/>
      <c r="B33" s="71"/>
      <c r="C33" s="71"/>
      <c r="D33" s="1354"/>
      <c r="E33" s="1139"/>
      <c r="F33" s="1355"/>
      <c r="G33" s="368"/>
      <c r="H33" s="368"/>
      <c r="I33" s="368"/>
      <c r="J33" s="1207">
        <v>78</v>
      </c>
      <c r="K33" s="51" t="s">
        <v>1699</v>
      </c>
      <c r="L33" s="51" t="s">
        <v>2121</v>
      </c>
      <c r="M33" s="1182">
        <v>14</v>
      </c>
      <c r="N33" s="1356"/>
      <c r="O33" s="1669"/>
      <c r="P33" s="1646"/>
      <c r="Q33" s="1193">
        <v>0</v>
      </c>
      <c r="R33" s="2153"/>
      <c r="S33" s="1646"/>
      <c r="T33" s="51" t="s">
        <v>1700</v>
      </c>
      <c r="U33" s="1175" t="s">
        <v>1833</v>
      </c>
      <c r="V33" s="1223"/>
      <c r="W33" s="1206"/>
      <c r="X33" s="1207"/>
      <c r="Y33" s="2130"/>
      <c r="Z33" s="2130"/>
      <c r="AA33" s="2130"/>
      <c r="AB33" s="2130"/>
      <c r="AC33" s="2130"/>
      <c r="AD33" s="2130"/>
      <c r="AE33" s="2130"/>
      <c r="AF33" s="2130"/>
      <c r="AG33" s="2130"/>
      <c r="AH33" s="2130"/>
      <c r="AI33" s="2130"/>
      <c r="AJ33" s="2130"/>
      <c r="AK33" s="2130"/>
      <c r="AL33" s="2130"/>
      <c r="AM33" s="2130"/>
      <c r="AN33" s="2130"/>
      <c r="AO33" s="2130"/>
      <c r="AP33" s="2130"/>
      <c r="AQ33" s="1646"/>
    </row>
    <row r="34" spans="1:43" ht="71.25" x14ac:dyDescent="0.25">
      <c r="A34" s="1323"/>
      <c r="B34" s="71"/>
      <c r="C34" s="71"/>
      <c r="D34" s="1354"/>
      <c r="E34" s="1139"/>
      <c r="F34" s="1355"/>
      <c r="G34" s="368"/>
      <c r="H34" s="368"/>
      <c r="I34" s="368"/>
      <c r="J34" s="1207">
        <v>79</v>
      </c>
      <c r="K34" s="51" t="s">
        <v>1701</v>
      </c>
      <c r="L34" s="51" t="s">
        <v>2122</v>
      </c>
      <c r="M34" s="1182">
        <v>213</v>
      </c>
      <c r="N34" s="1356"/>
      <c r="O34" s="1669"/>
      <c r="P34" s="1646"/>
      <c r="Q34" s="1193">
        <v>0</v>
      </c>
      <c r="R34" s="2153"/>
      <c r="S34" s="1646"/>
      <c r="T34" s="51" t="s">
        <v>1702</v>
      </c>
      <c r="U34" s="1175" t="s">
        <v>1834</v>
      </c>
      <c r="V34" s="1223"/>
      <c r="W34" s="1206"/>
      <c r="X34" s="1207"/>
      <c r="Y34" s="2130"/>
      <c r="Z34" s="2130"/>
      <c r="AA34" s="2130"/>
      <c r="AB34" s="2130"/>
      <c r="AC34" s="2130"/>
      <c r="AD34" s="2130"/>
      <c r="AE34" s="2130"/>
      <c r="AF34" s="2130"/>
      <c r="AG34" s="2130"/>
      <c r="AH34" s="2130"/>
      <c r="AI34" s="2130"/>
      <c r="AJ34" s="2130"/>
      <c r="AK34" s="2130"/>
      <c r="AL34" s="2130"/>
      <c r="AM34" s="2130"/>
      <c r="AN34" s="2130"/>
      <c r="AO34" s="2130"/>
      <c r="AP34" s="2130"/>
      <c r="AQ34" s="1646"/>
    </row>
    <row r="35" spans="1:43" ht="60" customHeight="1" x14ac:dyDescent="0.25">
      <c r="A35" s="1323"/>
      <c r="B35" s="71"/>
      <c r="C35" s="71"/>
      <c r="D35" s="1354"/>
      <c r="E35" s="1139"/>
      <c r="F35" s="1355"/>
      <c r="G35" s="368"/>
      <c r="H35" s="368"/>
      <c r="I35" s="368"/>
      <c r="J35" s="1207">
        <v>80</v>
      </c>
      <c r="K35" s="51" t="s">
        <v>1703</v>
      </c>
      <c r="L35" s="51" t="s">
        <v>2123</v>
      </c>
      <c r="M35" s="1182">
        <v>4476</v>
      </c>
      <c r="N35" s="1356"/>
      <c r="O35" s="1669"/>
      <c r="P35" s="1646"/>
      <c r="Q35" s="1193">
        <v>0</v>
      </c>
      <c r="R35" s="2153"/>
      <c r="S35" s="1646"/>
      <c r="T35" s="51" t="s">
        <v>1704</v>
      </c>
      <c r="U35" s="1175" t="s">
        <v>1835</v>
      </c>
      <c r="V35" s="1223"/>
      <c r="W35" s="1206"/>
      <c r="X35" s="1207"/>
      <c r="Y35" s="2130"/>
      <c r="Z35" s="2130"/>
      <c r="AA35" s="2130"/>
      <c r="AB35" s="2130"/>
      <c r="AC35" s="2130"/>
      <c r="AD35" s="2130"/>
      <c r="AE35" s="2130"/>
      <c r="AF35" s="2130"/>
      <c r="AG35" s="2130"/>
      <c r="AH35" s="2130"/>
      <c r="AI35" s="2130"/>
      <c r="AJ35" s="2130"/>
      <c r="AK35" s="2130"/>
      <c r="AL35" s="2130"/>
      <c r="AM35" s="2130"/>
      <c r="AN35" s="2130"/>
      <c r="AO35" s="2130"/>
      <c r="AP35" s="2130"/>
      <c r="AQ35" s="1646"/>
    </row>
    <row r="36" spans="1:43" ht="90" customHeight="1" x14ac:dyDescent="0.25">
      <c r="A36" s="1323"/>
      <c r="B36" s="71"/>
      <c r="C36" s="71"/>
      <c r="D36" s="1354"/>
      <c r="E36" s="1139"/>
      <c r="F36" s="1355"/>
      <c r="G36" s="368"/>
      <c r="H36" s="368"/>
      <c r="I36" s="368"/>
      <c r="J36" s="1207">
        <v>81</v>
      </c>
      <c r="K36" s="51" t="s">
        <v>1705</v>
      </c>
      <c r="L36" s="51" t="s">
        <v>2124</v>
      </c>
      <c r="M36" s="1182">
        <v>32</v>
      </c>
      <c r="N36" s="1356"/>
      <c r="O36" s="1669"/>
      <c r="P36" s="1646"/>
      <c r="Q36" s="1193">
        <v>0</v>
      </c>
      <c r="R36" s="2153"/>
      <c r="S36" s="1646"/>
      <c r="T36" s="51" t="s">
        <v>1690</v>
      </c>
      <c r="U36" s="1175" t="s">
        <v>1836</v>
      </c>
      <c r="V36" s="1223"/>
      <c r="W36" s="1206"/>
      <c r="X36" s="1207"/>
      <c r="Y36" s="2130"/>
      <c r="Z36" s="2130"/>
      <c r="AA36" s="2130"/>
      <c r="AB36" s="2130"/>
      <c r="AC36" s="2130"/>
      <c r="AD36" s="2130"/>
      <c r="AE36" s="2130"/>
      <c r="AF36" s="2130"/>
      <c r="AG36" s="2130"/>
      <c r="AH36" s="2130"/>
      <c r="AI36" s="2130"/>
      <c r="AJ36" s="2130"/>
      <c r="AK36" s="2130"/>
      <c r="AL36" s="2130"/>
      <c r="AM36" s="2130"/>
      <c r="AN36" s="2130"/>
      <c r="AO36" s="2130"/>
      <c r="AP36" s="2130"/>
      <c r="AQ36" s="1646"/>
    </row>
    <row r="37" spans="1:43" ht="108" customHeight="1" x14ac:dyDescent="0.25">
      <c r="A37" s="1323"/>
      <c r="B37" s="71"/>
      <c r="C37" s="71"/>
      <c r="D37" s="1354"/>
      <c r="E37" s="1139"/>
      <c r="F37" s="1355"/>
      <c r="G37" s="368"/>
      <c r="H37" s="368"/>
      <c r="I37" s="368"/>
      <c r="J37" s="1218">
        <v>82</v>
      </c>
      <c r="K37" s="1335" t="s">
        <v>1706</v>
      </c>
      <c r="L37" s="1335" t="s">
        <v>2125</v>
      </c>
      <c r="M37" s="1226">
        <v>32</v>
      </c>
      <c r="N37" s="1356"/>
      <c r="O37" s="1669"/>
      <c r="P37" s="1646"/>
      <c r="Q37" s="1196">
        <v>0</v>
      </c>
      <c r="R37" s="2153"/>
      <c r="S37" s="1646"/>
      <c r="T37" s="1335" t="s">
        <v>1690</v>
      </c>
      <c r="U37" s="1339" t="s">
        <v>1837</v>
      </c>
      <c r="V37" s="1224"/>
      <c r="W37" s="1202"/>
      <c r="X37" s="1218"/>
      <c r="Y37" s="2130"/>
      <c r="Z37" s="2130"/>
      <c r="AA37" s="2130"/>
      <c r="AB37" s="2130"/>
      <c r="AC37" s="2130"/>
      <c r="AD37" s="2130"/>
      <c r="AE37" s="2130"/>
      <c r="AF37" s="2130"/>
      <c r="AG37" s="2130"/>
      <c r="AH37" s="2130"/>
      <c r="AI37" s="2130"/>
      <c r="AJ37" s="2130"/>
      <c r="AK37" s="2130"/>
      <c r="AL37" s="2130"/>
      <c r="AM37" s="2130"/>
      <c r="AN37" s="2130"/>
      <c r="AO37" s="2130"/>
      <c r="AP37" s="2130"/>
      <c r="AQ37" s="1646"/>
    </row>
    <row r="38" spans="1:43" x14ac:dyDescent="0.25">
      <c r="A38" s="1323"/>
      <c r="B38" s="71"/>
      <c r="C38" s="71"/>
      <c r="D38" s="1323"/>
      <c r="E38" s="71"/>
      <c r="F38" s="1331"/>
      <c r="G38" s="1352">
        <v>20</v>
      </c>
      <c r="H38" s="1234" t="s">
        <v>1707</v>
      </c>
      <c r="I38" s="1234"/>
      <c r="J38" s="1234"/>
      <c r="K38" s="25"/>
      <c r="L38" s="25"/>
      <c r="M38" s="24"/>
      <c r="N38" s="24"/>
      <c r="O38" s="24"/>
      <c r="P38" s="25"/>
      <c r="Q38" s="24"/>
      <c r="R38" s="24"/>
      <c r="S38" s="25"/>
      <c r="T38" s="25"/>
      <c r="U38" s="25"/>
      <c r="V38" s="24"/>
      <c r="W38" s="24"/>
      <c r="X38" s="24"/>
      <c r="Y38" s="24"/>
      <c r="Z38" s="24"/>
      <c r="AA38" s="24"/>
      <c r="AB38" s="24"/>
      <c r="AC38" s="24"/>
      <c r="AD38" s="24"/>
      <c r="AE38" s="24"/>
      <c r="AF38" s="24"/>
      <c r="AG38" s="24"/>
      <c r="AH38" s="24"/>
      <c r="AI38" s="24"/>
      <c r="AJ38" s="1301"/>
      <c r="AK38" s="1301"/>
      <c r="AL38" s="1301"/>
      <c r="AM38" s="1301"/>
      <c r="AN38" s="1301"/>
      <c r="AO38" s="1301"/>
      <c r="AP38" s="1301"/>
      <c r="AQ38" s="1302"/>
    </row>
    <row r="39" spans="1:43" ht="28.5" x14ac:dyDescent="0.25">
      <c r="A39" s="1358"/>
      <c r="B39" s="1359"/>
      <c r="C39" s="1359"/>
      <c r="D39" s="1137"/>
      <c r="E39" s="520"/>
      <c r="F39" s="1360"/>
      <c r="G39" s="2131"/>
      <c r="H39" s="2131"/>
      <c r="I39" s="2132"/>
      <c r="J39" s="1221">
        <v>83</v>
      </c>
      <c r="K39" s="1357" t="s">
        <v>1708</v>
      </c>
      <c r="L39" s="1357" t="s">
        <v>2126</v>
      </c>
      <c r="M39" s="1227">
        <v>47</v>
      </c>
      <c r="N39" s="2155" t="s">
        <v>1718</v>
      </c>
      <c r="O39" s="1621" t="s">
        <v>2365</v>
      </c>
      <c r="P39" s="1569" t="s">
        <v>1709</v>
      </c>
      <c r="Q39" s="1361">
        <f>SUM(V39:V39)/R39</f>
        <v>0</v>
      </c>
      <c r="R39" s="2158">
        <f>SUM(V39:V52)</f>
        <v>60000000</v>
      </c>
      <c r="S39" s="1569" t="s">
        <v>1710</v>
      </c>
      <c r="T39" s="1357" t="s">
        <v>1711</v>
      </c>
      <c r="U39" s="195" t="s">
        <v>1838</v>
      </c>
      <c r="V39" s="1230"/>
      <c r="W39" s="1307"/>
      <c r="X39" s="1192"/>
      <c r="Y39" s="2133">
        <v>21554</v>
      </c>
      <c r="Z39" s="2133">
        <v>22392</v>
      </c>
      <c r="AA39" s="2154">
        <v>31677</v>
      </c>
      <c r="AB39" s="2154">
        <v>10302</v>
      </c>
      <c r="AC39" s="2154">
        <v>1874</v>
      </c>
      <c r="AD39" s="2154">
        <v>93</v>
      </c>
      <c r="AE39" s="2154">
        <v>238</v>
      </c>
      <c r="AF39" s="2154">
        <v>245</v>
      </c>
      <c r="AG39" s="2154">
        <v>0</v>
      </c>
      <c r="AH39" s="2154">
        <v>0</v>
      </c>
      <c r="AI39" s="2154">
        <v>0</v>
      </c>
      <c r="AJ39" s="2154">
        <v>0</v>
      </c>
      <c r="AK39" s="2154">
        <v>2629</v>
      </c>
      <c r="AL39" s="2154">
        <v>2665</v>
      </c>
      <c r="AM39" s="2154">
        <v>2683</v>
      </c>
      <c r="AN39" s="2154">
        <v>43946</v>
      </c>
      <c r="AO39" s="2162">
        <v>43101</v>
      </c>
      <c r="AP39" s="2164">
        <v>43465</v>
      </c>
      <c r="AQ39" s="2159" t="s">
        <v>2376</v>
      </c>
    </row>
    <row r="40" spans="1:43" ht="61.5" customHeight="1" x14ac:dyDescent="0.25">
      <c r="A40" s="1358"/>
      <c r="B40" s="1359"/>
      <c r="C40" s="1359"/>
      <c r="D40" s="1137"/>
      <c r="E40" s="520"/>
      <c r="F40" s="1360"/>
      <c r="G40" s="2131"/>
      <c r="H40" s="2131"/>
      <c r="I40" s="2132"/>
      <c r="J40" s="1179">
        <v>84</v>
      </c>
      <c r="K40" s="1175" t="s">
        <v>1712</v>
      </c>
      <c r="L40" s="1175" t="s">
        <v>2127</v>
      </c>
      <c r="M40" s="1179">
        <v>26</v>
      </c>
      <c r="N40" s="2155"/>
      <c r="O40" s="1621"/>
      <c r="P40" s="1569"/>
      <c r="Q40" s="1362">
        <f>+V40/R39</f>
        <v>0</v>
      </c>
      <c r="R40" s="2158"/>
      <c r="S40" s="1569"/>
      <c r="T40" s="1175" t="s">
        <v>1713</v>
      </c>
      <c r="U40" s="1175" t="s">
        <v>1714</v>
      </c>
      <c r="V40" s="488"/>
      <c r="W40" s="1173"/>
      <c r="X40" s="1179"/>
      <c r="Y40" s="2133"/>
      <c r="Z40" s="2133"/>
      <c r="AA40" s="2154"/>
      <c r="AB40" s="2154"/>
      <c r="AC40" s="2154"/>
      <c r="AD40" s="2154"/>
      <c r="AE40" s="2154"/>
      <c r="AF40" s="2154"/>
      <c r="AG40" s="2154"/>
      <c r="AH40" s="2154"/>
      <c r="AI40" s="2154"/>
      <c r="AJ40" s="2154"/>
      <c r="AK40" s="2154"/>
      <c r="AL40" s="2154"/>
      <c r="AM40" s="2154"/>
      <c r="AN40" s="2154"/>
      <c r="AO40" s="2163"/>
      <c r="AP40" s="2165"/>
      <c r="AQ40" s="2159"/>
    </row>
    <row r="41" spans="1:43" ht="71.25" x14ac:dyDescent="0.25">
      <c r="A41" s="1358"/>
      <c r="B41" s="1359"/>
      <c r="C41" s="1359"/>
      <c r="D41" s="1137"/>
      <c r="E41" s="520"/>
      <c r="F41" s="1360"/>
      <c r="G41" s="2131"/>
      <c r="H41" s="2131"/>
      <c r="I41" s="2132"/>
      <c r="J41" s="1179">
        <v>85</v>
      </c>
      <c r="K41" s="1175" t="s">
        <v>1715</v>
      </c>
      <c r="L41" s="1175" t="s">
        <v>2128</v>
      </c>
      <c r="M41" s="1179">
        <v>26</v>
      </c>
      <c r="N41" s="2155"/>
      <c r="O41" s="1621"/>
      <c r="P41" s="1569"/>
      <c r="Q41" s="1362">
        <f>+V41/R39</f>
        <v>0</v>
      </c>
      <c r="R41" s="2158"/>
      <c r="S41" s="1569"/>
      <c r="T41" s="1339" t="s">
        <v>1716</v>
      </c>
      <c r="U41" s="1175" t="s">
        <v>1839</v>
      </c>
      <c r="V41" s="488"/>
      <c r="W41" s="1173"/>
      <c r="X41" s="1179"/>
      <c r="Y41" s="2133"/>
      <c r="Z41" s="2133"/>
      <c r="AA41" s="2154"/>
      <c r="AB41" s="2154"/>
      <c r="AC41" s="2154"/>
      <c r="AD41" s="2154"/>
      <c r="AE41" s="2154"/>
      <c r="AF41" s="2154"/>
      <c r="AG41" s="2154"/>
      <c r="AH41" s="2154"/>
      <c r="AI41" s="2154"/>
      <c r="AJ41" s="2154"/>
      <c r="AK41" s="2154"/>
      <c r="AL41" s="2154"/>
      <c r="AM41" s="2154"/>
      <c r="AN41" s="2154"/>
      <c r="AO41" s="2163"/>
      <c r="AP41" s="2165"/>
      <c r="AQ41" s="2159"/>
    </row>
    <row r="42" spans="1:43" ht="71.25" x14ac:dyDescent="0.25">
      <c r="A42" s="1358"/>
      <c r="B42" s="1359"/>
      <c r="C42" s="1359"/>
      <c r="D42" s="1137"/>
      <c r="E42" s="520"/>
      <c r="F42" s="1360"/>
      <c r="G42" s="2131"/>
      <c r="H42" s="2131"/>
      <c r="I42" s="2132"/>
      <c r="J42" s="1179">
        <v>87</v>
      </c>
      <c r="K42" s="1175" t="s">
        <v>1717</v>
      </c>
      <c r="L42" s="1175" t="s">
        <v>2129</v>
      </c>
      <c r="M42" s="1179">
        <v>30</v>
      </c>
      <c r="N42" s="2155"/>
      <c r="O42" s="1621"/>
      <c r="P42" s="1569"/>
      <c r="Q42" s="1362">
        <f>+V42/R39</f>
        <v>0.33333333333333331</v>
      </c>
      <c r="R42" s="2158"/>
      <c r="S42" s="1569"/>
      <c r="T42" s="1175" t="s">
        <v>1719</v>
      </c>
      <c r="U42" s="1175" t="s">
        <v>1840</v>
      </c>
      <c r="V42" s="488">
        <v>20000000</v>
      </c>
      <c r="W42" s="1173">
        <v>20</v>
      </c>
      <c r="X42" s="1313" t="s">
        <v>127</v>
      </c>
      <c r="Y42" s="2133"/>
      <c r="Z42" s="2133"/>
      <c r="AA42" s="2154"/>
      <c r="AB42" s="2154"/>
      <c r="AC42" s="2154"/>
      <c r="AD42" s="2154"/>
      <c r="AE42" s="2154"/>
      <c r="AF42" s="2154"/>
      <c r="AG42" s="2154"/>
      <c r="AH42" s="2154"/>
      <c r="AI42" s="2154"/>
      <c r="AJ42" s="2154"/>
      <c r="AK42" s="2154"/>
      <c r="AL42" s="2154"/>
      <c r="AM42" s="2154"/>
      <c r="AN42" s="2154"/>
      <c r="AO42" s="2163"/>
      <c r="AP42" s="2165"/>
      <c r="AQ42" s="2159"/>
    </row>
    <row r="43" spans="1:43" ht="66.75" customHeight="1" x14ac:dyDescent="0.25">
      <c r="A43" s="1358"/>
      <c r="B43" s="1359"/>
      <c r="C43" s="1359"/>
      <c r="D43" s="1137"/>
      <c r="E43" s="520"/>
      <c r="F43" s="1360"/>
      <c r="G43" s="2131"/>
      <c r="H43" s="2131"/>
      <c r="I43" s="2132"/>
      <c r="J43" s="1614">
        <v>88</v>
      </c>
      <c r="K43" s="1568" t="s">
        <v>1720</v>
      </c>
      <c r="L43" s="1568" t="s">
        <v>2130</v>
      </c>
      <c r="M43" s="1614">
        <v>34</v>
      </c>
      <c r="N43" s="2155"/>
      <c r="O43" s="1621"/>
      <c r="P43" s="1569"/>
      <c r="Q43" s="2134">
        <f>+V44/R39</f>
        <v>0</v>
      </c>
      <c r="R43" s="2158"/>
      <c r="S43" s="1569"/>
      <c r="T43" s="1568" t="s">
        <v>1721</v>
      </c>
      <c r="U43" s="1175" t="s">
        <v>1841</v>
      </c>
      <c r="V43" s="488"/>
      <c r="W43" s="1173"/>
      <c r="X43" s="1179"/>
      <c r="Y43" s="2133"/>
      <c r="Z43" s="2133"/>
      <c r="AA43" s="2154"/>
      <c r="AB43" s="2154"/>
      <c r="AC43" s="2154"/>
      <c r="AD43" s="2154"/>
      <c r="AE43" s="2154"/>
      <c r="AF43" s="2154"/>
      <c r="AG43" s="2154"/>
      <c r="AH43" s="2154"/>
      <c r="AI43" s="2154"/>
      <c r="AJ43" s="2154"/>
      <c r="AK43" s="2154"/>
      <c r="AL43" s="2154"/>
      <c r="AM43" s="2154"/>
      <c r="AN43" s="2154"/>
      <c r="AO43" s="2163"/>
      <c r="AP43" s="2165"/>
      <c r="AQ43" s="2159"/>
    </row>
    <row r="44" spans="1:43" ht="75.75" customHeight="1" x14ac:dyDescent="0.25">
      <c r="A44" s="1358"/>
      <c r="B44" s="1359"/>
      <c r="C44" s="1359"/>
      <c r="D44" s="1137"/>
      <c r="E44" s="520"/>
      <c r="F44" s="1360"/>
      <c r="G44" s="2131"/>
      <c r="H44" s="2131"/>
      <c r="I44" s="2132"/>
      <c r="J44" s="1615"/>
      <c r="K44" s="1570"/>
      <c r="L44" s="1570"/>
      <c r="M44" s="1615"/>
      <c r="N44" s="2155"/>
      <c r="O44" s="1621"/>
      <c r="P44" s="1569"/>
      <c r="Q44" s="2136"/>
      <c r="R44" s="2158"/>
      <c r="S44" s="1569"/>
      <c r="T44" s="1570"/>
      <c r="U44" s="1175" t="s">
        <v>1722</v>
      </c>
      <c r="V44" s="488"/>
      <c r="W44" s="1173"/>
      <c r="X44" s="1179"/>
      <c r="Y44" s="2133"/>
      <c r="Z44" s="2133"/>
      <c r="AA44" s="2154"/>
      <c r="AB44" s="2154"/>
      <c r="AC44" s="2154"/>
      <c r="AD44" s="2154"/>
      <c r="AE44" s="2154"/>
      <c r="AF44" s="2154"/>
      <c r="AG44" s="2154"/>
      <c r="AH44" s="2154"/>
      <c r="AI44" s="2154"/>
      <c r="AJ44" s="2154"/>
      <c r="AK44" s="2154"/>
      <c r="AL44" s="2154"/>
      <c r="AM44" s="2154"/>
      <c r="AN44" s="2154"/>
      <c r="AO44" s="2163"/>
      <c r="AP44" s="2165"/>
      <c r="AQ44" s="2159"/>
    </row>
    <row r="45" spans="1:43" ht="25.5" customHeight="1" x14ac:dyDescent="0.25">
      <c r="A45" s="1358"/>
      <c r="B45" s="1359"/>
      <c r="C45" s="1359"/>
      <c r="D45" s="1137"/>
      <c r="E45" s="520"/>
      <c r="F45" s="1360"/>
      <c r="G45" s="2131"/>
      <c r="H45" s="2131"/>
      <c r="I45" s="2132"/>
      <c r="J45" s="2098">
        <v>86</v>
      </c>
      <c r="K45" s="1568" t="s">
        <v>2132</v>
      </c>
      <c r="L45" s="1568" t="s">
        <v>2131</v>
      </c>
      <c r="M45" s="1614">
        <v>3</v>
      </c>
      <c r="N45" s="2155"/>
      <c r="O45" s="1621"/>
      <c r="P45" s="1569"/>
      <c r="Q45" s="2134">
        <f>V45/R39</f>
        <v>0</v>
      </c>
      <c r="R45" s="2158"/>
      <c r="S45" s="1569"/>
      <c r="T45" s="1568" t="s">
        <v>1719</v>
      </c>
      <c r="U45" s="1175" t="s">
        <v>1723</v>
      </c>
      <c r="V45" s="488"/>
      <c r="W45" s="1173"/>
      <c r="X45" s="1179"/>
      <c r="Y45" s="2133"/>
      <c r="Z45" s="2133"/>
      <c r="AA45" s="2154"/>
      <c r="AB45" s="2154"/>
      <c r="AC45" s="2154"/>
      <c r="AD45" s="2154"/>
      <c r="AE45" s="2154"/>
      <c r="AF45" s="2154"/>
      <c r="AG45" s="2154"/>
      <c r="AH45" s="2154"/>
      <c r="AI45" s="2154"/>
      <c r="AJ45" s="2154"/>
      <c r="AK45" s="2154"/>
      <c r="AL45" s="2154"/>
      <c r="AM45" s="2154"/>
      <c r="AN45" s="2154"/>
      <c r="AO45" s="2163"/>
      <c r="AP45" s="2165"/>
      <c r="AQ45" s="2159"/>
    </row>
    <row r="46" spans="1:43" ht="32.25" customHeight="1" x14ac:dyDescent="0.25">
      <c r="A46" s="1358"/>
      <c r="B46" s="1359"/>
      <c r="C46" s="1359"/>
      <c r="D46" s="1137"/>
      <c r="E46" s="520"/>
      <c r="F46" s="1360"/>
      <c r="G46" s="2131"/>
      <c r="H46" s="2131"/>
      <c r="I46" s="2132"/>
      <c r="J46" s="2133"/>
      <c r="K46" s="1569"/>
      <c r="L46" s="1569"/>
      <c r="M46" s="1621"/>
      <c r="N46" s="2155"/>
      <c r="O46" s="1621"/>
      <c r="P46" s="1569"/>
      <c r="Q46" s="2135"/>
      <c r="R46" s="2158"/>
      <c r="S46" s="1569"/>
      <c r="T46" s="1569"/>
      <c r="U46" s="1175" t="s">
        <v>1724</v>
      </c>
      <c r="V46" s="488"/>
      <c r="W46" s="1173"/>
      <c r="X46" s="1179"/>
      <c r="Y46" s="2133"/>
      <c r="Z46" s="2133"/>
      <c r="AA46" s="2154"/>
      <c r="AB46" s="2154"/>
      <c r="AC46" s="2154"/>
      <c r="AD46" s="2154"/>
      <c r="AE46" s="2154"/>
      <c r="AF46" s="2154"/>
      <c r="AG46" s="2154"/>
      <c r="AH46" s="2154"/>
      <c r="AI46" s="2154"/>
      <c r="AJ46" s="2154"/>
      <c r="AK46" s="2154"/>
      <c r="AL46" s="2154"/>
      <c r="AM46" s="2154"/>
      <c r="AN46" s="2154"/>
      <c r="AO46" s="2163"/>
      <c r="AP46" s="2165"/>
      <c r="AQ46" s="2159"/>
    </row>
    <row r="47" spans="1:43" ht="28.5" x14ac:dyDescent="0.25">
      <c r="A47" s="1358"/>
      <c r="B47" s="1359"/>
      <c r="C47" s="1359"/>
      <c r="D47" s="1137"/>
      <c r="E47" s="520"/>
      <c r="F47" s="1360"/>
      <c r="G47" s="2131"/>
      <c r="H47" s="2131"/>
      <c r="I47" s="2132"/>
      <c r="J47" s="2099"/>
      <c r="K47" s="1570"/>
      <c r="L47" s="1570"/>
      <c r="M47" s="1615"/>
      <c r="N47" s="2155"/>
      <c r="O47" s="1621"/>
      <c r="P47" s="1569"/>
      <c r="Q47" s="2136"/>
      <c r="R47" s="2158"/>
      <c r="S47" s="1569"/>
      <c r="T47" s="1570"/>
      <c r="U47" s="1174" t="s">
        <v>1842</v>
      </c>
      <c r="V47" s="488"/>
      <c r="W47" s="1173"/>
      <c r="X47" s="1179"/>
      <c r="Y47" s="2133"/>
      <c r="Z47" s="2133"/>
      <c r="AA47" s="2154"/>
      <c r="AB47" s="2154"/>
      <c r="AC47" s="2154"/>
      <c r="AD47" s="2154"/>
      <c r="AE47" s="2154"/>
      <c r="AF47" s="2154"/>
      <c r="AG47" s="2154"/>
      <c r="AH47" s="2154"/>
      <c r="AI47" s="2154"/>
      <c r="AJ47" s="2154"/>
      <c r="AK47" s="2154"/>
      <c r="AL47" s="2154"/>
      <c r="AM47" s="2154"/>
      <c r="AN47" s="2154"/>
      <c r="AO47" s="2163"/>
      <c r="AP47" s="2165"/>
      <c r="AQ47" s="2159"/>
    </row>
    <row r="48" spans="1:43" ht="77.25" customHeight="1" x14ac:dyDescent="0.25">
      <c r="A48" s="1358"/>
      <c r="B48" s="1359"/>
      <c r="C48" s="1359"/>
      <c r="D48" s="1137"/>
      <c r="E48" s="520"/>
      <c r="F48" s="1360"/>
      <c r="G48" s="2131"/>
      <c r="H48" s="2131"/>
      <c r="I48" s="2132"/>
      <c r="J48" s="1179">
        <v>89</v>
      </c>
      <c r="K48" s="1175" t="s">
        <v>1725</v>
      </c>
      <c r="L48" s="1175" t="s">
        <v>2133</v>
      </c>
      <c r="M48" s="1179">
        <v>17500</v>
      </c>
      <c r="N48" s="2155"/>
      <c r="O48" s="1621"/>
      <c r="P48" s="1569"/>
      <c r="Q48" s="1362">
        <f>+V48/R39</f>
        <v>0</v>
      </c>
      <c r="R48" s="2158"/>
      <c r="S48" s="1569"/>
      <c r="T48" s="1175" t="s">
        <v>1726</v>
      </c>
      <c r="U48" s="1175" t="s">
        <v>1843</v>
      </c>
      <c r="V48" s="488"/>
      <c r="W48" s="1173"/>
      <c r="X48" s="1179"/>
      <c r="Y48" s="2133"/>
      <c r="Z48" s="2133"/>
      <c r="AA48" s="2154"/>
      <c r="AB48" s="2154"/>
      <c r="AC48" s="2154"/>
      <c r="AD48" s="2154"/>
      <c r="AE48" s="2154"/>
      <c r="AF48" s="2154"/>
      <c r="AG48" s="2154"/>
      <c r="AH48" s="2154"/>
      <c r="AI48" s="2154"/>
      <c r="AJ48" s="2154"/>
      <c r="AK48" s="2154"/>
      <c r="AL48" s="2154"/>
      <c r="AM48" s="2154"/>
      <c r="AN48" s="2154"/>
      <c r="AO48" s="2163"/>
      <c r="AP48" s="2165"/>
      <c r="AQ48" s="2159"/>
    </row>
    <row r="49" spans="1:43" ht="42.75" x14ac:dyDescent="0.25">
      <c r="A49" s="1358"/>
      <c r="B49" s="1359"/>
      <c r="C49" s="1359"/>
      <c r="D49" s="1137"/>
      <c r="E49" s="520"/>
      <c r="F49" s="1360"/>
      <c r="G49" s="2131"/>
      <c r="H49" s="2131"/>
      <c r="I49" s="2132"/>
      <c r="J49" s="2098">
        <v>90</v>
      </c>
      <c r="K49" s="1568" t="s">
        <v>1727</v>
      </c>
      <c r="L49" s="1568" t="s">
        <v>2134</v>
      </c>
      <c r="M49" s="2126">
        <v>126</v>
      </c>
      <c r="N49" s="2155"/>
      <c r="O49" s="1621"/>
      <c r="P49" s="1569"/>
      <c r="Q49" s="2156">
        <f>(V49+V50)/R39</f>
        <v>0.33333333333333331</v>
      </c>
      <c r="R49" s="2158"/>
      <c r="S49" s="1569"/>
      <c r="T49" s="1568" t="s">
        <v>1728</v>
      </c>
      <c r="U49" s="1175" t="s">
        <v>1844</v>
      </c>
      <c r="V49" s="488"/>
      <c r="W49" s="1173"/>
      <c r="X49" s="1179"/>
      <c r="Y49" s="2133"/>
      <c r="Z49" s="2133"/>
      <c r="AA49" s="2154"/>
      <c r="AB49" s="2154"/>
      <c r="AC49" s="2154"/>
      <c r="AD49" s="2154"/>
      <c r="AE49" s="2154"/>
      <c r="AF49" s="2154"/>
      <c r="AG49" s="2154"/>
      <c r="AH49" s="2154"/>
      <c r="AI49" s="2154"/>
      <c r="AJ49" s="2154"/>
      <c r="AK49" s="2154"/>
      <c r="AL49" s="2154"/>
      <c r="AM49" s="2154"/>
      <c r="AN49" s="2154"/>
      <c r="AO49" s="2163"/>
      <c r="AP49" s="2165"/>
      <c r="AQ49" s="2159"/>
    </row>
    <row r="50" spans="1:43" ht="75" customHeight="1" x14ac:dyDescent="0.25">
      <c r="A50" s="1358"/>
      <c r="B50" s="1359"/>
      <c r="C50" s="1359"/>
      <c r="D50" s="1137"/>
      <c r="E50" s="520"/>
      <c r="F50" s="1360"/>
      <c r="G50" s="2131"/>
      <c r="H50" s="2131"/>
      <c r="I50" s="2132"/>
      <c r="J50" s="2099"/>
      <c r="K50" s="1570"/>
      <c r="L50" s="1570"/>
      <c r="M50" s="2127"/>
      <c r="N50" s="2155"/>
      <c r="O50" s="1621"/>
      <c r="P50" s="1569"/>
      <c r="Q50" s="2157"/>
      <c r="R50" s="2158"/>
      <c r="S50" s="1569"/>
      <c r="T50" s="1570"/>
      <c r="U50" s="1175" t="s">
        <v>1729</v>
      </c>
      <c r="V50" s="488">
        <v>20000000</v>
      </c>
      <c r="W50" s="1173">
        <v>20</v>
      </c>
      <c r="X50" s="1179" t="s">
        <v>127</v>
      </c>
      <c r="Y50" s="2133"/>
      <c r="Z50" s="2133"/>
      <c r="AA50" s="2154"/>
      <c r="AB50" s="2154"/>
      <c r="AC50" s="2154"/>
      <c r="AD50" s="2154"/>
      <c r="AE50" s="2154"/>
      <c r="AF50" s="2154"/>
      <c r="AG50" s="2154"/>
      <c r="AH50" s="2154"/>
      <c r="AI50" s="2154"/>
      <c r="AJ50" s="2154"/>
      <c r="AK50" s="2154"/>
      <c r="AL50" s="2154"/>
      <c r="AM50" s="2154"/>
      <c r="AN50" s="2154"/>
      <c r="AO50" s="2163"/>
      <c r="AP50" s="2165"/>
      <c r="AQ50" s="2159"/>
    </row>
    <row r="51" spans="1:43" ht="42.75" x14ac:dyDescent="0.25">
      <c r="A51" s="1358"/>
      <c r="B51" s="1359"/>
      <c r="C51" s="1359"/>
      <c r="D51" s="1137"/>
      <c r="E51" s="520"/>
      <c r="F51" s="1360"/>
      <c r="G51" s="2131"/>
      <c r="H51" s="2131"/>
      <c r="I51" s="2132"/>
      <c r="J51" s="1179">
        <v>91</v>
      </c>
      <c r="K51" s="1175" t="s">
        <v>1730</v>
      </c>
      <c r="L51" s="1175" t="s">
        <v>2135</v>
      </c>
      <c r="M51" s="1182">
        <v>54</v>
      </c>
      <c r="N51" s="2155"/>
      <c r="O51" s="1621"/>
      <c r="P51" s="1569"/>
      <c r="Q51" s="1362">
        <f>+V51/R39</f>
        <v>0.33333333333333331</v>
      </c>
      <c r="R51" s="2158"/>
      <c r="S51" s="1569"/>
      <c r="T51" s="1175" t="s">
        <v>1731</v>
      </c>
      <c r="U51" s="1175" t="s">
        <v>1845</v>
      </c>
      <c r="V51" s="488">
        <v>20000000</v>
      </c>
      <c r="W51" s="1173">
        <v>20</v>
      </c>
      <c r="X51" s="1179" t="s">
        <v>127</v>
      </c>
      <c r="Y51" s="2133"/>
      <c r="Z51" s="2133"/>
      <c r="AA51" s="2154"/>
      <c r="AB51" s="2154"/>
      <c r="AC51" s="2154"/>
      <c r="AD51" s="2154"/>
      <c r="AE51" s="2154"/>
      <c r="AF51" s="2154"/>
      <c r="AG51" s="2154"/>
      <c r="AH51" s="2154"/>
      <c r="AI51" s="2154"/>
      <c r="AJ51" s="2154"/>
      <c r="AK51" s="2154"/>
      <c r="AL51" s="2154"/>
      <c r="AM51" s="2154"/>
      <c r="AN51" s="2154"/>
      <c r="AO51" s="2163"/>
      <c r="AP51" s="2165"/>
      <c r="AQ51" s="2159"/>
    </row>
    <row r="52" spans="1:43" ht="99.75" x14ac:dyDescent="0.25">
      <c r="A52" s="1358"/>
      <c r="B52" s="1359"/>
      <c r="C52" s="1359"/>
      <c r="D52" s="1137"/>
      <c r="E52" s="520"/>
      <c r="F52" s="1360"/>
      <c r="G52" s="2131"/>
      <c r="H52" s="2131"/>
      <c r="I52" s="2132"/>
      <c r="J52" s="1191">
        <v>92</v>
      </c>
      <c r="K52" s="1339" t="s">
        <v>1732</v>
      </c>
      <c r="L52" s="1339" t="s">
        <v>2136</v>
      </c>
      <c r="M52" s="1226">
        <v>2</v>
      </c>
      <c r="N52" s="2155"/>
      <c r="O52" s="1621"/>
      <c r="P52" s="1569"/>
      <c r="Q52" s="1363">
        <f>+V52/R39</f>
        <v>0</v>
      </c>
      <c r="R52" s="2158"/>
      <c r="S52" s="1569"/>
      <c r="T52" s="1339" t="s">
        <v>1733</v>
      </c>
      <c r="U52" s="1339" t="s">
        <v>1846</v>
      </c>
      <c r="V52" s="1228"/>
      <c r="W52" s="1316"/>
      <c r="X52" s="1191"/>
      <c r="Y52" s="2133"/>
      <c r="Z52" s="2133"/>
      <c r="AA52" s="2154"/>
      <c r="AB52" s="2154"/>
      <c r="AC52" s="2154"/>
      <c r="AD52" s="2154"/>
      <c r="AE52" s="2154"/>
      <c r="AF52" s="2154"/>
      <c r="AG52" s="2154"/>
      <c r="AH52" s="2154"/>
      <c r="AI52" s="2154"/>
      <c r="AJ52" s="2154"/>
      <c r="AK52" s="2154"/>
      <c r="AL52" s="2154"/>
      <c r="AM52" s="2154"/>
      <c r="AN52" s="2154"/>
      <c r="AO52" s="2163"/>
      <c r="AP52" s="2165"/>
      <c r="AQ52" s="2159"/>
    </row>
    <row r="53" spans="1:43" x14ac:dyDescent="0.25">
      <c r="A53" s="1323"/>
      <c r="B53" s="71"/>
      <c r="C53" s="71"/>
      <c r="D53" s="1323"/>
      <c r="E53" s="71"/>
      <c r="F53" s="1331"/>
      <c r="G53" s="1352">
        <v>21</v>
      </c>
      <c r="H53" s="1234" t="s">
        <v>1734</v>
      </c>
      <c r="I53" s="1234"/>
      <c r="J53" s="1234"/>
      <c r="K53" s="25"/>
      <c r="L53" s="25"/>
      <c r="M53" s="24"/>
      <c r="N53" s="24"/>
      <c r="O53" s="24"/>
      <c r="P53" s="25"/>
      <c r="Q53" s="24"/>
      <c r="R53" s="24"/>
      <c r="S53" s="25"/>
      <c r="T53" s="25"/>
      <c r="U53" s="25"/>
      <c r="V53" s="24"/>
      <c r="W53" s="24"/>
      <c r="X53" s="24"/>
      <c r="Y53" s="24"/>
      <c r="Z53" s="24"/>
      <c r="AA53" s="24"/>
      <c r="AB53" s="24"/>
      <c r="AC53" s="24"/>
      <c r="AD53" s="24"/>
      <c r="AE53" s="24"/>
      <c r="AF53" s="24"/>
      <c r="AG53" s="24"/>
      <c r="AH53" s="24"/>
      <c r="AI53" s="24"/>
      <c r="AJ53" s="1301"/>
      <c r="AK53" s="1301"/>
      <c r="AL53" s="1301"/>
      <c r="AM53" s="1301"/>
      <c r="AN53" s="1301"/>
      <c r="AO53" s="1301"/>
      <c r="AP53" s="1301"/>
      <c r="AQ53" s="1302"/>
    </row>
    <row r="54" spans="1:43" ht="105" customHeight="1" x14ac:dyDescent="0.25">
      <c r="A54" s="574"/>
      <c r="B54" s="368"/>
      <c r="C54" s="368"/>
      <c r="D54" s="1354"/>
      <c r="E54" s="1139"/>
      <c r="F54" s="1355"/>
      <c r="G54" s="368"/>
      <c r="H54" s="368"/>
      <c r="I54" s="582"/>
      <c r="J54" s="1220">
        <v>93</v>
      </c>
      <c r="K54" s="1328" t="s">
        <v>1735</v>
      </c>
      <c r="L54" s="1328" t="s">
        <v>2137</v>
      </c>
      <c r="M54" s="1364">
        <v>32</v>
      </c>
      <c r="N54" s="1356"/>
      <c r="O54" s="1657" t="s">
        <v>2366</v>
      </c>
      <c r="P54" s="1657" t="s">
        <v>1736</v>
      </c>
      <c r="Q54" s="1366">
        <f>+V54/$R$54</f>
        <v>0</v>
      </c>
      <c r="R54" s="2168">
        <f>SUM(V54:V59)</f>
        <v>102000000</v>
      </c>
      <c r="S54" s="1646" t="s">
        <v>1737</v>
      </c>
      <c r="T54" s="1328" t="s">
        <v>1738</v>
      </c>
      <c r="U54" s="1328" t="s">
        <v>1847</v>
      </c>
      <c r="V54" s="1230">
        <v>0</v>
      </c>
      <c r="W54" s="1204"/>
      <c r="X54" s="1220"/>
      <c r="Y54" s="2130">
        <v>21554</v>
      </c>
      <c r="Z54" s="2130">
        <v>22392</v>
      </c>
      <c r="AA54" s="2160">
        <v>31677</v>
      </c>
      <c r="AB54" s="2160">
        <v>10302</v>
      </c>
      <c r="AC54" s="2160">
        <v>1874</v>
      </c>
      <c r="AD54" s="2160">
        <v>93</v>
      </c>
      <c r="AE54" s="2160">
        <v>238</v>
      </c>
      <c r="AF54" s="2160">
        <v>245</v>
      </c>
      <c r="AG54" s="2160">
        <v>0</v>
      </c>
      <c r="AH54" s="2160">
        <v>0</v>
      </c>
      <c r="AI54" s="2160">
        <v>0</v>
      </c>
      <c r="AJ54" s="2161">
        <v>0</v>
      </c>
      <c r="AK54" s="2161">
        <v>2629</v>
      </c>
      <c r="AL54" s="2161">
        <v>2665</v>
      </c>
      <c r="AM54" s="2161">
        <v>2683</v>
      </c>
      <c r="AN54" s="2163">
        <v>43946</v>
      </c>
      <c r="AO54" s="2162">
        <v>43101</v>
      </c>
      <c r="AP54" s="2162">
        <v>43465</v>
      </c>
      <c r="AQ54" s="2159" t="s">
        <v>2376</v>
      </c>
    </row>
    <row r="55" spans="1:43" ht="35.25" customHeight="1" x14ac:dyDescent="0.25">
      <c r="A55" s="574"/>
      <c r="B55" s="368"/>
      <c r="C55" s="368"/>
      <c r="D55" s="1354"/>
      <c r="E55" s="1139"/>
      <c r="F55" s="1355"/>
      <c r="G55" s="368"/>
      <c r="H55" s="368"/>
      <c r="I55" s="582"/>
      <c r="J55" s="1657">
        <v>94</v>
      </c>
      <c r="K55" s="1635" t="s">
        <v>1739</v>
      </c>
      <c r="L55" s="1635" t="s">
        <v>2138</v>
      </c>
      <c r="M55" s="2126">
        <v>40</v>
      </c>
      <c r="N55" s="337" t="s">
        <v>1969</v>
      </c>
      <c r="O55" s="1669"/>
      <c r="P55" s="1669"/>
      <c r="Q55" s="1367">
        <f>+V55/$R$54</f>
        <v>0.49019607843137253</v>
      </c>
      <c r="R55" s="2168"/>
      <c r="S55" s="1646"/>
      <c r="T55" s="1635" t="s">
        <v>1740</v>
      </c>
      <c r="U55" s="1194" t="s">
        <v>1848</v>
      </c>
      <c r="V55" s="488">
        <v>50000000</v>
      </c>
      <c r="W55" s="1206">
        <v>25</v>
      </c>
      <c r="X55" s="1207" t="s">
        <v>1741</v>
      </c>
      <c r="Y55" s="2130"/>
      <c r="Z55" s="2130"/>
      <c r="AA55" s="2160"/>
      <c r="AB55" s="2160"/>
      <c r="AC55" s="2160"/>
      <c r="AD55" s="2160"/>
      <c r="AE55" s="2160"/>
      <c r="AF55" s="2160"/>
      <c r="AG55" s="2160"/>
      <c r="AH55" s="2160"/>
      <c r="AI55" s="2160"/>
      <c r="AJ55" s="2161"/>
      <c r="AK55" s="2161"/>
      <c r="AL55" s="2161"/>
      <c r="AM55" s="2161"/>
      <c r="AN55" s="2163"/>
      <c r="AO55" s="2163"/>
      <c r="AP55" s="2163"/>
      <c r="AQ55" s="2159"/>
    </row>
    <row r="56" spans="1:43" ht="28.5" customHeight="1" x14ac:dyDescent="0.25">
      <c r="A56" s="574"/>
      <c r="B56" s="368"/>
      <c r="C56" s="368"/>
      <c r="D56" s="1354"/>
      <c r="E56" s="1139"/>
      <c r="F56" s="1355"/>
      <c r="G56" s="368"/>
      <c r="H56" s="368"/>
      <c r="I56" s="582"/>
      <c r="J56" s="1670"/>
      <c r="K56" s="1668"/>
      <c r="L56" s="1668"/>
      <c r="M56" s="2127"/>
      <c r="N56" s="337" t="s">
        <v>1742</v>
      </c>
      <c r="O56" s="1669"/>
      <c r="P56" s="1669"/>
      <c r="Q56" s="1367">
        <f>+V56/$R$54</f>
        <v>0.21568627450980393</v>
      </c>
      <c r="R56" s="2168"/>
      <c r="S56" s="1646"/>
      <c r="T56" s="1668"/>
      <c r="U56" s="1199"/>
      <c r="V56" s="488">
        <v>22000000</v>
      </c>
      <c r="W56" s="1206">
        <v>20</v>
      </c>
      <c r="X56" s="1207" t="s">
        <v>127</v>
      </c>
      <c r="Y56" s="2130"/>
      <c r="Z56" s="2130"/>
      <c r="AA56" s="2160"/>
      <c r="AB56" s="2160"/>
      <c r="AC56" s="2160"/>
      <c r="AD56" s="2160"/>
      <c r="AE56" s="2160"/>
      <c r="AF56" s="2160"/>
      <c r="AG56" s="2160"/>
      <c r="AH56" s="2160"/>
      <c r="AI56" s="2160"/>
      <c r="AJ56" s="2161"/>
      <c r="AK56" s="2161"/>
      <c r="AL56" s="2161"/>
      <c r="AM56" s="2161"/>
      <c r="AN56" s="2163"/>
      <c r="AO56" s="2163"/>
      <c r="AP56" s="2163"/>
      <c r="AQ56" s="2159"/>
    </row>
    <row r="57" spans="1:43" ht="33" customHeight="1" x14ac:dyDescent="0.25">
      <c r="A57" s="574"/>
      <c r="B57" s="368"/>
      <c r="C57" s="368"/>
      <c r="D57" s="1354"/>
      <c r="E57" s="1139"/>
      <c r="F57" s="1355"/>
      <c r="G57" s="368"/>
      <c r="H57" s="368"/>
      <c r="I57" s="582"/>
      <c r="J57" s="2124">
        <v>95</v>
      </c>
      <c r="K57" s="1635" t="s">
        <v>1743</v>
      </c>
      <c r="L57" s="1635" t="s">
        <v>2139</v>
      </c>
      <c r="M57" s="2126">
        <v>500</v>
      </c>
      <c r="N57" s="1368"/>
      <c r="O57" s="1669"/>
      <c r="P57" s="1669"/>
      <c r="Q57" s="1369">
        <f>(+V57+V58)/R54</f>
        <v>9.8039215686274508E-2</v>
      </c>
      <c r="R57" s="2168"/>
      <c r="S57" s="1646"/>
      <c r="T57" s="1635" t="s">
        <v>1744</v>
      </c>
      <c r="U57" s="1663" t="s">
        <v>1849</v>
      </c>
      <c r="V57" s="2180">
        <v>10000000</v>
      </c>
      <c r="W57" s="1938">
        <v>25</v>
      </c>
      <c r="X57" s="2124" t="s">
        <v>1741</v>
      </c>
      <c r="Y57" s="2130"/>
      <c r="Z57" s="2130"/>
      <c r="AA57" s="2160"/>
      <c r="AB57" s="2160"/>
      <c r="AC57" s="2160"/>
      <c r="AD57" s="2160"/>
      <c r="AE57" s="2160"/>
      <c r="AF57" s="2160"/>
      <c r="AG57" s="2160"/>
      <c r="AH57" s="2160"/>
      <c r="AI57" s="2160"/>
      <c r="AJ57" s="2161"/>
      <c r="AK57" s="2161"/>
      <c r="AL57" s="2161"/>
      <c r="AM57" s="2161"/>
      <c r="AN57" s="2163"/>
      <c r="AO57" s="2163"/>
      <c r="AP57" s="2163"/>
      <c r="AQ57" s="2159"/>
    </row>
    <row r="58" spans="1:43" ht="29.25" customHeight="1" x14ac:dyDescent="0.25">
      <c r="A58" s="574"/>
      <c r="B58" s="368"/>
      <c r="C58" s="368"/>
      <c r="D58" s="1354"/>
      <c r="E58" s="1139"/>
      <c r="F58" s="1355"/>
      <c r="G58" s="368"/>
      <c r="H58" s="368"/>
      <c r="I58" s="582"/>
      <c r="J58" s="2125"/>
      <c r="K58" s="1668"/>
      <c r="L58" s="1668"/>
      <c r="M58" s="2127"/>
      <c r="N58" s="1368"/>
      <c r="O58" s="1669"/>
      <c r="P58" s="1669"/>
      <c r="Q58" s="1366"/>
      <c r="R58" s="2168"/>
      <c r="S58" s="1646"/>
      <c r="T58" s="1668"/>
      <c r="U58" s="1665"/>
      <c r="V58" s="2181"/>
      <c r="W58" s="1940"/>
      <c r="X58" s="2125"/>
      <c r="Y58" s="2130"/>
      <c r="Z58" s="2130"/>
      <c r="AA58" s="2160"/>
      <c r="AB58" s="2160"/>
      <c r="AC58" s="2160"/>
      <c r="AD58" s="2160"/>
      <c r="AE58" s="2160"/>
      <c r="AF58" s="2160"/>
      <c r="AG58" s="2160"/>
      <c r="AH58" s="2160"/>
      <c r="AI58" s="2160"/>
      <c r="AJ58" s="2161"/>
      <c r="AK58" s="2161"/>
      <c r="AL58" s="2161"/>
      <c r="AM58" s="2161"/>
      <c r="AN58" s="2163"/>
      <c r="AO58" s="2163"/>
      <c r="AP58" s="2163"/>
      <c r="AQ58" s="2159"/>
    </row>
    <row r="59" spans="1:43" ht="95.25" customHeight="1" x14ac:dyDescent="0.25">
      <c r="A59" s="574"/>
      <c r="B59" s="368"/>
      <c r="C59" s="368"/>
      <c r="D59" s="1354"/>
      <c r="E59" s="1139"/>
      <c r="F59" s="1355"/>
      <c r="G59" s="368"/>
      <c r="H59" s="368"/>
      <c r="I59" s="582"/>
      <c r="J59" s="1218">
        <v>96</v>
      </c>
      <c r="K59" s="1335" t="s">
        <v>1745</v>
      </c>
      <c r="L59" s="1335" t="s">
        <v>2140</v>
      </c>
      <c r="M59" s="1370">
        <v>2</v>
      </c>
      <c r="N59" s="1356"/>
      <c r="O59" s="1670"/>
      <c r="P59" s="1670"/>
      <c r="Q59" s="1369">
        <f>+V59/$R$54</f>
        <v>0.19607843137254902</v>
      </c>
      <c r="R59" s="2168"/>
      <c r="S59" s="1646"/>
      <c r="T59" s="1335" t="s">
        <v>1746</v>
      </c>
      <c r="U59" s="1194" t="s">
        <v>1850</v>
      </c>
      <c r="V59" s="1228">
        <v>20000000</v>
      </c>
      <c r="W59" s="1202">
        <v>25</v>
      </c>
      <c r="X59" s="1218" t="s">
        <v>1741</v>
      </c>
      <c r="Y59" s="2130"/>
      <c r="Z59" s="2130"/>
      <c r="AA59" s="2160"/>
      <c r="AB59" s="2160"/>
      <c r="AC59" s="2160"/>
      <c r="AD59" s="2160"/>
      <c r="AE59" s="2160"/>
      <c r="AF59" s="2160"/>
      <c r="AG59" s="2160"/>
      <c r="AH59" s="2160"/>
      <c r="AI59" s="2160"/>
      <c r="AJ59" s="2161"/>
      <c r="AK59" s="2161"/>
      <c r="AL59" s="2161"/>
      <c r="AM59" s="2161"/>
      <c r="AN59" s="2163"/>
      <c r="AO59" s="2163"/>
      <c r="AP59" s="2163"/>
      <c r="AQ59" s="2159"/>
    </row>
    <row r="60" spans="1:43" x14ac:dyDescent="0.25">
      <c r="A60" s="1323"/>
      <c r="B60" s="71"/>
      <c r="C60" s="71"/>
      <c r="D60" s="1323"/>
      <c r="E60" s="71"/>
      <c r="F60" s="1331"/>
      <c r="G60" s="1352">
        <v>22</v>
      </c>
      <c r="H60" s="1234" t="s">
        <v>1747</v>
      </c>
      <c r="I60" s="1234"/>
      <c r="J60" s="1234"/>
      <c r="K60" s="25"/>
      <c r="L60" s="25"/>
      <c r="M60" s="24"/>
      <c r="N60" s="24"/>
      <c r="O60" s="24"/>
      <c r="P60" s="25"/>
      <c r="Q60" s="24"/>
      <c r="R60" s="24"/>
      <c r="S60" s="25"/>
      <c r="T60" s="25"/>
      <c r="U60" s="25"/>
      <c r="V60" s="24"/>
      <c r="W60" s="24"/>
      <c r="X60" s="24"/>
      <c r="Y60" s="24"/>
      <c r="Z60" s="24"/>
      <c r="AA60" s="24"/>
      <c r="AB60" s="24"/>
      <c r="AC60" s="24"/>
      <c r="AD60" s="24"/>
      <c r="AE60" s="24"/>
      <c r="AF60" s="24"/>
      <c r="AG60" s="24"/>
      <c r="AH60" s="24"/>
      <c r="AI60" s="24"/>
      <c r="AJ60" s="1301"/>
      <c r="AK60" s="1301"/>
      <c r="AL60" s="1301"/>
      <c r="AM60" s="1301"/>
      <c r="AN60" s="1301"/>
      <c r="AO60" s="1301"/>
      <c r="AP60" s="1301"/>
      <c r="AQ60" s="1302"/>
    </row>
    <row r="61" spans="1:43" ht="45" customHeight="1" x14ac:dyDescent="0.25">
      <c r="A61" s="1371"/>
      <c r="B61" s="369"/>
      <c r="C61" s="369"/>
      <c r="D61" s="1371"/>
      <c r="E61" s="369"/>
      <c r="F61" s="1372"/>
      <c r="G61" s="2166"/>
      <c r="H61" s="2166"/>
      <c r="I61" s="2167"/>
      <c r="J61" s="2130">
        <v>97</v>
      </c>
      <c r="K61" s="1646" t="s">
        <v>1748</v>
      </c>
      <c r="L61" s="1646" t="s">
        <v>2141</v>
      </c>
      <c r="M61" s="2130">
        <v>46</v>
      </c>
      <c r="N61" s="1368"/>
      <c r="O61" s="1669" t="s">
        <v>2367</v>
      </c>
      <c r="P61" s="1646" t="s">
        <v>1749</v>
      </c>
      <c r="Q61" s="2097">
        <v>1</v>
      </c>
      <c r="R61" s="2168">
        <f>SUM(V61:V65)</f>
        <v>10000000</v>
      </c>
      <c r="S61" s="1646" t="s">
        <v>1750</v>
      </c>
      <c r="T61" s="1646" t="s">
        <v>1751</v>
      </c>
      <c r="U61" s="1731" t="s">
        <v>1970</v>
      </c>
      <c r="V61" s="2168">
        <v>10000000</v>
      </c>
      <c r="W61" s="2130">
        <v>25</v>
      </c>
      <c r="X61" s="2130" t="s">
        <v>1741</v>
      </c>
      <c r="Y61" s="2130">
        <v>21554</v>
      </c>
      <c r="Z61" s="2130">
        <v>22392</v>
      </c>
      <c r="AA61" s="2130">
        <v>31677</v>
      </c>
      <c r="AB61" s="2130">
        <v>10302</v>
      </c>
      <c r="AC61" s="2130">
        <v>1874</v>
      </c>
      <c r="AD61" s="2130">
        <v>93</v>
      </c>
      <c r="AE61" s="2130">
        <v>238</v>
      </c>
      <c r="AF61" s="2130">
        <v>245</v>
      </c>
      <c r="AG61" s="2130">
        <v>0</v>
      </c>
      <c r="AH61" s="2130">
        <v>0</v>
      </c>
      <c r="AI61" s="2130">
        <v>0</v>
      </c>
      <c r="AJ61" s="2130">
        <v>0</v>
      </c>
      <c r="AK61" s="2130">
        <v>2629</v>
      </c>
      <c r="AL61" s="2130">
        <v>2665</v>
      </c>
      <c r="AM61" s="2130">
        <v>2683</v>
      </c>
      <c r="AN61" s="2130">
        <v>43946</v>
      </c>
      <c r="AO61" s="2162">
        <v>43101</v>
      </c>
      <c r="AP61" s="2162">
        <v>43465</v>
      </c>
      <c r="AQ61" s="2159" t="s">
        <v>2376</v>
      </c>
    </row>
    <row r="62" spans="1:43" x14ac:dyDescent="0.25">
      <c r="A62" s="1371"/>
      <c r="B62" s="369"/>
      <c r="C62" s="369"/>
      <c r="D62" s="1371"/>
      <c r="E62" s="369"/>
      <c r="F62" s="1372"/>
      <c r="G62" s="2166"/>
      <c r="H62" s="2166"/>
      <c r="I62" s="2167"/>
      <c r="J62" s="2130"/>
      <c r="K62" s="1646"/>
      <c r="L62" s="1646"/>
      <c r="M62" s="2130"/>
      <c r="N62" s="1368"/>
      <c r="O62" s="1669"/>
      <c r="P62" s="1646"/>
      <c r="Q62" s="2097"/>
      <c r="R62" s="2168"/>
      <c r="S62" s="1646"/>
      <c r="T62" s="1646"/>
      <c r="U62" s="1731"/>
      <c r="V62" s="2168"/>
      <c r="W62" s="2130"/>
      <c r="X62" s="2130"/>
      <c r="Y62" s="2130"/>
      <c r="Z62" s="2130"/>
      <c r="AA62" s="2130"/>
      <c r="AB62" s="2130"/>
      <c r="AC62" s="2130"/>
      <c r="AD62" s="2130"/>
      <c r="AE62" s="2130"/>
      <c r="AF62" s="2130"/>
      <c r="AG62" s="2130"/>
      <c r="AH62" s="2130"/>
      <c r="AI62" s="2130"/>
      <c r="AJ62" s="2130"/>
      <c r="AK62" s="2130"/>
      <c r="AL62" s="2130"/>
      <c r="AM62" s="2130"/>
      <c r="AN62" s="2130"/>
      <c r="AO62" s="2163"/>
      <c r="AP62" s="2163"/>
      <c r="AQ62" s="2159"/>
    </row>
    <row r="63" spans="1:43" ht="51" customHeight="1" x14ac:dyDescent="0.25">
      <c r="A63" s="1371"/>
      <c r="B63" s="369"/>
      <c r="C63" s="369"/>
      <c r="D63" s="1371"/>
      <c r="E63" s="369"/>
      <c r="F63" s="1372"/>
      <c r="G63" s="2166"/>
      <c r="H63" s="2166"/>
      <c r="I63" s="2167"/>
      <c r="J63" s="2130"/>
      <c r="K63" s="1646"/>
      <c r="L63" s="1646"/>
      <c r="M63" s="2130"/>
      <c r="N63" s="1368" t="s">
        <v>1971</v>
      </c>
      <c r="O63" s="1669"/>
      <c r="P63" s="1646"/>
      <c r="Q63" s="2097"/>
      <c r="R63" s="2168"/>
      <c r="S63" s="1646"/>
      <c r="T63" s="1646"/>
      <c r="U63" s="1731"/>
      <c r="V63" s="2168"/>
      <c r="W63" s="2130"/>
      <c r="X63" s="2130"/>
      <c r="Y63" s="2130"/>
      <c r="Z63" s="2130"/>
      <c r="AA63" s="2130"/>
      <c r="AB63" s="2130"/>
      <c r="AC63" s="2130"/>
      <c r="AD63" s="2130"/>
      <c r="AE63" s="2130"/>
      <c r="AF63" s="2130"/>
      <c r="AG63" s="2130"/>
      <c r="AH63" s="2130"/>
      <c r="AI63" s="2130"/>
      <c r="AJ63" s="2130"/>
      <c r="AK63" s="2130"/>
      <c r="AL63" s="2130"/>
      <c r="AM63" s="2130"/>
      <c r="AN63" s="2130"/>
      <c r="AO63" s="2163"/>
      <c r="AP63" s="2163"/>
      <c r="AQ63" s="2159"/>
    </row>
    <row r="64" spans="1:43" x14ac:dyDescent="0.25">
      <c r="A64" s="1371"/>
      <c r="B64" s="369"/>
      <c r="C64" s="369"/>
      <c r="D64" s="1371"/>
      <c r="E64" s="369"/>
      <c r="F64" s="1372"/>
      <c r="G64" s="2166"/>
      <c r="H64" s="2166"/>
      <c r="I64" s="2167"/>
      <c r="J64" s="2130"/>
      <c r="K64" s="1646"/>
      <c r="L64" s="1646"/>
      <c r="M64" s="2130"/>
      <c r="N64" s="1368"/>
      <c r="O64" s="1669"/>
      <c r="P64" s="1646"/>
      <c r="Q64" s="2097"/>
      <c r="R64" s="2168"/>
      <c r="S64" s="1646"/>
      <c r="T64" s="1646"/>
      <c r="U64" s="1731"/>
      <c r="V64" s="2168"/>
      <c r="W64" s="2130"/>
      <c r="X64" s="2130"/>
      <c r="Y64" s="2130"/>
      <c r="Z64" s="2130"/>
      <c r="AA64" s="2130"/>
      <c r="AB64" s="2130"/>
      <c r="AC64" s="2130"/>
      <c r="AD64" s="2130"/>
      <c r="AE64" s="2130"/>
      <c r="AF64" s="2130"/>
      <c r="AG64" s="2130"/>
      <c r="AH64" s="2130"/>
      <c r="AI64" s="2130"/>
      <c r="AJ64" s="2130"/>
      <c r="AK64" s="2130"/>
      <c r="AL64" s="2130"/>
      <c r="AM64" s="2130"/>
      <c r="AN64" s="2130"/>
      <c r="AO64" s="2163"/>
      <c r="AP64" s="2163"/>
      <c r="AQ64" s="2159"/>
    </row>
    <row r="65" spans="1:43" x14ac:dyDescent="0.25">
      <c r="A65" s="1371"/>
      <c r="B65" s="369"/>
      <c r="C65" s="369"/>
      <c r="D65" s="1373"/>
      <c r="E65" s="1374"/>
      <c r="F65" s="1375"/>
      <c r="G65" s="2166"/>
      <c r="H65" s="2166"/>
      <c r="I65" s="2167"/>
      <c r="J65" s="2130"/>
      <c r="K65" s="1646"/>
      <c r="L65" s="1646"/>
      <c r="M65" s="2130"/>
      <c r="N65" s="1368"/>
      <c r="O65" s="1669"/>
      <c r="P65" s="1646"/>
      <c r="Q65" s="2097"/>
      <c r="R65" s="2168"/>
      <c r="S65" s="1646"/>
      <c r="T65" s="1646"/>
      <c r="U65" s="1731"/>
      <c r="V65" s="2168"/>
      <c r="W65" s="2130"/>
      <c r="X65" s="2130"/>
      <c r="Y65" s="2130"/>
      <c r="Z65" s="2130"/>
      <c r="AA65" s="2130"/>
      <c r="AB65" s="2130"/>
      <c r="AC65" s="2130"/>
      <c r="AD65" s="2130"/>
      <c r="AE65" s="2130"/>
      <c r="AF65" s="2130"/>
      <c r="AG65" s="2130"/>
      <c r="AH65" s="2130"/>
      <c r="AI65" s="2130"/>
      <c r="AJ65" s="2130"/>
      <c r="AK65" s="2130"/>
      <c r="AL65" s="2130"/>
      <c r="AM65" s="2130"/>
      <c r="AN65" s="2130"/>
      <c r="AO65" s="2163"/>
      <c r="AP65" s="2163"/>
      <c r="AQ65" s="2159"/>
    </row>
    <row r="66" spans="1:43" x14ac:dyDescent="0.25">
      <c r="A66" s="1376"/>
      <c r="B66" s="1377"/>
      <c r="C66" s="1378"/>
      <c r="D66" s="559">
        <v>7</v>
      </c>
      <c r="E66" s="1345" t="s">
        <v>1752</v>
      </c>
      <c r="F66" s="1345"/>
      <c r="G66" s="203"/>
      <c r="H66" s="203"/>
      <c r="I66" s="203"/>
      <c r="J66" s="203"/>
      <c r="K66" s="204"/>
      <c r="L66" s="204"/>
      <c r="M66" s="203"/>
      <c r="N66" s="173"/>
      <c r="O66" s="863"/>
      <c r="P66" s="204"/>
      <c r="Q66" s="1379"/>
      <c r="R66" s="1380"/>
      <c r="S66" s="204"/>
      <c r="T66" s="204"/>
      <c r="U66" s="204"/>
      <c r="V66" s="1381"/>
      <c r="W66" s="769"/>
      <c r="X66" s="863"/>
      <c r="Y66" s="863"/>
      <c r="Z66" s="863"/>
      <c r="AA66" s="173"/>
      <c r="AB66" s="173"/>
      <c r="AC66" s="173"/>
      <c r="AD66" s="173"/>
      <c r="AE66" s="173"/>
      <c r="AF66" s="173"/>
      <c r="AG66" s="173"/>
      <c r="AH66" s="1382"/>
      <c r="AI66" s="1382"/>
      <c r="AJ66" s="1383"/>
      <c r="AK66" s="1383"/>
      <c r="AL66" s="1383"/>
      <c r="AM66" s="1383"/>
      <c r="AN66" s="1384"/>
      <c r="AO66" s="1384"/>
      <c r="AP66" s="1384"/>
      <c r="AQ66" s="1385"/>
    </row>
    <row r="67" spans="1:43" x14ac:dyDescent="0.25">
      <c r="A67" s="1376"/>
      <c r="B67" s="1377"/>
      <c r="C67" s="1377"/>
      <c r="D67" s="1293"/>
      <c r="E67" s="1294"/>
      <c r="F67" s="1295"/>
      <c r="G67" s="1386">
        <v>23</v>
      </c>
      <c r="H67" s="1387" t="s">
        <v>1753</v>
      </c>
      <c r="I67" s="1388"/>
      <c r="J67" s="1388"/>
      <c r="K67" s="750"/>
      <c r="L67" s="750"/>
      <c r="M67" s="176"/>
      <c r="N67" s="176"/>
      <c r="O67" s="176"/>
      <c r="P67" s="750"/>
      <c r="Q67" s="176"/>
      <c r="R67" s="176"/>
      <c r="S67" s="750"/>
      <c r="T67" s="750"/>
      <c r="U67" s="750"/>
      <c r="V67" s="176"/>
      <c r="W67" s="176"/>
      <c r="X67" s="176"/>
      <c r="Y67" s="176"/>
      <c r="Z67" s="176"/>
      <c r="AA67" s="176"/>
      <c r="AB67" s="176"/>
      <c r="AC67" s="176"/>
      <c r="AD67" s="176"/>
      <c r="AE67" s="176"/>
      <c r="AF67" s="176"/>
      <c r="AG67" s="176"/>
      <c r="AH67" s="176"/>
      <c r="AI67" s="176"/>
      <c r="AJ67" s="1389"/>
      <c r="AK67" s="1389"/>
      <c r="AL67" s="1389"/>
      <c r="AM67" s="1389"/>
      <c r="AN67" s="1389"/>
      <c r="AO67" s="1389"/>
      <c r="AP67" s="1389"/>
      <c r="AQ67" s="1390"/>
    </row>
    <row r="68" spans="1:43" ht="57" x14ac:dyDescent="0.25">
      <c r="A68" s="1376"/>
      <c r="B68" s="1377"/>
      <c r="C68" s="1377"/>
      <c r="D68" s="1303"/>
      <c r="E68" s="1304"/>
      <c r="F68" s="1305"/>
      <c r="G68" s="1208"/>
      <c r="H68" s="1209"/>
      <c r="I68" s="1210"/>
      <c r="J68" s="1220">
        <v>98</v>
      </c>
      <c r="K68" s="1328" t="s">
        <v>1754</v>
      </c>
      <c r="L68" s="1328" t="s">
        <v>2142</v>
      </c>
      <c r="M68" s="1227">
        <v>55</v>
      </c>
      <c r="N68" s="1368"/>
      <c r="O68" s="1669" t="s">
        <v>2368</v>
      </c>
      <c r="P68" s="1646" t="s">
        <v>1755</v>
      </c>
      <c r="Q68" s="1366">
        <v>0</v>
      </c>
      <c r="R68" s="2168">
        <f>SUM(V68:V72)</f>
        <v>0</v>
      </c>
      <c r="S68" s="1646" t="s">
        <v>1756</v>
      </c>
      <c r="T68" s="1328" t="s">
        <v>1757</v>
      </c>
      <c r="U68" s="1330" t="s">
        <v>1851</v>
      </c>
      <c r="V68" s="1230">
        <v>0</v>
      </c>
      <c r="W68" s="1204"/>
      <c r="X68" s="1220"/>
      <c r="Y68" s="2130">
        <v>21554</v>
      </c>
      <c r="Z68" s="2130">
        <v>22392</v>
      </c>
      <c r="AA68" s="2160">
        <v>31677</v>
      </c>
      <c r="AB68" s="2160">
        <v>10302</v>
      </c>
      <c r="AC68" s="2160">
        <v>1874</v>
      </c>
      <c r="AD68" s="2160">
        <v>93</v>
      </c>
      <c r="AE68" s="2160">
        <v>238</v>
      </c>
      <c r="AF68" s="2160">
        <v>245</v>
      </c>
      <c r="AG68" s="2160">
        <v>0</v>
      </c>
      <c r="AH68" s="2160">
        <v>0</v>
      </c>
      <c r="AI68" s="2160">
        <v>0</v>
      </c>
      <c r="AJ68" s="2161">
        <v>0</v>
      </c>
      <c r="AK68" s="2161">
        <v>2629</v>
      </c>
      <c r="AL68" s="2161">
        <v>2665</v>
      </c>
      <c r="AM68" s="2161">
        <v>2683</v>
      </c>
      <c r="AN68" s="2163">
        <v>43946</v>
      </c>
      <c r="AO68" s="2169">
        <v>43101</v>
      </c>
      <c r="AP68" s="2169">
        <v>43465</v>
      </c>
      <c r="AQ68" s="2171" t="s">
        <v>2376</v>
      </c>
    </row>
    <row r="69" spans="1:43" ht="57" x14ac:dyDescent="0.25">
      <c r="A69" s="1376"/>
      <c r="B69" s="1377"/>
      <c r="C69" s="1377"/>
      <c r="D69" s="1303"/>
      <c r="E69" s="1304"/>
      <c r="F69" s="1305"/>
      <c r="G69" s="1209"/>
      <c r="H69" s="1209"/>
      <c r="I69" s="1210"/>
      <c r="J69" s="1207">
        <v>99</v>
      </c>
      <c r="K69" s="51" t="s">
        <v>1758</v>
      </c>
      <c r="L69" s="51" t="s">
        <v>2143</v>
      </c>
      <c r="M69" s="1182">
        <v>150</v>
      </c>
      <c r="N69" s="1368"/>
      <c r="O69" s="1669"/>
      <c r="P69" s="1646"/>
      <c r="Q69" s="1367">
        <v>0</v>
      </c>
      <c r="R69" s="2168"/>
      <c r="S69" s="1646"/>
      <c r="T69" s="51" t="s">
        <v>1759</v>
      </c>
      <c r="U69" s="1176" t="s">
        <v>1852</v>
      </c>
      <c r="V69" s="488">
        <v>0</v>
      </c>
      <c r="W69" s="1206"/>
      <c r="X69" s="1207"/>
      <c r="Y69" s="2130"/>
      <c r="Z69" s="2130"/>
      <c r="AA69" s="2160"/>
      <c r="AB69" s="2160"/>
      <c r="AC69" s="2160"/>
      <c r="AD69" s="2160"/>
      <c r="AE69" s="2160"/>
      <c r="AF69" s="2160"/>
      <c r="AG69" s="2160"/>
      <c r="AH69" s="2160"/>
      <c r="AI69" s="2160"/>
      <c r="AJ69" s="2161"/>
      <c r="AK69" s="2161"/>
      <c r="AL69" s="2161"/>
      <c r="AM69" s="2161"/>
      <c r="AN69" s="2163"/>
      <c r="AO69" s="1819"/>
      <c r="AP69" s="1819"/>
      <c r="AQ69" s="1835"/>
    </row>
    <row r="70" spans="1:43" ht="57" x14ac:dyDescent="0.25">
      <c r="A70" s="1376"/>
      <c r="B70" s="1377"/>
      <c r="C70" s="1377"/>
      <c r="D70" s="1303"/>
      <c r="E70" s="1304"/>
      <c r="F70" s="1305"/>
      <c r="G70" s="1209"/>
      <c r="H70" s="1209"/>
      <c r="I70" s="1210"/>
      <c r="J70" s="1207">
        <v>100</v>
      </c>
      <c r="K70" s="51" t="s">
        <v>1760</v>
      </c>
      <c r="L70" s="51" t="s">
        <v>2144</v>
      </c>
      <c r="M70" s="1182">
        <v>6</v>
      </c>
      <c r="N70" s="1368"/>
      <c r="O70" s="1669"/>
      <c r="P70" s="1646"/>
      <c r="Q70" s="1367">
        <v>0</v>
      </c>
      <c r="R70" s="2168"/>
      <c r="S70" s="1646"/>
      <c r="T70" s="51" t="s">
        <v>1760</v>
      </c>
      <c r="U70" s="1176" t="s">
        <v>1853</v>
      </c>
      <c r="V70" s="488">
        <v>0</v>
      </c>
      <c r="W70" s="1206"/>
      <c r="X70" s="1207"/>
      <c r="Y70" s="2130"/>
      <c r="Z70" s="2130"/>
      <c r="AA70" s="2160"/>
      <c r="AB70" s="2160"/>
      <c r="AC70" s="2160"/>
      <c r="AD70" s="2160"/>
      <c r="AE70" s="2160"/>
      <c r="AF70" s="2160"/>
      <c r="AG70" s="2160"/>
      <c r="AH70" s="2160"/>
      <c r="AI70" s="2160"/>
      <c r="AJ70" s="2161"/>
      <c r="AK70" s="2161"/>
      <c r="AL70" s="2161"/>
      <c r="AM70" s="2161"/>
      <c r="AN70" s="2163"/>
      <c r="AO70" s="1819"/>
      <c r="AP70" s="1819"/>
      <c r="AQ70" s="1835"/>
    </row>
    <row r="71" spans="1:43" ht="65.25" customHeight="1" x14ac:dyDescent="0.25">
      <c r="A71" s="1376"/>
      <c r="B71" s="1377"/>
      <c r="C71" s="1377"/>
      <c r="D71" s="1303"/>
      <c r="E71" s="1304"/>
      <c r="F71" s="1305"/>
      <c r="G71" s="1209"/>
      <c r="H71" s="1209"/>
      <c r="I71" s="1210"/>
      <c r="J71" s="1207">
        <v>101</v>
      </c>
      <c r="K71" s="51" t="s">
        <v>1761</v>
      </c>
      <c r="L71" s="51" t="s">
        <v>2145</v>
      </c>
      <c r="M71" s="1182">
        <v>54</v>
      </c>
      <c r="N71" s="1368"/>
      <c r="O71" s="1669"/>
      <c r="P71" s="1646"/>
      <c r="Q71" s="1367">
        <v>0</v>
      </c>
      <c r="R71" s="2168"/>
      <c r="S71" s="1646"/>
      <c r="T71" s="51" t="s">
        <v>1762</v>
      </c>
      <c r="U71" s="1175" t="s">
        <v>1854</v>
      </c>
      <c r="V71" s="488">
        <v>0</v>
      </c>
      <c r="W71" s="1206"/>
      <c r="X71" s="1207"/>
      <c r="Y71" s="2130"/>
      <c r="Z71" s="2130"/>
      <c r="AA71" s="2160"/>
      <c r="AB71" s="2160"/>
      <c r="AC71" s="2160"/>
      <c r="AD71" s="2160"/>
      <c r="AE71" s="2160"/>
      <c r="AF71" s="2160"/>
      <c r="AG71" s="2160"/>
      <c r="AH71" s="2160"/>
      <c r="AI71" s="2160"/>
      <c r="AJ71" s="2161"/>
      <c r="AK71" s="2161"/>
      <c r="AL71" s="2161"/>
      <c r="AM71" s="2161"/>
      <c r="AN71" s="2163"/>
      <c r="AO71" s="1819"/>
      <c r="AP71" s="1819"/>
      <c r="AQ71" s="1835"/>
    </row>
    <row r="72" spans="1:43" ht="42.75" x14ac:dyDescent="0.25">
      <c r="A72" s="1376"/>
      <c r="B72" s="1377"/>
      <c r="C72" s="1377"/>
      <c r="D72" s="1303"/>
      <c r="E72" s="1304"/>
      <c r="F72" s="1305"/>
      <c r="G72" s="1209"/>
      <c r="H72" s="1209"/>
      <c r="I72" s="1210"/>
      <c r="J72" s="1218">
        <v>102</v>
      </c>
      <c r="K72" s="1335" t="s">
        <v>1763</v>
      </c>
      <c r="L72" s="1335" t="s">
        <v>2146</v>
      </c>
      <c r="M72" s="1218">
        <v>2</v>
      </c>
      <c r="N72" s="1368"/>
      <c r="O72" s="1669"/>
      <c r="P72" s="1646"/>
      <c r="Q72" s="1369">
        <v>0</v>
      </c>
      <c r="R72" s="2168"/>
      <c r="S72" s="1646"/>
      <c r="T72" s="1335" t="s">
        <v>1764</v>
      </c>
      <c r="U72" s="1180" t="s">
        <v>1855</v>
      </c>
      <c r="V72" s="1228">
        <v>0</v>
      </c>
      <c r="W72" s="1202"/>
      <c r="X72" s="1224"/>
      <c r="Y72" s="2130"/>
      <c r="Z72" s="2130"/>
      <c r="AA72" s="2160"/>
      <c r="AB72" s="2160"/>
      <c r="AC72" s="2160"/>
      <c r="AD72" s="2160"/>
      <c r="AE72" s="2160"/>
      <c r="AF72" s="2160"/>
      <c r="AG72" s="2160"/>
      <c r="AH72" s="2160"/>
      <c r="AI72" s="2160"/>
      <c r="AJ72" s="2161"/>
      <c r="AK72" s="2161"/>
      <c r="AL72" s="2161"/>
      <c r="AM72" s="2161"/>
      <c r="AN72" s="2163"/>
      <c r="AO72" s="2170"/>
      <c r="AP72" s="2170"/>
      <c r="AQ72" s="2172"/>
    </row>
    <row r="73" spans="1:43" x14ac:dyDescent="0.25">
      <c r="A73" s="1391"/>
      <c r="B73" s="1392"/>
      <c r="C73" s="1392"/>
      <c r="D73" s="1391"/>
      <c r="E73" s="1392"/>
      <c r="F73" s="1393"/>
      <c r="G73" s="1352">
        <v>24</v>
      </c>
      <c r="H73" s="1234" t="s">
        <v>1765</v>
      </c>
      <c r="I73" s="1234"/>
      <c r="J73" s="1234"/>
      <c r="K73" s="25"/>
      <c r="L73" s="25"/>
      <c r="M73" s="1234"/>
      <c r="N73" s="24"/>
      <c r="O73" s="1234"/>
      <c r="P73" s="25"/>
      <c r="Q73" s="1297"/>
      <c r="R73" s="1298"/>
      <c r="S73" s="25"/>
      <c r="T73" s="25"/>
      <c r="U73" s="25"/>
      <c r="V73" s="25"/>
      <c r="W73" s="1296"/>
      <c r="X73" s="1234"/>
      <c r="Y73" s="1234"/>
      <c r="Z73" s="1234"/>
      <c r="AA73" s="1234"/>
      <c r="AB73" s="1234"/>
      <c r="AC73" s="1234"/>
      <c r="AD73" s="1234"/>
      <c r="AE73" s="1234"/>
      <c r="AF73" s="1234"/>
      <c r="AG73" s="1234"/>
      <c r="AH73" s="1300"/>
      <c r="AI73" s="1300"/>
      <c r="AJ73" s="1301"/>
      <c r="AK73" s="1301"/>
      <c r="AL73" s="1301"/>
      <c r="AM73" s="1301"/>
      <c r="AN73" s="1301"/>
      <c r="AO73" s="1301"/>
      <c r="AP73" s="1301"/>
      <c r="AQ73" s="1302"/>
    </row>
    <row r="74" spans="1:43" ht="58.5" customHeight="1" x14ac:dyDescent="0.25">
      <c r="A74" s="1358"/>
      <c r="B74" s="1359"/>
      <c r="C74" s="1359"/>
      <c r="D74" s="1358"/>
      <c r="E74" s="1359"/>
      <c r="F74" s="1394"/>
      <c r="G74" s="1209"/>
      <c r="H74" s="1209"/>
      <c r="I74" s="1210"/>
      <c r="J74" s="1220">
        <v>103</v>
      </c>
      <c r="K74" s="1328" t="s">
        <v>1766</v>
      </c>
      <c r="L74" s="1328" t="s">
        <v>2147</v>
      </c>
      <c r="M74" s="1227">
        <v>3</v>
      </c>
      <c r="N74" s="1368"/>
      <c r="O74" s="1657" t="s">
        <v>2369</v>
      </c>
      <c r="P74" s="1646" t="s">
        <v>1767</v>
      </c>
      <c r="Q74" s="1366">
        <f>+V74/$R$74</f>
        <v>0.21739130434782608</v>
      </c>
      <c r="R74" s="2168">
        <f>SUM(V74:V77)</f>
        <v>46000000</v>
      </c>
      <c r="S74" s="1646" t="s">
        <v>1768</v>
      </c>
      <c r="T74" s="1646" t="s">
        <v>1769</v>
      </c>
      <c r="U74" s="1199" t="s">
        <v>1973</v>
      </c>
      <c r="V74" s="1230">
        <v>10000000</v>
      </c>
      <c r="W74" s="1204">
        <v>20</v>
      </c>
      <c r="X74" s="1220" t="s">
        <v>127</v>
      </c>
      <c r="Y74" s="1669">
        <v>21554</v>
      </c>
      <c r="Z74" s="1669">
        <v>22392</v>
      </c>
      <c r="AA74" s="1669">
        <v>31677</v>
      </c>
      <c r="AB74" s="1669">
        <v>10302</v>
      </c>
      <c r="AC74" s="1669">
        <v>1874</v>
      </c>
      <c r="AD74" s="1669">
        <v>93</v>
      </c>
      <c r="AE74" s="1669">
        <v>238</v>
      </c>
      <c r="AF74" s="1669">
        <v>245</v>
      </c>
      <c r="AG74" s="1669">
        <v>0</v>
      </c>
      <c r="AH74" s="1669">
        <v>0</v>
      </c>
      <c r="AI74" s="1669">
        <v>0</v>
      </c>
      <c r="AJ74" s="1669">
        <v>0</v>
      </c>
      <c r="AK74" s="1669">
        <v>2629</v>
      </c>
      <c r="AL74" s="1669">
        <v>2665</v>
      </c>
      <c r="AM74" s="1669">
        <v>2683</v>
      </c>
      <c r="AN74" s="1669">
        <v>43946</v>
      </c>
      <c r="AO74" s="2169">
        <v>43101</v>
      </c>
      <c r="AP74" s="2169">
        <v>43465</v>
      </c>
      <c r="AQ74" s="2171" t="s">
        <v>2376</v>
      </c>
    </row>
    <row r="75" spans="1:43" ht="58.5" customHeight="1" x14ac:dyDescent="0.25">
      <c r="A75" s="1358"/>
      <c r="B75" s="1359"/>
      <c r="C75" s="1359"/>
      <c r="D75" s="1358"/>
      <c r="E75" s="1359"/>
      <c r="F75" s="1394"/>
      <c r="G75" s="1209"/>
      <c r="H75" s="1209"/>
      <c r="I75" s="1210"/>
      <c r="J75" s="1207">
        <v>104</v>
      </c>
      <c r="K75" s="51" t="s">
        <v>1770</v>
      </c>
      <c r="L75" s="51" t="s">
        <v>2148</v>
      </c>
      <c r="M75" s="1182">
        <v>44</v>
      </c>
      <c r="N75" s="1368" t="s">
        <v>1771</v>
      </c>
      <c r="O75" s="1669"/>
      <c r="P75" s="1646"/>
      <c r="Q75" s="1367">
        <f>+V75/$R$74</f>
        <v>0.21739130434782608</v>
      </c>
      <c r="R75" s="2168"/>
      <c r="S75" s="1646"/>
      <c r="T75" s="1646"/>
      <c r="U75" s="51" t="s">
        <v>1856</v>
      </c>
      <c r="V75" s="488">
        <v>10000000</v>
      </c>
      <c r="W75" s="1206">
        <v>20</v>
      </c>
      <c r="X75" s="1207" t="s">
        <v>1772</v>
      </c>
      <c r="Y75" s="1669"/>
      <c r="Z75" s="1669"/>
      <c r="AA75" s="1669"/>
      <c r="AB75" s="1669"/>
      <c r="AC75" s="1669"/>
      <c r="AD75" s="1669"/>
      <c r="AE75" s="1669"/>
      <c r="AF75" s="1669"/>
      <c r="AG75" s="1669"/>
      <c r="AH75" s="1669"/>
      <c r="AI75" s="1669"/>
      <c r="AJ75" s="1669"/>
      <c r="AK75" s="1669"/>
      <c r="AL75" s="1669"/>
      <c r="AM75" s="1669"/>
      <c r="AN75" s="1669"/>
      <c r="AO75" s="1819"/>
      <c r="AP75" s="1819"/>
      <c r="AQ75" s="1835"/>
    </row>
    <row r="76" spans="1:43" ht="60" customHeight="1" x14ac:dyDescent="0.25">
      <c r="A76" s="1358"/>
      <c r="B76" s="1359"/>
      <c r="C76" s="1359"/>
      <c r="D76" s="1358"/>
      <c r="E76" s="1359"/>
      <c r="F76" s="1394"/>
      <c r="G76" s="1209"/>
      <c r="H76" s="1209"/>
      <c r="I76" s="1210"/>
      <c r="J76" s="1218">
        <v>105</v>
      </c>
      <c r="K76" s="1335" t="s">
        <v>1773</v>
      </c>
      <c r="L76" s="1335" t="s">
        <v>2148</v>
      </c>
      <c r="M76" s="1226">
        <v>47</v>
      </c>
      <c r="N76" s="1368"/>
      <c r="O76" s="1669"/>
      <c r="P76" s="1646"/>
      <c r="Q76" s="1369">
        <f>+V76/R74</f>
        <v>0.21739130434782608</v>
      </c>
      <c r="R76" s="2168"/>
      <c r="S76" s="1646"/>
      <c r="T76" s="1646"/>
      <c r="U76" s="1339" t="s">
        <v>1857</v>
      </c>
      <c r="V76" s="1228">
        <v>10000000</v>
      </c>
      <c r="W76" s="1202">
        <v>20</v>
      </c>
      <c r="X76" s="1218" t="s">
        <v>127</v>
      </c>
      <c r="Y76" s="1669"/>
      <c r="Z76" s="1669"/>
      <c r="AA76" s="1669"/>
      <c r="AB76" s="1669"/>
      <c r="AC76" s="1669"/>
      <c r="AD76" s="1669"/>
      <c r="AE76" s="1669"/>
      <c r="AF76" s="1669"/>
      <c r="AG76" s="1669"/>
      <c r="AH76" s="1669"/>
      <c r="AI76" s="1669"/>
      <c r="AJ76" s="1669"/>
      <c r="AK76" s="1669"/>
      <c r="AL76" s="1669"/>
      <c r="AM76" s="1669"/>
      <c r="AN76" s="1669"/>
      <c r="AO76" s="1819"/>
      <c r="AP76" s="1819"/>
      <c r="AQ76" s="1835"/>
    </row>
    <row r="77" spans="1:43" ht="54" customHeight="1" x14ac:dyDescent="0.25">
      <c r="A77" s="1358"/>
      <c r="B77" s="1359"/>
      <c r="C77" s="1359"/>
      <c r="D77" s="1358"/>
      <c r="E77" s="1359"/>
      <c r="F77" s="1394"/>
      <c r="G77" s="1209"/>
      <c r="H77" s="1209"/>
      <c r="I77" s="1210"/>
      <c r="J77" s="1207">
        <v>106</v>
      </c>
      <c r="K77" s="51" t="s">
        <v>1774</v>
      </c>
      <c r="L77" s="51" t="s">
        <v>2149</v>
      </c>
      <c r="M77" s="1179">
        <v>1</v>
      </c>
      <c r="N77" s="1395"/>
      <c r="O77" s="1670"/>
      <c r="P77" s="1668"/>
      <c r="Q77" s="1367">
        <f>+V77/$R$74</f>
        <v>0.34782608695652173</v>
      </c>
      <c r="R77" s="2183"/>
      <c r="S77" s="1668"/>
      <c r="T77" s="1668"/>
      <c r="U77" s="1175" t="s">
        <v>1858</v>
      </c>
      <c r="V77" s="488">
        <v>16000000</v>
      </c>
      <c r="W77" s="1206">
        <v>20</v>
      </c>
      <c r="X77" s="1207" t="s">
        <v>127</v>
      </c>
      <c r="Y77" s="1670"/>
      <c r="Z77" s="1670"/>
      <c r="AA77" s="1670"/>
      <c r="AB77" s="1670"/>
      <c r="AC77" s="1670"/>
      <c r="AD77" s="1670"/>
      <c r="AE77" s="1670"/>
      <c r="AF77" s="1670"/>
      <c r="AG77" s="1670"/>
      <c r="AH77" s="1670"/>
      <c r="AI77" s="1670"/>
      <c r="AJ77" s="1670"/>
      <c r="AK77" s="1670"/>
      <c r="AL77" s="1670"/>
      <c r="AM77" s="1670"/>
      <c r="AN77" s="1670"/>
      <c r="AO77" s="1819"/>
      <c r="AP77" s="1819"/>
      <c r="AQ77" s="1835"/>
    </row>
    <row r="78" spans="1:43" ht="107.25" customHeight="1" x14ac:dyDescent="0.25">
      <c r="A78" s="1358"/>
      <c r="B78" s="1359"/>
      <c r="C78" s="1359"/>
      <c r="D78" s="1396"/>
      <c r="E78" s="1397"/>
      <c r="F78" s="1398"/>
      <c r="G78" s="1209"/>
      <c r="H78" s="1209"/>
      <c r="I78" s="1210"/>
      <c r="J78" s="1191">
        <v>107</v>
      </c>
      <c r="K78" s="1339" t="s">
        <v>1775</v>
      </c>
      <c r="L78" s="1339" t="s">
        <v>2150</v>
      </c>
      <c r="M78" s="1191">
        <v>1</v>
      </c>
      <c r="N78" s="1399" t="s">
        <v>1776</v>
      </c>
      <c r="O78" s="1453" t="s">
        <v>2375</v>
      </c>
      <c r="P78" s="1180" t="s">
        <v>1777</v>
      </c>
      <c r="Q78" s="1400">
        <v>1</v>
      </c>
      <c r="R78" s="1228">
        <f>SUM(V78:V78)</f>
        <v>45000000</v>
      </c>
      <c r="S78" s="1180" t="s">
        <v>1768</v>
      </c>
      <c r="T78" s="1180" t="s">
        <v>1769</v>
      </c>
      <c r="U78" s="1339" t="s">
        <v>1859</v>
      </c>
      <c r="V78" s="1228">
        <v>45000000</v>
      </c>
      <c r="W78" s="1316">
        <v>35</v>
      </c>
      <c r="X78" s="1191" t="s">
        <v>1778</v>
      </c>
      <c r="Y78" s="1191">
        <v>21554</v>
      </c>
      <c r="Z78" s="1191">
        <v>22392</v>
      </c>
      <c r="AA78" s="1316">
        <v>31677</v>
      </c>
      <c r="AB78" s="1316">
        <v>10302</v>
      </c>
      <c r="AC78" s="1316">
        <v>15916</v>
      </c>
      <c r="AD78" s="1316">
        <v>15683</v>
      </c>
      <c r="AE78" s="1316">
        <v>238</v>
      </c>
      <c r="AF78" s="1316">
        <v>245</v>
      </c>
      <c r="AG78" s="1316">
        <v>0</v>
      </c>
      <c r="AH78" s="1316">
        <v>0</v>
      </c>
      <c r="AI78" s="1316">
        <v>0</v>
      </c>
      <c r="AJ78" s="1341">
        <v>0</v>
      </c>
      <c r="AK78" s="1341">
        <v>2629</v>
      </c>
      <c r="AL78" s="1341">
        <v>2665</v>
      </c>
      <c r="AM78" s="1341">
        <v>2683</v>
      </c>
      <c r="AN78" s="1342">
        <v>43946</v>
      </c>
      <c r="AO78" s="1401">
        <v>43101</v>
      </c>
      <c r="AP78" s="1401">
        <v>43465</v>
      </c>
      <c r="AQ78" s="1344" t="s">
        <v>2376</v>
      </c>
    </row>
    <row r="79" spans="1:43" x14ac:dyDescent="0.25">
      <c r="A79" s="1376"/>
      <c r="B79" s="1377"/>
      <c r="C79" s="1378"/>
      <c r="D79" s="559">
        <v>8</v>
      </c>
      <c r="E79" s="1345" t="s">
        <v>1779</v>
      </c>
      <c r="F79" s="1345"/>
      <c r="G79" s="1287"/>
      <c r="H79" s="1287"/>
      <c r="I79" s="1287"/>
      <c r="J79" s="1287"/>
      <c r="K79" s="771"/>
      <c r="L79" s="771"/>
      <c r="M79" s="493"/>
      <c r="N79" s="493"/>
      <c r="O79" s="776"/>
      <c r="P79" s="771"/>
      <c r="Q79" s="1346"/>
      <c r="R79" s="774"/>
      <c r="S79" s="771"/>
      <c r="T79" s="771"/>
      <c r="U79" s="771"/>
      <c r="V79" s="775"/>
      <c r="W79" s="1402"/>
      <c r="X79" s="776"/>
      <c r="Y79" s="776"/>
      <c r="Z79" s="776"/>
      <c r="AA79" s="828"/>
      <c r="AB79" s="828"/>
      <c r="AC79" s="828"/>
      <c r="AD79" s="828"/>
      <c r="AE79" s="828"/>
      <c r="AF79" s="828"/>
      <c r="AG79" s="828"/>
      <c r="AH79" s="1402"/>
      <c r="AI79" s="1402"/>
      <c r="AJ79" s="1403"/>
      <c r="AK79" s="1403"/>
      <c r="AL79" s="1403"/>
      <c r="AM79" s="1403"/>
      <c r="AN79" s="1404"/>
      <c r="AO79" s="1404"/>
      <c r="AP79" s="1404"/>
      <c r="AQ79" s="1405"/>
    </row>
    <row r="80" spans="1:43" x14ac:dyDescent="0.25">
      <c r="A80" s="1376"/>
      <c r="B80" s="1377"/>
      <c r="C80" s="1377"/>
      <c r="D80" s="1406"/>
      <c r="E80" s="1407"/>
      <c r="F80" s="1408"/>
      <c r="G80" s="1352">
        <v>25</v>
      </c>
      <c r="H80" s="1234" t="s">
        <v>1780</v>
      </c>
      <c r="I80" s="1234"/>
      <c r="J80" s="1234"/>
      <c r="K80" s="25"/>
      <c r="L80" s="25"/>
      <c r="M80" s="24"/>
      <c r="N80" s="24"/>
      <c r="O80" s="24"/>
      <c r="P80" s="25"/>
      <c r="Q80" s="24"/>
      <c r="R80" s="24"/>
      <c r="S80" s="25"/>
      <c r="T80" s="25"/>
      <c r="U80" s="25"/>
      <c r="V80" s="24"/>
      <c r="W80" s="24"/>
      <c r="X80" s="24"/>
      <c r="Y80" s="24"/>
      <c r="Z80" s="24"/>
      <c r="AA80" s="24"/>
      <c r="AB80" s="24"/>
      <c r="AC80" s="24"/>
      <c r="AD80" s="24"/>
      <c r="AE80" s="24"/>
      <c r="AF80" s="24"/>
      <c r="AG80" s="24"/>
      <c r="AH80" s="24"/>
      <c r="AI80" s="24"/>
      <c r="AJ80" s="1301"/>
      <c r="AK80" s="1301"/>
      <c r="AL80" s="1301"/>
      <c r="AM80" s="1301"/>
      <c r="AN80" s="1301"/>
      <c r="AO80" s="1301"/>
      <c r="AP80" s="1301"/>
      <c r="AQ80" s="1302"/>
    </row>
    <row r="81" spans="1:43" ht="102" customHeight="1" x14ac:dyDescent="0.25">
      <c r="A81" s="1376"/>
      <c r="B81" s="1377"/>
      <c r="C81" s="1377"/>
      <c r="D81" s="896"/>
      <c r="E81" s="1409"/>
      <c r="F81" s="895"/>
      <c r="G81" s="368"/>
      <c r="H81" s="368"/>
      <c r="I81" s="368"/>
      <c r="J81" s="1220">
        <v>108</v>
      </c>
      <c r="K81" s="1328" t="s">
        <v>1781</v>
      </c>
      <c r="L81" s="1328" t="s">
        <v>2151</v>
      </c>
      <c r="M81" s="1215">
        <v>4</v>
      </c>
      <c r="N81" s="1368" t="s">
        <v>1782</v>
      </c>
      <c r="O81" s="1657" t="s">
        <v>2370</v>
      </c>
      <c r="P81" s="1646" t="s">
        <v>1783</v>
      </c>
      <c r="Q81" s="1197">
        <f>+V81/R81</f>
        <v>0.21276595744680851</v>
      </c>
      <c r="R81" s="1978">
        <f>SUM(V81:V82)</f>
        <v>47000000</v>
      </c>
      <c r="S81" s="1646" t="s">
        <v>1784</v>
      </c>
      <c r="T81" s="1328" t="s">
        <v>1785</v>
      </c>
      <c r="U81" s="1330" t="s">
        <v>1786</v>
      </c>
      <c r="V81" s="1230">
        <v>10000000</v>
      </c>
      <c r="W81" s="1204">
        <v>20</v>
      </c>
      <c r="X81" s="1220" t="s">
        <v>127</v>
      </c>
      <c r="Y81" s="2130">
        <v>21554</v>
      </c>
      <c r="Z81" s="2130">
        <v>22392</v>
      </c>
      <c r="AA81" s="2130">
        <v>31677</v>
      </c>
      <c r="AB81" s="2130">
        <v>10302</v>
      </c>
      <c r="AC81" s="2130">
        <v>15916</v>
      </c>
      <c r="AD81" s="2130">
        <v>15683</v>
      </c>
      <c r="AE81" s="2130">
        <v>238</v>
      </c>
      <c r="AF81" s="2130">
        <v>245</v>
      </c>
      <c r="AG81" s="2130">
        <v>0</v>
      </c>
      <c r="AH81" s="2130">
        <v>0</v>
      </c>
      <c r="AI81" s="2130">
        <v>0</v>
      </c>
      <c r="AJ81" s="2130">
        <v>0</v>
      </c>
      <c r="AK81" s="2130">
        <v>2629</v>
      </c>
      <c r="AL81" s="2130">
        <v>2665</v>
      </c>
      <c r="AM81" s="2130">
        <v>2683</v>
      </c>
      <c r="AN81" s="2130">
        <v>43946</v>
      </c>
      <c r="AO81" s="2169">
        <v>43101</v>
      </c>
      <c r="AP81" s="2173">
        <v>43465</v>
      </c>
      <c r="AQ81" s="2171" t="s">
        <v>2376</v>
      </c>
    </row>
    <row r="82" spans="1:43" ht="93.75" customHeight="1" x14ac:dyDescent="0.25">
      <c r="A82" s="1376"/>
      <c r="B82" s="1377"/>
      <c r="C82" s="1377"/>
      <c r="D82" s="896"/>
      <c r="E82" s="1409"/>
      <c r="F82" s="895"/>
      <c r="G82" s="368"/>
      <c r="H82" s="368"/>
      <c r="I82" s="368"/>
      <c r="J82" s="1218">
        <v>109</v>
      </c>
      <c r="K82" s="1335" t="s">
        <v>1787</v>
      </c>
      <c r="L82" s="1335" t="s">
        <v>2152</v>
      </c>
      <c r="M82" s="1205">
        <v>52</v>
      </c>
      <c r="N82" s="1368"/>
      <c r="O82" s="1670"/>
      <c r="P82" s="1646"/>
      <c r="Q82" s="1196">
        <f>+V82/R81</f>
        <v>0.78723404255319152</v>
      </c>
      <c r="R82" s="1978"/>
      <c r="S82" s="1646"/>
      <c r="T82" s="1335" t="s">
        <v>1788</v>
      </c>
      <c r="U82" s="1339" t="s">
        <v>1789</v>
      </c>
      <c r="V82" s="1228">
        <v>37000000</v>
      </c>
      <c r="W82" s="1202">
        <v>20</v>
      </c>
      <c r="X82" s="1218" t="s">
        <v>127</v>
      </c>
      <c r="Y82" s="2130"/>
      <c r="Z82" s="2130"/>
      <c r="AA82" s="2130"/>
      <c r="AB82" s="2130"/>
      <c r="AC82" s="2130"/>
      <c r="AD82" s="2130"/>
      <c r="AE82" s="2130"/>
      <c r="AF82" s="2130"/>
      <c r="AG82" s="2130"/>
      <c r="AH82" s="2130"/>
      <c r="AI82" s="2130"/>
      <c r="AJ82" s="2130"/>
      <c r="AK82" s="2130"/>
      <c r="AL82" s="2130"/>
      <c r="AM82" s="2130"/>
      <c r="AN82" s="2130"/>
      <c r="AO82" s="2170"/>
      <c r="AP82" s="2174"/>
      <c r="AQ82" s="2172"/>
    </row>
    <row r="83" spans="1:43" x14ac:dyDescent="0.25">
      <c r="A83" s="1391"/>
      <c r="B83" s="1392"/>
      <c r="C83" s="1392"/>
      <c r="D83" s="1391"/>
      <c r="E83" s="1392"/>
      <c r="F83" s="1393"/>
      <c r="G83" s="1352">
        <v>26</v>
      </c>
      <c r="H83" s="1234" t="s">
        <v>1790</v>
      </c>
      <c r="I83" s="1234"/>
      <c r="J83" s="1234"/>
      <c r="K83" s="25"/>
      <c r="L83" s="25"/>
      <c r="M83" s="24"/>
      <c r="N83" s="24"/>
      <c r="O83" s="24"/>
      <c r="P83" s="25"/>
      <c r="Q83" s="24"/>
      <c r="R83" s="24"/>
      <c r="S83" s="25"/>
      <c r="T83" s="25"/>
      <c r="U83" s="25"/>
      <c r="V83" s="24"/>
      <c r="W83" s="24"/>
      <c r="X83" s="24"/>
      <c r="Y83" s="24"/>
      <c r="Z83" s="24"/>
      <c r="AA83" s="24"/>
      <c r="AB83" s="24"/>
      <c r="AC83" s="24"/>
      <c r="AD83" s="24"/>
      <c r="AE83" s="24"/>
      <c r="AF83" s="24"/>
      <c r="AG83" s="24"/>
      <c r="AH83" s="24"/>
      <c r="AI83" s="24"/>
      <c r="AJ83" s="1301"/>
      <c r="AK83" s="1301"/>
      <c r="AL83" s="1301"/>
      <c r="AM83" s="1301"/>
      <c r="AN83" s="1301"/>
      <c r="AO83" s="1301"/>
      <c r="AP83" s="1301"/>
      <c r="AQ83" s="1302"/>
    </row>
    <row r="84" spans="1:43" ht="113.25" customHeight="1" x14ac:dyDescent="0.25">
      <c r="A84" s="1376" t="s">
        <v>1001</v>
      </c>
      <c r="B84" s="1377"/>
      <c r="C84" s="1377"/>
      <c r="D84" s="1376"/>
      <c r="E84" s="1377"/>
      <c r="F84" s="1378"/>
      <c r="G84" s="368"/>
      <c r="H84" s="368"/>
      <c r="I84" s="368"/>
      <c r="J84" s="1219">
        <v>110</v>
      </c>
      <c r="K84" s="1365" t="s">
        <v>1791</v>
      </c>
      <c r="L84" s="1365" t="s">
        <v>2153</v>
      </c>
      <c r="M84" s="1214">
        <v>200</v>
      </c>
      <c r="N84" s="1368" t="s">
        <v>1792</v>
      </c>
      <c r="O84" s="1451" t="s">
        <v>2371</v>
      </c>
      <c r="P84" s="1410" t="s">
        <v>1793</v>
      </c>
      <c r="Q84" s="1198">
        <v>1</v>
      </c>
      <c r="R84" s="1225">
        <f>+V84</f>
        <v>2758000000</v>
      </c>
      <c r="S84" s="1365" t="s">
        <v>1794</v>
      </c>
      <c r="T84" s="1365" t="s">
        <v>1795</v>
      </c>
      <c r="U84" s="1357" t="s">
        <v>1860</v>
      </c>
      <c r="V84" s="1229">
        <v>2758000000</v>
      </c>
      <c r="W84" s="1203">
        <v>25</v>
      </c>
      <c r="X84" s="1219" t="s">
        <v>2250</v>
      </c>
      <c r="Y84" s="1219">
        <v>21554</v>
      </c>
      <c r="Z84" s="1219">
        <v>22392</v>
      </c>
      <c r="AA84" s="1203">
        <v>31677</v>
      </c>
      <c r="AB84" s="1203">
        <v>10302</v>
      </c>
      <c r="AC84" s="1203">
        <v>15916</v>
      </c>
      <c r="AD84" s="1203">
        <v>15683</v>
      </c>
      <c r="AE84" s="1203">
        <v>238</v>
      </c>
      <c r="AF84" s="1203">
        <v>245</v>
      </c>
      <c r="AG84" s="1203">
        <v>0</v>
      </c>
      <c r="AH84" s="1203">
        <v>0</v>
      </c>
      <c r="AI84" s="1411">
        <v>0</v>
      </c>
      <c r="AJ84" s="1412">
        <v>0</v>
      </c>
      <c r="AK84" s="1412">
        <v>2629</v>
      </c>
      <c r="AL84" s="1412">
        <v>2665</v>
      </c>
      <c r="AM84" s="1412">
        <v>2683</v>
      </c>
      <c r="AN84" s="1413">
        <v>43946</v>
      </c>
      <c r="AO84" s="1414">
        <v>43101</v>
      </c>
      <c r="AP84" s="1414">
        <v>43465</v>
      </c>
      <c r="AQ84" s="1415" t="s">
        <v>2376</v>
      </c>
    </row>
    <row r="85" spans="1:43" x14ac:dyDescent="0.25">
      <c r="A85" s="1391"/>
      <c r="B85" s="1392"/>
      <c r="C85" s="1392"/>
      <c r="D85" s="1391"/>
      <c r="E85" s="1392"/>
      <c r="F85" s="1393"/>
      <c r="G85" s="1352">
        <v>27</v>
      </c>
      <c r="H85" s="1234" t="s">
        <v>1796</v>
      </c>
      <c r="I85" s="1234"/>
      <c r="J85" s="1234"/>
      <c r="K85" s="25"/>
      <c r="L85" s="25"/>
      <c r="M85" s="24"/>
      <c r="N85" s="24"/>
      <c r="O85" s="24"/>
      <c r="P85" s="25"/>
      <c r="Q85" s="24"/>
      <c r="R85" s="24"/>
      <c r="S85" s="25"/>
      <c r="T85" s="25"/>
      <c r="U85" s="25"/>
      <c r="V85" s="24"/>
      <c r="W85" s="24"/>
      <c r="X85" s="24"/>
      <c r="Y85" s="24"/>
      <c r="Z85" s="24"/>
      <c r="AA85" s="24"/>
      <c r="AB85" s="24"/>
      <c r="AC85" s="24"/>
      <c r="AD85" s="24"/>
      <c r="AE85" s="24"/>
      <c r="AF85" s="24"/>
      <c r="AG85" s="24"/>
      <c r="AH85" s="24"/>
      <c r="AI85" s="24"/>
      <c r="AJ85" s="1301"/>
      <c r="AK85" s="1301"/>
      <c r="AL85" s="1301"/>
      <c r="AM85" s="1301"/>
      <c r="AN85" s="1301"/>
      <c r="AO85" s="1301"/>
      <c r="AP85" s="1301"/>
      <c r="AQ85" s="1302"/>
    </row>
    <row r="86" spans="1:43" ht="120" customHeight="1" x14ac:dyDescent="0.25">
      <c r="A86" s="1391"/>
      <c r="B86" s="1392"/>
      <c r="C86" s="1392"/>
      <c r="D86" s="1391"/>
      <c r="E86" s="1392"/>
      <c r="F86" s="1393"/>
      <c r="G86" s="368"/>
      <c r="H86" s="368"/>
      <c r="I86" s="368"/>
      <c r="J86" s="1219">
        <v>111</v>
      </c>
      <c r="K86" s="1365" t="s">
        <v>1797</v>
      </c>
      <c r="L86" s="1365" t="s">
        <v>2154</v>
      </c>
      <c r="M86" s="1416">
        <v>1</v>
      </c>
      <c r="N86" s="1201" t="s">
        <v>1798</v>
      </c>
      <c r="O86" s="1455" t="s">
        <v>2372</v>
      </c>
      <c r="P86" s="1365" t="s">
        <v>1799</v>
      </c>
      <c r="Q86" s="1198">
        <v>1</v>
      </c>
      <c r="R86" s="1225">
        <f>+V86</f>
        <v>19000000000</v>
      </c>
      <c r="S86" s="1365" t="s">
        <v>1800</v>
      </c>
      <c r="T86" s="1365" t="s">
        <v>1801</v>
      </c>
      <c r="U86" s="1357" t="s">
        <v>1832</v>
      </c>
      <c r="V86" s="1229">
        <v>19000000000</v>
      </c>
      <c r="W86" s="1203">
        <v>25</v>
      </c>
      <c r="X86" s="1219" t="s">
        <v>2250</v>
      </c>
      <c r="Y86" s="1219">
        <v>21554</v>
      </c>
      <c r="Z86" s="1219">
        <v>22392</v>
      </c>
      <c r="AA86" s="1203">
        <v>31677</v>
      </c>
      <c r="AB86" s="1203">
        <v>10302</v>
      </c>
      <c r="AC86" s="1203">
        <v>15916</v>
      </c>
      <c r="AD86" s="1203">
        <v>15683</v>
      </c>
      <c r="AE86" s="1203">
        <v>238</v>
      </c>
      <c r="AF86" s="1203">
        <v>245</v>
      </c>
      <c r="AG86" s="1203">
        <v>0</v>
      </c>
      <c r="AH86" s="1203">
        <v>0</v>
      </c>
      <c r="AI86" s="1411">
        <v>0</v>
      </c>
      <c r="AJ86" s="1412">
        <v>0</v>
      </c>
      <c r="AK86" s="1412">
        <v>2629</v>
      </c>
      <c r="AL86" s="1412">
        <v>2665</v>
      </c>
      <c r="AM86" s="1412">
        <v>2683</v>
      </c>
      <c r="AN86" s="1413">
        <v>43946</v>
      </c>
      <c r="AO86" s="1414">
        <v>43101</v>
      </c>
      <c r="AP86" s="1414">
        <v>43465</v>
      </c>
      <c r="AQ86" s="1415" t="s">
        <v>2376</v>
      </c>
    </row>
    <row r="87" spans="1:43" x14ac:dyDescent="0.25">
      <c r="A87" s="1391"/>
      <c r="B87" s="1392"/>
      <c r="C87" s="1392"/>
      <c r="D87" s="1391"/>
      <c r="E87" s="1392"/>
      <c r="F87" s="1393"/>
      <c r="G87" s="1352">
        <v>28</v>
      </c>
      <c r="H87" s="1234" t="s">
        <v>1802</v>
      </c>
      <c r="I87" s="1234"/>
      <c r="J87" s="1234"/>
      <c r="K87" s="25"/>
      <c r="L87" s="25"/>
      <c r="M87" s="24"/>
      <c r="N87" s="24"/>
      <c r="O87" s="26"/>
      <c r="P87" s="25"/>
      <c r="Q87" s="27"/>
      <c r="R87" s="28"/>
      <c r="S87" s="25"/>
      <c r="T87" s="25"/>
      <c r="U87" s="25"/>
      <c r="V87" s="29"/>
      <c r="W87" s="1417"/>
      <c r="X87" s="26"/>
      <c r="Y87" s="26"/>
      <c r="Z87" s="26"/>
      <c r="AA87" s="24"/>
      <c r="AB87" s="24"/>
      <c r="AC87" s="24"/>
      <c r="AD87" s="24"/>
      <c r="AE87" s="24"/>
      <c r="AF87" s="24"/>
      <c r="AG87" s="24"/>
      <c r="AH87" s="1418"/>
      <c r="AI87" s="1418"/>
      <c r="AJ87" s="1301"/>
      <c r="AK87" s="1301"/>
      <c r="AL87" s="1301"/>
      <c r="AM87" s="1301"/>
      <c r="AN87" s="1301"/>
      <c r="AO87" s="1301"/>
      <c r="AP87" s="1301"/>
      <c r="AQ87" s="1302"/>
    </row>
    <row r="88" spans="1:43" ht="63" customHeight="1" x14ac:dyDescent="0.25">
      <c r="A88" s="1391"/>
      <c r="B88" s="1392"/>
      <c r="C88" s="1392"/>
      <c r="D88" s="896"/>
      <c r="E88" s="1409"/>
      <c r="F88" s="895"/>
      <c r="G88" s="1209"/>
      <c r="H88" s="1209"/>
      <c r="I88" s="1209"/>
      <c r="J88" s="2130">
        <v>112</v>
      </c>
      <c r="K88" s="1646" t="s">
        <v>1803</v>
      </c>
      <c r="L88" s="1646" t="s">
        <v>2155</v>
      </c>
      <c r="M88" s="2130">
        <v>20</v>
      </c>
      <c r="N88" s="2177" t="s">
        <v>1804</v>
      </c>
      <c r="O88" s="1669" t="s">
        <v>2373</v>
      </c>
      <c r="P88" s="1646" t="s">
        <v>1805</v>
      </c>
      <c r="Q88" s="2097">
        <f>(V88+V89)/R88</f>
        <v>0.47619047619047616</v>
      </c>
      <c r="R88" s="2168">
        <f>SUM(V88:V90)</f>
        <v>21000000</v>
      </c>
      <c r="S88" s="1635" t="s">
        <v>1806</v>
      </c>
      <c r="T88" s="1646" t="s">
        <v>1807</v>
      </c>
      <c r="U88" s="1646" t="s">
        <v>1861</v>
      </c>
      <c r="V88" s="2158">
        <v>10000000</v>
      </c>
      <c r="W88" s="2160">
        <v>20</v>
      </c>
      <c r="X88" s="2130" t="s">
        <v>127</v>
      </c>
      <c r="Y88" s="2130">
        <v>21554</v>
      </c>
      <c r="Z88" s="2130">
        <v>22392</v>
      </c>
      <c r="AA88" s="2130">
        <v>31677</v>
      </c>
      <c r="AB88" s="2130">
        <v>10302</v>
      </c>
      <c r="AC88" s="2130">
        <v>15916</v>
      </c>
      <c r="AD88" s="2130">
        <v>15683</v>
      </c>
      <c r="AE88" s="2130">
        <v>238</v>
      </c>
      <c r="AF88" s="2130">
        <v>245</v>
      </c>
      <c r="AG88" s="2130">
        <v>0</v>
      </c>
      <c r="AH88" s="2130">
        <v>0</v>
      </c>
      <c r="AI88" s="2130">
        <v>0</v>
      </c>
      <c r="AJ88" s="2130">
        <v>0</v>
      </c>
      <c r="AK88" s="2130">
        <v>2629</v>
      </c>
      <c r="AL88" s="2130">
        <v>2665</v>
      </c>
      <c r="AM88" s="2130">
        <v>2683</v>
      </c>
      <c r="AN88" s="2130">
        <v>43946</v>
      </c>
      <c r="AO88" s="2175">
        <v>43101</v>
      </c>
      <c r="AP88" s="2175">
        <v>43465</v>
      </c>
      <c r="AQ88" s="2159" t="s">
        <v>2376</v>
      </c>
    </row>
    <row r="89" spans="1:43" ht="55.5" customHeight="1" x14ac:dyDescent="0.25">
      <c r="A89" s="1391"/>
      <c r="B89" s="1392"/>
      <c r="C89" s="1392"/>
      <c r="D89" s="896"/>
      <c r="E89" s="1409"/>
      <c r="F89" s="895"/>
      <c r="G89" s="1209"/>
      <c r="H89" s="1209"/>
      <c r="I89" s="1209"/>
      <c r="J89" s="2125"/>
      <c r="K89" s="1668"/>
      <c r="L89" s="1668"/>
      <c r="M89" s="2125"/>
      <c r="N89" s="2177"/>
      <c r="O89" s="1669"/>
      <c r="P89" s="1646"/>
      <c r="Q89" s="2050"/>
      <c r="R89" s="2168"/>
      <c r="S89" s="1646"/>
      <c r="T89" s="1668"/>
      <c r="U89" s="1668"/>
      <c r="V89" s="2139"/>
      <c r="W89" s="2179"/>
      <c r="X89" s="2125"/>
      <c r="Y89" s="2130"/>
      <c r="Z89" s="2130"/>
      <c r="AA89" s="2130"/>
      <c r="AB89" s="2130"/>
      <c r="AC89" s="2130"/>
      <c r="AD89" s="2130"/>
      <c r="AE89" s="2130"/>
      <c r="AF89" s="2130"/>
      <c r="AG89" s="2130"/>
      <c r="AH89" s="2130"/>
      <c r="AI89" s="2130"/>
      <c r="AJ89" s="2130"/>
      <c r="AK89" s="2130"/>
      <c r="AL89" s="2130"/>
      <c r="AM89" s="2130"/>
      <c r="AN89" s="2130"/>
      <c r="AO89" s="2176"/>
      <c r="AP89" s="2176"/>
      <c r="AQ89" s="2159"/>
    </row>
    <row r="90" spans="1:43" ht="101.25" customHeight="1" x14ac:dyDescent="0.25">
      <c r="A90" s="1391"/>
      <c r="B90" s="1392"/>
      <c r="C90" s="1392"/>
      <c r="D90" s="896"/>
      <c r="E90" s="1409"/>
      <c r="F90" s="895"/>
      <c r="G90" s="1209"/>
      <c r="H90" s="1209"/>
      <c r="I90" s="1209"/>
      <c r="J90" s="2124">
        <v>113</v>
      </c>
      <c r="K90" s="1635" t="s">
        <v>1808</v>
      </c>
      <c r="L90" s="1635" t="s">
        <v>2156</v>
      </c>
      <c r="M90" s="2124">
        <v>3</v>
      </c>
      <c r="N90" s="2177"/>
      <c r="O90" s="1669"/>
      <c r="P90" s="1646"/>
      <c r="Q90" s="2049">
        <f>V90/R88</f>
        <v>0.52380952380952384</v>
      </c>
      <c r="R90" s="2168"/>
      <c r="S90" s="1646"/>
      <c r="T90" s="1194" t="s">
        <v>1972</v>
      </c>
      <c r="U90" s="1635" t="s">
        <v>1862</v>
      </c>
      <c r="V90" s="2138">
        <v>11000000</v>
      </c>
      <c r="W90" s="2178">
        <v>20</v>
      </c>
      <c r="X90" s="2124" t="s">
        <v>127</v>
      </c>
      <c r="Y90" s="2130"/>
      <c r="Z90" s="2130"/>
      <c r="AA90" s="2130"/>
      <c r="AB90" s="2130"/>
      <c r="AC90" s="2130"/>
      <c r="AD90" s="2130"/>
      <c r="AE90" s="2130"/>
      <c r="AF90" s="2130"/>
      <c r="AG90" s="2130"/>
      <c r="AH90" s="2130"/>
      <c r="AI90" s="2130"/>
      <c r="AJ90" s="2130"/>
      <c r="AK90" s="2130"/>
      <c r="AL90" s="2130"/>
      <c r="AM90" s="2130"/>
      <c r="AN90" s="2130"/>
      <c r="AO90" s="2176"/>
      <c r="AP90" s="2176"/>
      <c r="AQ90" s="2159"/>
    </row>
    <row r="91" spans="1:43" x14ac:dyDescent="0.25">
      <c r="A91" s="1391"/>
      <c r="B91" s="1392"/>
      <c r="C91" s="1392"/>
      <c r="D91" s="897"/>
      <c r="E91" s="1419"/>
      <c r="F91" s="898"/>
      <c r="G91" s="1209"/>
      <c r="H91" s="1209"/>
      <c r="I91" s="1209"/>
      <c r="J91" s="2130"/>
      <c r="K91" s="1646"/>
      <c r="L91" s="1646"/>
      <c r="M91" s="2130"/>
      <c r="N91" s="1201"/>
      <c r="O91" s="1669"/>
      <c r="P91" s="1646"/>
      <c r="Q91" s="2097"/>
      <c r="R91" s="2168"/>
      <c r="S91" s="1668"/>
      <c r="T91" s="1195"/>
      <c r="U91" s="1646"/>
      <c r="V91" s="2158"/>
      <c r="W91" s="2160"/>
      <c r="X91" s="2130"/>
      <c r="Y91" s="2130"/>
      <c r="Z91" s="2130"/>
      <c r="AA91" s="2130"/>
      <c r="AB91" s="2130"/>
      <c r="AC91" s="2130"/>
      <c r="AD91" s="2130"/>
      <c r="AE91" s="2130"/>
      <c r="AF91" s="2130"/>
      <c r="AG91" s="2130"/>
      <c r="AH91" s="2130"/>
      <c r="AI91" s="2130"/>
      <c r="AJ91" s="2130"/>
      <c r="AK91" s="2130"/>
      <c r="AL91" s="2130"/>
      <c r="AM91" s="2130"/>
      <c r="AN91" s="2130"/>
      <c r="AO91" s="2176"/>
      <c r="AP91" s="2176"/>
      <c r="AQ91" s="2159"/>
    </row>
    <row r="92" spans="1:43" x14ac:dyDescent="0.25">
      <c r="A92" s="1391"/>
      <c r="B92" s="1392"/>
      <c r="C92" s="1393"/>
      <c r="D92" s="559">
        <v>16</v>
      </c>
      <c r="E92" s="1345" t="s">
        <v>1175</v>
      </c>
      <c r="F92" s="1345"/>
      <c r="G92" s="1287"/>
      <c r="H92" s="1287"/>
      <c r="I92" s="1287"/>
      <c r="J92" s="1287"/>
      <c r="K92" s="771"/>
      <c r="L92" s="771"/>
      <c r="M92" s="493"/>
      <c r="N92" s="493"/>
      <c r="O92" s="776"/>
      <c r="P92" s="771"/>
      <c r="Q92" s="1346"/>
      <c r="R92" s="774"/>
      <c r="S92" s="771"/>
      <c r="T92" s="771"/>
      <c r="U92" s="771"/>
      <c r="V92" s="775"/>
      <c r="W92" s="1402"/>
      <c r="X92" s="776"/>
      <c r="Y92" s="776"/>
      <c r="Z92" s="776"/>
      <c r="AA92" s="493"/>
      <c r="AB92" s="493"/>
      <c r="AC92" s="493"/>
      <c r="AD92" s="493"/>
      <c r="AE92" s="493"/>
      <c r="AF92" s="493"/>
      <c r="AG92" s="493"/>
      <c r="AH92" s="1348"/>
      <c r="AI92" s="1348"/>
      <c r="AJ92" s="1291"/>
      <c r="AK92" s="1291"/>
      <c r="AL92" s="1291"/>
      <c r="AM92" s="1291"/>
      <c r="AN92" s="1291"/>
      <c r="AO92" s="1291"/>
      <c r="AP92" s="1291"/>
      <c r="AQ92" s="1292"/>
    </row>
    <row r="93" spans="1:43" x14ac:dyDescent="0.25">
      <c r="A93" s="1391"/>
      <c r="B93" s="1392"/>
      <c r="C93" s="1393"/>
      <c r="D93" s="1420"/>
      <c r="E93" s="1420"/>
      <c r="F93" s="1421"/>
      <c r="G93" s="1352">
        <v>57</v>
      </c>
      <c r="H93" s="24" t="s">
        <v>1809</v>
      </c>
      <c r="I93" s="24"/>
      <c r="J93" s="24"/>
      <c r="K93" s="346"/>
      <c r="L93" s="346"/>
      <c r="M93" s="345"/>
      <c r="N93" s="345"/>
      <c r="O93" s="26"/>
      <c r="P93" s="25"/>
      <c r="Q93" s="27"/>
      <c r="R93" s="28"/>
      <c r="S93" s="25"/>
      <c r="T93" s="25"/>
      <c r="U93" s="25"/>
      <c r="V93" s="29"/>
      <c r="W93" s="30"/>
      <c r="X93" s="26"/>
      <c r="Y93" s="26"/>
      <c r="Z93" s="26"/>
      <c r="AA93" s="24"/>
      <c r="AB93" s="24"/>
      <c r="AC93" s="24"/>
      <c r="AD93" s="24"/>
      <c r="AE93" s="24"/>
      <c r="AF93" s="24"/>
      <c r="AG93" s="24"/>
      <c r="AH93" s="1418"/>
      <c r="AI93" s="1418"/>
      <c r="AJ93" s="1301"/>
      <c r="AK93" s="1301"/>
      <c r="AL93" s="1301"/>
      <c r="AM93" s="1301"/>
      <c r="AN93" s="1301"/>
      <c r="AO93" s="1301"/>
      <c r="AP93" s="1301"/>
      <c r="AQ93" s="1302"/>
    </row>
    <row r="94" spans="1:43" ht="111" customHeight="1" x14ac:dyDescent="0.25">
      <c r="A94" s="1422"/>
      <c r="B94" s="1423"/>
      <c r="C94" s="1424"/>
      <c r="D94" s="1425"/>
      <c r="E94" s="1425"/>
      <c r="F94" s="1426"/>
      <c r="G94" s="1427"/>
      <c r="H94" s="1427"/>
      <c r="I94" s="1427"/>
      <c r="J94" s="1220">
        <v>182</v>
      </c>
      <c r="K94" s="1328" t="s">
        <v>1810</v>
      </c>
      <c r="L94" s="1328" t="s">
        <v>2083</v>
      </c>
      <c r="M94" s="1220">
        <v>1</v>
      </c>
      <c r="N94" s="1395" t="s">
        <v>1811</v>
      </c>
      <c r="O94" s="1456" t="s">
        <v>2374</v>
      </c>
      <c r="P94" s="1328" t="s">
        <v>1812</v>
      </c>
      <c r="Q94" s="1197">
        <v>1</v>
      </c>
      <c r="R94" s="1222">
        <f>+V94</f>
        <v>29000000</v>
      </c>
      <c r="S94" s="1328" t="s">
        <v>1813</v>
      </c>
      <c r="T94" s="1328" t="s">
        <v>1810</v>
      </c>
      <c r="U94" s="1328" t="s">
        <v>1863</v>
      </c>
      <c r="V94" s="1222">
        <v>29000000</v>
      </c>
      <c r="W94" s="1204">
        <v>20</v>
      </c>
      <c r="X94" s="1220" t="s">
        <v>127</v>
      </c>
      <c r="Y94" s="1220">
        <v>21554</v>
      </c>
      <c r="Z94" s="1220">
        <v>22392</v>
      </c>
      <c r="AA94" s="1204">
        <v>31677</v>
      </c>
      <c r="AB94" s="1204">
        <v>10302</v>
      </c>
      <c r="AC94" s="1204">
        <v>15916</v>
      </c>
      <c r="AD94" s="1204">
        <v>15683</v>
      </c>
      <c r="AE94" s="1204">
        <v>238</v>
      </c>
      <c r="AF94" s="1204">
        <v>245</v>
      </c>
      <c r="AG94" s="1204">
        <v>0</v>
      </c>
      <c r="AH94" s="1204">
        <v>0</v>
      </c>
      <c r="AI94" s="1428">
        <v>0</v>
      </c>
      <c r="AJ94" s="1429">
        <v>0</v>
      </c>
      <c r="AK94" s="1429">
        <v>2629</v>
      </c>
      <c r="AL94" s="1429">
        <v>2665</v>
      </c>
      <c r="AM94" s="1429">
        <v>2683</v>
      </c>
      <c r="AN94" s="1430">
        <v>4396</v>
      </c>
      <c r="AO94" s="1431">
        <v>43101</v>
      </c>
      <c r="AP94" s="1431">
        <v>43465</v>
      </c>
      <c r="AQ94" s="1432" t="s">
        <v>2376</v>
      </c>
    </row>
    <row r="95" spans="1:43" s="1438" customFormat="1" x14ac:dyDescent="0.25">
      <c r="A95" s="1433"/>
      <c r="B95" s="59"/>
      <c r="C95" s="59"/>
      <c r="D95" s="59"/>
      <c r="E95" s="59"/>
      <c r="F95" s="59"/>
      <c r="G95" s="59"/>
      <c r="H95" s="59"/>
      <c r="I95" s="59"/>
      <c r="J95" s="59"/>
      <c r="K95" s="195"/>
      <c r="L95" s="1434"/>
      <c r="M95" s="59"/>
      <c r="N95" s="360"/>
      <c r="O95" s="1435"/>
      <c r="P95" s="195"/>
      <c r="Q95" s="1436"/>
      <c r="R95" s="1437"/>
      <c r="S95" s="195"/>
      <c r="T95" s="195"/>
      <c r="U95" s="195"/>
      <c r="V95" s="1437"/>
      <c r="W95" s="59"/>
      <c r="X95" s="59"/>
      <c r="Y95" s="59"/>
      <c r="Z95" s="59"/>
      <c r="AA95" s="59"/>
      <c r="AB95" s="59"/>
      <c r="AC95" s="59"/>
      <c r="AD95" s="59"/>
      <c r="AE95" s="59"/>
      <c r="AF95" s="59"/>
      <c r="AG95" s="59"/>
      <c r="AQ95" s="1439"/>
    </row>
    <row r="96" spans="1:43" s="1438" customFormat="1" x14ac:dyDescent="0.25">
      <c r="A96" s="1433"/>
      <c r="B96" s="59"/>
      <c r="C96" s="59"/>
      <c r="D96" s="59"/>
      <c r="E96" s="59"/>
      <c r="F96" s="59"/>
      <c r="G96" s="59"/>
      <c r="H96" s="59"/>
      <c r="I96" s="59"/>
      <c r="J96" s="59"/>
      <c r="K96" s="195"/>
      <c r="L96" s="1434"/>
      <c r="M96" s="59"/>
      <c r="N96" s="360"/>
      <c r="O96" s="1435"/>
      <c r="P96" s="195"/>
      <c r="Q96" s="1436"/>
      <c r="R96" s="1440"/>
      <c r="S96" s="195"/>
      <c r="T96" s="195"/>
      <c r="U96" s="195"/>
      <c r="V96" s="1441"/>
      <c r="W96" s="59"/>
      <c r="X96" s="59"/>
      <c r="Y96" s="59"/>
      <c r="Z96" s="59"/>
      <c r="AA96" s="59"/>
      <c r="AB96" s="59"/>
      <c r="AC96" s="59"/>
      <c r="AD96" s="59"/>
      <c r="AE96" s="59"/>
      <c r="AF96" s="59"/>
      <c r="AG96" s="59"/>
      <c r="AQ96" s="1439"/>
    </row>
    <row r="97" spans="1:43" s="1438" customFormat="1" x14ac:dyDescent="0.25">
      <c r="A97" s="1433"/>
      <c r="B97" s="59"/>
      <c r="C97" s="59"/>
      <c r="D97" s="59"/>
      <c r="E97" s="59"/>
      <c r="F97" s="59"/>
      <c r="G97" s="59"/>
      <c r="H97" s="59"/>
      <c r="I97" s="59"/>
      <c r="J97" s="59"/>
      <c r="K97" s="195"/>
      <c r="L97" s="1434"/>
      <c r="M97" s="59"/>
      <c r="N97" s="360"/>
      <c r="O97" s="1435"/>
      <c r="P97" s="195"/>
      <c r="Q97" s="1436"/>
      <c r="R97" s="1440"/>
      <c r="S97" s="195"/>
      <c r="T97" s="195"/>
      <c r="U97" s="195"/>
      <c r="V97" s="1441"/>
      <c r="W97" s="59"/>
      <c r="X97" s="59"/>
      <c r="Y97" s="59"/>
      <c r="Z97" s="59"/>
      <c r="AA97" s="59"/>
      <c r="AB97" s="59"/>
      <c r="AC97" s="59"/>
      <c r="AD97" s="59"/>
      <c r="AE97" s="59"/>
      <c r="AF97" s="59"/>
      <c r="AG97" s="59"/>
      <c r="AQ97" s="1439"/>
    </row>
    <row r="98" spans="1:43" s="1438" customFormat="1" x14ac:dyDescent="0.25">
      <c r="A98" s="1433"/>
      <c r="B98" s="59"/>
      <c r="C98" s="59"/>
      <c r="D98" s="59"/>
      <c r="E98" s="59"/>
      <c r="F98" s="59"/>
      <c r="G98" s="59"/>
      <c r="H98" s="59"/>
      <c r="I98" s="59"/>
      <c r="J98" s="59"/>
      <c r="K98" s="195"/>
      <c r="L98" s="1434"/>
      <c r="M98" s="59"/>
      <c r="N98" s="360"/>
      <c r="O98" s="1435"/>
      <c r="P98" s="195"/>
      <c r="Q98" s="1436"/>
      <c r="R98" s="1440"/>
      <c r="S98" s="195"/>
      <c r="T98" s="195"/>
      <c r="U98" s="195"/>
      <c r="V98" s="1441"/>
      <c r="W98" s="59"/>
      <c r="X98" s="59"/>
      <c r="Y98" s="59"/>
      <c r="Z98" s="59"/>
      <c r="AA98" s="59"/>
      <c r="AB98" s="59"/>
      <c r="AC98" s="59"/>
      <c r="AD98" s="59"/>
      <c r="AE98" s="59"/>
      <c r="AF98" s="59"/>
      <c r="AG98" s="59"/>
      <c r="AQ98" s="1439"/>
    </row>
    <row r="99" spans="1:43" x14ac:dyDescent="0.25">
      <c r="A99" s="1"/>
      <c r="B99" s="1"/>
      <c r="C99" s="1"/>
      <c r="D99" s="1"/>
      <c r="E99" s="1"/>
      <c r="F99" s="1"/>
      <c r="G99" s="1216"/>
      <c r="H99" s="535"/>
      <c r="I99" s="1"/>
      <c r="J99" s="1"/>
      <c r="K99" s="1442"/>
      <c r="L99" s="535"/>
      <c r="M99" s="1"/>
      <c r="N99" s="2182" t="s">
        <v>1814</v>
      </c>
      <c r="O99" s="2182"/>
      <c r="P99" s="2182"/>
      <c r="Q99" s="1"/>
      <c r="R99" s="535"/>
      <c r="S99" s="1177"/>
      <c r="T99" s="1444"/>
      <c r="U99" s="1444"/>
      <c r="V99" s="1445"/>
      <c r="W99" s="1"/>
      <c r="X99" s="1"/>
      <c r="Y99" s="1"/>
      <c r="Z99" s="1"/>
      <c r="AA99" s="359"/>
      <c r="AB99" s="1"/>
      <c r="AC99" s="359"/>
      <c r="AD99" s="1"/>
      <c r="AE99" s="359"/>
      <c r="AF99" s="1"/>
      <c r="AG99" s="359"/>
    </row>
    <row r="100" spans="1:43" x14ac:dyDescent="0.25">
      <c r="A100" s="1"/>
      <c r="B100" s="1"/>
      <c r="C100" s="1"/>
      <c r="D100" s="1"/>
      <c r="E100" s="1"/>
      <c r="F100" s="1"/>
      <c r="G100" s="1216"/>
      <c r="H100" s="535"/>
      <c r="I100" s="1"/>
      <c r="J100" s="1"/>
      <c r="K100" s="1442"/>
      <c r="L100" s="535"/>
      <c r="M100" s="1"/>
      <c r="N100" s="163" t="s">
        <v>1815</v>
      </c>
      <c r="O100" s="1"/>
      <c r="P100" s="1443"/>
      <c r="Q100" s="1"/>
      <c r="R100" s="535"/>
      <c r="S100" s="535"/>
      <c r="T100" s="1446"/>
      <c r="U100" s="1447"/>
      <c r="V100" s="1448"/>
      <c r="W100" s="1"/>
      <c r="X100" s="1"/>
      <c r="Y100" s="1"/>
      <c r="Z100" s="1"/>
      <c r="AA100" s="359"/>
      <c r="AB100" s="1"/>
      <c r="AC100" s="359"/>
      <c r="AD100" s="1"/>
      <c r="AE100" s="359"/>
      <c r="AF100" s="1"/>
      <c r="AG100" s="359"/>
    </row>
    <row r="101" spans="1:43" x14ac:dyDescent="0.25">
      <c r="A101" s="1"/>
      <c r="B101" s="1"/>
      <c r="C101" s="1"/>
      <c r="D101" s="1"/>
      <c r="E101" s="1"/>
      <c r="F101" s="1"/>
      <c r="G101" s="1216"/>
      <c r="H101" s="535"/>
      <c r="I101" s="1"/>
      <c r="J101" s="1"/>
      <c r="K101" s="1442"/>
      <c r="L101" s="535"/>
      <c r="M101" s="1"/>
      <c r="N101" s="194"/>
      <c r="O101" s="1"/>
      <c r="P101" s="1443"/>
      <c r="Q101" s="1"/>
      <c r="R101" s="535"/>
      <c r="S101" s="535"/>
      <c r="T101" s="1446"/>
      <c r="U101" s="1447"/>
      <c r="V101" s="1448"/>
      <c r="W101" s="1"/>
      <c r="X101" s="1"/>
      <c r="Y101" s="1"/>
      <c r="Z101" s="1"/>
      <c r="AA101" s="359"/>
      <c r="AB101" s="1"/>
      <c r="AC101" s="359"/>
      <c r="AD101" s="1"/>
      <c r="AE101" s="359"/>
      <c r="AF101" s="1"/>
      <c r="AG101" s="359"/>
    </row>
    <row r="102" spans="1:43" x14ac:dyDescent="0.25">
      <c r="A102" s="1"/>
      <c r="B102" s="1"/>
      <c r="C102" s="1"/>
      <c r="D102" s="1"/>
      <c r="E102" s="1"/>
      <c r="F102" s="1"/>
      <c r="G102" s="1216"/>
      <c r="H102" s="535"/>
      <c r="I102" s="1"/>
      <c r="J102" s="1"/>
      <c r="K102" s="1442"/>
      <c r="L102" s="535"/>
      <c r="M102" s="1"/>
      <c r="N102" s="194"/>
      <c r="O102" s="1"/>
      <c r="P102" s="1443"/>
      <c r="Q102" s="1"/>
      <c r="R102" s="535"/>
      <c r="S102" s="535"/>
      <c r="T102" s="1446"/>
      <c r="U102" s="1447"/>
      <c r="V102" s="1448"/>
      <c r="W102" s="1"/>
      <c r="X102" s="1"/>
      <c r="Y102" s="1"/>
      <c r="Z102" s="1"/>
      <c r="AA102" s="359"/>
      <c r="AB102" s="1"/>
      <c r="AC102" s="359"/>
      <c r="AD102" s="1"/>
      <c r="AE102" s="359"/>
      <c r="AF102" s="1"/>
      <c r="AG102" s="359"/>
    </row>
    <row r="103" spans="1:43" x14ac:dyDescent="0.25">
      <c r="A103" s="33"/>
      <c r="B103" s="1"/>
      <c r="C103" s="1"/>
      <c r="D103" s="1"/>
      <c r="E103" s="1"/>
      <c r="F103" s="1"/>
      <c r="G103" s="1"/>
      <c r="H103" s="1"/>
      <c r="I103" s="1"/>
      <c r="J103" s="1"/>
      <c r="K103" s="34"/>
      <c r="L103" s="352"/>
      <c r="M103" s="23"/>
      <c r="N103" s="354"/>
      <c r="O103" s="1235"/>
      <c r="P103" s="34"/>
      <c r="Q103" s="36"/>
      <c r="R103" s="37"/>
      <c r="S103" s="34"/>
      <c r="T103" s="34"/>
      <c r="U103" s="34"/>
      <c r="V103" s="38"/>
      <c r="W103" s="1"/>
      <c r="X103" s="1"/>
      <c r="Y103" s="1"/>
      <c r="Z103" s="1"/>
      <c r="AA103" s="1"/>
      <c r="AB103" s="1"/>
      <c r="AC103" s="1"/>
      <c r="AD103" s="1"/>
      <c r="AE103" s="1"/>
      <c r="AF103" s="1"/>
      <c r="AG103" s="1"/>
    </row>
  </sheetData>
  <mergeCells count="359">
    <mergeCell ref="O54:O59"/>
    <mergeCell ref="P54:P59"/>
    <mergeCell ref="O74:O77"/>
    <mergeCell ref="O81:O82"/>
    <mergeCell ref="S88:S91"/>
    <mergeCell ref="N99:P99"/>
    <mergeCell ref="R54:R59"/>
    <mergeCell ref="S54:S59"/>
    <mergeCell ref="T55:T56"/>
    <mergeCell ref="P81:P82"/>
    <mergeCell ref="R81:R82"/>
    <mergeCell ref="S81:S82"/>
    <mergeCell ref="P74:P77"/>
    <mergeCell ref="S74:S77"/>
    <mergeCell ref="T74:T77"/>
    <mergeCell ref="R74:R77"/>
    <mergeCell ref="R68:R72"/>
    <mergeCell ref="P68:P72"/>
    <mergeCell ref="O68:O72"/>
    <mergeCell ref="S68:S72"/>
    <mergeCell ref="AL61:AL65"/>
    <mergeCell ref="AM61:AM65"/>
    <mergeCell ref="AN61:AN65"/>
    <mergeCell ref="T57:T58"/>
    <mergeCell ref="U57:U58"/>
    <mergeCell ref="V57:V58"/>
    <mergeCell ref="W57:W58"/>
    <mergeCell ref="X57:X58"/>
    <mergeCell ref="AN54:AN59"/>
    <mergeCell ref="AP88:AP91"/>
    <mergeCell ref="AQ88:AQ91"/>
    <mergeCell ref="J90:J91"/>
    <mergeCell ref="K90:K91"/>
    <mergeCell ref="L90:L91"/>
    <mergeCell ref="M90:M91"/>
    <mergeCell ref="Q90:Q91"/>
    <mergeCell ref="U90:U91"/>
    <mergeCell ref="V90:V91"/>
    <mergeCell ref="W90:W91"/>
    <mergeCell ref="X90:X91"/>
    <mergeCell ref="AE88:AE91"/>
    <mergeCell ref="AF88:AF91"/>
    <mergeCell ref="AG88:AG91"/>
    <mergeCell ref="AH88:AH91"/>
    <mergeCell ref="AI88:AI91"/>
    <mergeCell ref="AJ88:AJ91"/>
    <mergeCell ref="AK88:AK91"/>
    <mergeCell ref="AL88:AL91"/>
    <mergeCell ref="AM88:AM91"/>
    <mergeCell ref="V88:V89"/>
    <mergeCell ref="W88:W89"/>
    <mergeCell ref="M88:M89"/>
    <mergeCell ref="AN88:AN91"/>
    <mergeCell ref="Y81:Y82"/>
    <mergeCell ref="U88:U89"/>
    <mergeCell ref="J88:J89"/>
    <mergeCell ref="K88:K89"/>
    <mergeCell ref="L88:L89"/>
    <mergeCell ref="AO88:AO91"/>
    <mergeCell ref="N88:N90"/>
    <mergeCell ref="O88:O91"/>
    <mergeCell ref="P88:P91"/>
    <mergeCell ref="Q88:Q89"/>
    <mergeCell ref="AO81:AO82"/>
    <mergeCell ref="Z81:Z82"/>
    <mergeCell ref="AA81:AA82"/>
    <mergeCell ref="AB81:AB82"/>
    <mergeCell ref="X88:X89"/>
    <mergeCell ref="Y88:Y91"/>
    <mergeCell ref="Z88:Z91"/>
    <mergeCell ref="AA88:AA91"/>
    <mergeCell ref="AB88:AB91"/>
    <mergeCell ref="AC88:AC91"/>
    <mergeCell ref="AD88:AD91"/>
    <mergeCell ref="R88:R91"/>
    <mergeCell ref="T88:T89"/>
    <mergeCell ref="AP81:AP82"/>
    <mergeCell ref="AQ81:AQ82"/>
    <mergeCell ref="AC81:AC82"/>
    <mergeCell ref="AD81:AD82"/>
    <mergeCell ref="AE81:AE82"/>
    <mergeCell ref="AF81:AF82"/>
    <mergeCell ref="AG81:AG82"/>
    <mergeCell ref="AH81:AH82"/>
    <mergeCell ref="AI81:AI82"/>
    <mergeCell ref="AJ81:AJ82"/>
    <mergeCell ref="AK81:AK82"/>
    <mergeCell ref="AL81:AL82"/>
    <mergeCell ref="AM81:AM82"/>
    <mergeCell ref="AN81:AN82"/>
    <mergeCell ref="AP68:AP72"/>
    <mergeCell ref="AQ68:AQ72"/>
    <mergeCell ref="Y74:Y77"/>
    <mergeCell ref="Z74:Z77"/>
    <mergeCell ref="AA74:AA77"/>
    <mergeCell ref="AB74:AB77"/>
    <mergeCell ref="AC74:AC77"/>
    <mergeCell ref="AD74:AD77"/>
    <mergeCell ref="AE74:AE77"/>
    <mergeCell ref="AF74:AF77"/>
    <mergeCell ref="AG74:AG77"/>
    <mergeCell ref="AH74:AH77"/>
    <mergeCell ref="AI74:AI77"/>
    <mergeCell ref="AJ74:AJ77"/>
    <mergeCell ref="AK74:AK77"/>
    <mergeCell ref="AL74:AL77"/>
    <mergeCell ref="AM74:AM77"/>
    <mergeCell ref="AN74:AN77"/>
    <mergeCell ref="AO74:AO77"/>
    <mergeCell ref="AP74:AP77"/>
    <mergeCell ref="AQ74:AQ77"/>
    <mergeCell ref="AI68:AI72"/>
    <mergeCell ref="AJ68:AJ72"/>
    <mergeCell ref="AK68:AK72"/>
    <mergeCell ref="AO61:AO65"/>
    <mergeCell ref="AP61:AP65"/>
    <mergeCell ref="AQ61:AQ65"/>
    <mergeCell ref="AN68:AN72"/>
    <mergeCell ref="AO68:AO72"/>
    <mergeCell ref="AL68:AL72"/>
    <mergeCell ref="AM68:AM72"/>
    <mergeCell ref="Y68:Y72"/>
    <mergeCell ref="Z68:Z72"/>
    <mergeCell ref="AA68:AA72"/>
    <mergeCell ref="AB68:AB72"/>
    <mergeCell ref="AC68:AC72"/>
    <mergeCell ref="AD68:AD72"/>
    <mergeCell ref="AE68:AE72"/>
    <mergeCell ref="AF68:AF72"/>
    <mergeCell ref="AE61:AE65"/>
    <mergeCell ref="AF61:AF65"/>
    <mergeCell ref="AG61:AG65"/>
    <mergeCell ref="AH61:AH65"/>
    <mergeCell ref="AI61:AI65"/>
    <mergeCell ref="AJ61:AJ65"/>
    <mergeCell ref="AK61:AK65"/>
    <mergeCell ref="AG68:AG72"/>
    <mergeCell ref="AH68:AH72"/>
    <mergeCell ref="G61:I65"/>
    <mergeCell ref="U61:U65"/>
    <mergeCell ref="X61:X65"/>
    <mergeCell ref="Y61:Y65"/>
    <mergeCell ref="Z61:Z65"/>
    <mergeCell ref="AA61:AA65"/>
    <mergeCell ref="AB61:AB65"/>
    <mergeCell ref="AC61:AC65"/>
    <mergeCell ref="AD61:AD65"/>
    <mergeCell ref="J61:J65"/>
    <mergeCell ref="Q61:Q65"/>
    <mergeCell ref="R61:R65"/>
    <mergeCell ref="W61:W65"/>
    <mergeCell ref="V61:V65"/>
    <mergeCell ref="K61:K65"/>
    <mergeCell ref="S61:S65"/>
    <mergeCell ref="T61:T65"/>
    <mergeCell ref="P61:P65"/>
    <mergeCell ref="O61:O65"/>
    <mergeCell ref="L61:L65"/>
    <mergeCell ref="M61:M65"/>
    <mergeCell ref="AG39:AG52"/>
    <mergeCell ref="AH39:AH52"/>
    <mergeCell ref="AI39:AI52"/>
    <mergeCell ref="AJ39:AJ52"/>
    <mergeCell ref="AK39:AK52"/>
    <mergeCell ref="AL39:AL52"/>
    <mergeCell ref="AO54:AO59"/>
    <mergeCell ref="AP54:AP59"/>
    <mergeCell ref="Y54:Y59"/>
    <mergeCell ref="Z54:Z59"/>
    <mergeCell ref="AA54:AA59"/>
    <mergeCell ref="AB54:AB59"/>
    <mergeCell ref="AC54:AC59"/>
    <mergeCell ref="AD54:AD59"/>
    <mergeCell ref="AE54:AE59"/>
    <mergeCell ref="AF54:AF59"/>
    <mergeCell ref="AG54:AG59"/>
    <mergeCell ref="T45:T47"/>
    <mergeCell ref="L49:L50"/>
    <mergeCell ref="M49:M50"/>
    <mergeCell ref="Q49:Q50"/>
    <mergeCell ref="T49:T50"/>
    <mergeCell ref="R39:R52"/>
    <mergeCell ref="S39:S52"/>
    <mergeCell ref="AQ54:AQ59"/>
    <mergeCell ref="AH54:AH59"/>
    <mergeCell ref="AI54:AI59"/>
    <mergeCell ref="AJ54:AJ59"/>
    <mergeCell ref="AK54:AK59"/>
    <mergeCell ref="AL54:AL59"/>
    <mergeCell ref="AM54:AM59"/>
    <mergeCell ref="Y39:Y52"/>
    <mergeCell ref="Z39:Z52"/>
    <mergeCell ref="AA39:AA52"/>
    <mergeCell ref="AM39:AM52"/>
    <mergeCell ref="AN39:AN52"/>
    <mergeCell ref="AO39:AO52"/>
    <mergeCell ref="AP39:AP52"/>
    <mergeCell ref="AQ39:AQ52"/>
    <mergeCell ref="AE39:AE52"/>
    <mergeCell ref="AF39:AF52"/>
    <mergeCell ref="AP30:AP37"/>
    <mergeCell ref="AQ30:AQ37"/>
    <mergeCell ref="T43:T44"/>
    <mergeCell ref="K43:K44"/>
    <mergeCell ref="J43:J44"/>
    <mergeCell ref="Q43:Q44"/>
    <mergeCell ref="L43:L44"/>
    <mergeCell ref="M43:M44"/>
    <mergeCell ref="AJ30:AJ37"/>
    <mergeCell ref="AK30:AK37"/>
    <mergeCell ref="AL30:AL37"/>
    <mergeCell ref="AM30:AM37"/>
    <mergeCell ref="AN30:AN37"/>
    <mergeCell ref="AO30:AO37"/>
    <mergeCell ref="AD30:AD37"/>
    <mergeCell ref="AE30:AE37"/>
    <mergeCell ref="AF30:AF37"/>
    <mergeCell ref="AG30:AG37"/>
    <mergeCell ref="AH30:AH37"/>
    <mergeCell ref="AI30:AI37"/>
    <mergeCell ref="AB39:AB52"/>
    <mergeCell ref="AC39:AC52"/>
    <mergeCell ref="AD39:AD52"/>
    <mergeCell ref="N39:N52"/>
    <mergeCell ref="AQ20:AQ26"/>
    <mergeCell ref="O30:O37"/>
    <mergeCell ref="P30:P37"/>
    <mergeCell ref="R30:R37"/>
    <mergeCell ref="S30:S37"/>
    <mergeCell ref="Y30:Y37"/>
    <mergeCell ref="Z30:Z37"/>
    <mergeCell ref="AA30:AA37"/>
    <mergeCell ref="AB30:AB37"/>
    <mergeCell ref="AC30:AC37"/>
    <mergeCell ref="AK20:AK26"/>
    <mergeCell ref="AL20:AL26"/>
    <mergeCell ref="AM20:AM26"/>
    <mergeCell ref="AN20:AN26"/>
    <mergeCell ref="AO20:AO26"/>
    <mergeCell ref="AP20:AP26"/>
    <mergeCell ref="AE20:AE26"/>
    <mergeCell ref="AF20:AF26"/>
    <mergeCell ref="AG20:AG26"/>
    <mergeCell ref="AH20:AH26"/>
    <mergeCell ref="AI20:AI26"/>
    <mergeCell ref="AJ20:AJ26"/>
    <mergeCell ref="Y20:Y26"/>
    <mergeCell ref="Z20:Z26"/>
    <mergeCell ref="U12:U13"/>
    <mergeCell ref="U14:U15"/>
    <mergeCell ref="U17:U18"/>
    <mergeCell ref="T12:T13"/>
    <mergeCell ref="T20:T26"/>
    <mergeCell ref="AI12:AI18"/>
    <mergeCell ref="J17:J18"/>
    <mergeCell ref="M17:M18"/>
    <mergeCell ref="L17:L18"/>
    <mergeCell ref="T17:T18"/>
    <mergeCell ref="Q14:Q16"/>
    <mergeCell ref="J14:J16"/>
    <mergeCell ref="L14:L16"/>
    <mergeCell ref="M14:M16"/>
    <mergeCell ref="K12:K13"/>
    <mergeCell ref="J12:J13"/>
    <mergeCell ref="P12:P18"/>
    <mergeCell ref="K17:K18"/>
    <mergeCell ref="AQ7:AQ8"/>
    <mergeCell ref="AA7:AD7"/>
    <mergeCell ref="Y7:Z7"/>
    <mergeCell ref="AE7:AJ7"/>
    <mergeCell ref="AK7:AM7"/>
    <mergeCell ref="AJ12:AJ18"/>
    <mergeCell ref="Y12:Y18"/>
    <mergeCell ref="Z12:Z18"/>
    <mergeCell ref="AA12:AA18"/>
    <mergeCell ref="AB12:AB18"/>
    <mergeCell ref="AC12:AC18"/>
    <mergeCell ref="AD12:AD18"/>
    <mergeCell ref="AQ12:AQ18"/>
    <mergeCell ref="AO12:AO18"/>
    <mergeCell ref="AP12:AP18"/>
    <mergeCell ref="AO7:AO8"/>
    <mergeCell ref="AK12:AK18"/>
    <mergeCell ref="AL12:AL18"/>
    <mergeCell ref="AM12:AM18"/>
    <mergeCell ref="AN12:AN18"/>
    <mergeCell ref="AE12:AE18"/>
    <mergeCell ref="AF12:AF18"/>
    <mergeCell ref="AG12:AG18"/>
    <mergeCell ref="AH12:AH18"/>
    <mergeCell ref="O20:O26"/>
    <mergeCell ref="O12:O18"/>
    <mergeCell ref="P20:P26"/>
    <mergeCell ref="R20:R26"/>
    <mergeCell ref="S20:S26"/>
    <mergeCell ref="AA20:AA26"/>
    <mergeCell ref="V14:V15"/>
    <mergeCell ref="W14:W15"/>
    <mergeCell ref="X14:X15"/>
    <mergeCell ref="AB20:AB26"/>
    <mergeCell ref="AC20:AC26"/>
    <mergeCell ref="AD20:AD26"/>
    <mergeCell ref="T14:T16"/>
    <mergeCell ref="S12:S18"/>
    <mergeCell ref="R12:R18"/>
    <mergeCell ref="Q12:Q13"/>
    <mergeCell ref="Q22:Q23"/>
    <mergeCell ref="G39:I52"/>
    <mergeCell ref="Q7:Q8"/>
    <mergeCell ref="O39:O52"/>
    <mergeCell ref="P39:P52"/>
    <mergeCell ref="J49:J50"/>
    <mergeCell ref="J45:J47"/>
    <mergeCell ref="K45:K47"/>
    <mergeCell ref="K49:K50"/>
    <mergeCell ref="L45:L47"/>
    <mergeCell ref="M45:M47"/>
    <mergeCell ref="Q45:Q47"/>
    <mergeCell ref="J55:J56"/>
    <mergeCell ref="K55:K56"/>
    <mergeCell ref="L55:L56"/>
    <mergeCell ref="J57:J58"/>
    <mergeCell ref="L12:L13"/>
    <mergeCell ref="M12:M13"/>
    <mergeCell ref="K14:K16"/>
    <mergeCell ref="N14:N15"/>
    <mergeCell ref="N20:N26"/>
    <mergeCell ref="M55:M56"/>
    <mergeCell ref="K57:K58"/>
    <mergeCell ref="L57:L58"/>
    <mergeCell ref="M57:M58"/>
    <mergeCell ref="J22:J23"/>
    <mergeCell ref="K22:K23"/>
    <mergeCell ref="L22:L23"/>
    <mergeCell ref="M22:M23"/>
    <mergeCell ref="A1:AO4"/>
    <mergeCell ref="A5:M6"/>
    <mergeCell ref="N5:AQ5"/>
    <mergeCell ref="Y6:AM6"/>
    <mergeCell ref="A7:A8"/>
    <mergeCell ref="B7:C8"/>
    <mergeCell ref="D7:D8"/>
    <mergeCell ref="E7:F8"/>
    <mergeCell ref="G7:G8"/>
    <mergeCell ref="H7:I8"/>
    <mergeCell ref="J7:J8"/>
    <mergeCell ref="K7:K8"/>
    <mergeCell ref="L7:L8"/>
    <mergeCell ref="M7:M8"/>
    <mergeCell ref="N7:N8"/>
    <mergeCell ref="O7:O8"/>
    <mergeCell ref="P7:P8"/>
    <mergeCell ref="R7:R8"/>
    <mergeCell ref="S7:S8"/>
    <mergeCell ref="T7:T8"/>
    <mergeCell ref="U7:U8"/>
    <mergeCell ref="V7:V8"/>
    <mergeCell ref="X7:X8"/>
    <mergeCell ref="AP7:AP8"/>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5"/>
  <sheetViews>
    <sheetView zoomScale="55" zoomScaleNormal="55" workbookViewId="0">
      <selection activeCell="A5" sqref="A5:J6"/>
    </sheetView>
  </sheetViews>
  <sheetFormatPr baseColWidth="10" defaultRowHeight="14.25" x14ac:dyDescent="0.2"/>
  <cols>
    <col min="1" max="1" width="9.7109375" style="1" customWidth="1"/>
    <col min="2" max="2" width="12.85546875" style="1" customWidth="1"/>
    <col min="3" max="4" width="13.5703125" style="1" customWidth="1"/>
    <col min="5" max="5" width="7.85546875" style="1" customWidth="1"/>
    <col min="6" max="6" width="12.28515625" style="466" customWidth="1"/>
    <col min="7" max="7" width="11.5703125" style="1" customWidth="1"/>
    <col min="8" max="8" width="30.85546875" style="535" customWidth="1"/>
    <col min="9" max="9" width="20.140625" style="535" customWidth="1"/>
    <col min="10" max="10" width="12.42578125" style="1" customWidth="1"/>
    <col min="11" max="11" width="23.28515625" style="1" customWidth="1"/>
    <col min="12" max="12" width="14.85546875" style="1" customWidth="1"/>
    <col min="13" max="13" width="29.5703125" style="535" customWidth="1"/>
    <col min="14" max="14" width="14" style="1" customWidth="1"/>
    <col min="15" max="15" width="24.7109375" style="247" customWidth="1"/>
    <col min="16" max="16" width="36.42578125" style="535" customWidth="1"/>
    <col min="17" max="17" width="46.7109375" style="535" customWidth="1"/>
    <col min="18" max="18" width="43.7109375" style="43" customWidth="1"/>
    <col min="19" max="19" width="25.42578125" style="247" customWidth="1"/>
    <col min="20" max="20" width="12.42578125" style="1" customWidth="1"/>
    <col min="21" max="21" width="16.42578125" style="535" customWidth="1"/>
    <col min="22" max="22" width="13.42578125" style="1" customWidth="1"/>
    <col min="23" max="23" width="8.5703125" style="1" customWidth="1"/>
    <col min="24" max="27" width="11.42578125" style="1" customWidth="1"/>
    <col min="28" max="28" width="12.7109375" style="1" customWidth="1"/>
    <col min="29" max="29" width="11.85546875" style="1" customWidth="1"/>
    <col min="30" max="30" width="7.85546875" style="1" customWidth="1"/>
    <col min="31" max="31" width="7.5703125" style="1" customWidth="1"/>
    <col min="32" max="32" width="8.85546875" style="1" customWidth="1"/>
    <col min="33" max="33" width="8.140625" style="1" customWidth="1"/>
    <col min="34" max="34" width="7.85546875" style="1" customWidth="1"/>
    <col min="35" max="35" width="8.5703125" style="1" customWidth="1"/>
    <col min="36" max="36" width="8.28515625" style="1" customWidth="1"/>
    <col min="37" max="37" width="11.42578125" style="1" customWidth="1"/>
    <col min="38" max="38" width="18" style="1" customWidth="1"/>
    <col min="39" max="39" width="21.42578125" style="1" customWidth="1"/>
    <col min="40" max="40" width="27.85546875" style="535" customWidth="1"/>
    <col min="41" max="45" width="11.42578125" style="43"/>
    <col min="46" max="256" width="11.42578125" style="1"/>
    <col min="257" max="257" width="13.5703125" style="1" customWidth="1"/>
    <col min="258" max="258" width="19" style="1" customWidth="1"/>
    <col min="259" max="259" width="13.5703125" style="1" customWidth="1"/>
    <col min="260" max="260" width="19.7109375" style="1" customWidth="1"/>
    <col min="261" max="261" width="13.5703125" style="1" customWidth="1"/>
    <col min="262" max="263" width="14.7109375" style="1" customWidth="1"/>
    <col min="264" max="264" width="36.140625" style="1" customWidth="1"/>
    <col min="265" max="265" width="29.42578125" style="1" customWidth="1"/>
    <col min="266" max="266" width="16" style="1" customWidth="1"/>
    <col min="267" max="267" width="38.28515625" style="1" customWidth="1"/>
    <col min="268" max="268" width="12" style="1" customWidth="1"/>
    <col min="269" max="269" width="38.140625" style="1" customWidth="1"/>
    <col min="270" max="270" width="17.85546875" style="1" bestFit="1" customWidth="1"/>
    <col min="271" max="271" width="24.7109375" style="1" customWidth="1"/>
    <col min="272" max="272" width="36.42578125" style="1" customWidth="1"/>
    <col min="273" max="273" width="46.7109375" style="1" customWidth="1"/>
    <col min="274" max="274" width="43.7109375" style="1" customWidth="1"/>
    <col min="275" max="275" width="25.42578125" style="1" customWidth="1"/>
    <col min="276" max="276" width="12.42578125" style="1" customWidth="1"/>
    <col min="277" max="277" width="16.42578125" style="1" customWidth="1"/>
    <col min="278" max="278" width="13.42578125" style="1" customWidth="1"/>
    <col min="279" max="279" width="8.5703125" style="1" customWidth="1"/>
    <col min="280" max="283" width="11.42578125" style="1" customWidth="1"/>
    <col min="284" max="284" width="12.7109375" style="1" customWidth="1"/>
    <col min="285" max="285" width="11.85546875" style="1" customWidth="1"/>
    <col min="286" max="286" width="7.85546875" style="1" customWidth="1"/>
    <col min="287" max="287" width="7.5703125" style="1" customWidth="1"/>
    <col min="288" max="288" width="8.85546875" style="1" customWidth="1"/>
    <col min="289" max="289" width="8.140625" style="1" customWidth="1"/>
    <col min="290" max="290" width="7.85546875" style="1" customWidth="1"/>
    <col min="291" max="291" width="8.5703125" style="1" customWidth="1"/>
    <col min="292" max="292" width="8.28515625" style="1" customWidth="1"/>
    <col min="293" max="293" width="11.42578125" style="1" customWidth="1"/>
    <col min="294" max="294" width="18" style="1" customWidth="1"/>
    <col min="295" max="295" width="21.42578125" style="1" customWidth="1"/>
    <col min="296" max="296" width="27.85546875" style="1" customWidth="1"/>
    <col min="297" max="512" width="11.42578125" style="1"/>
    <col min="513" max="513" width="13.5703125" style="1" customWidth="1"/>
    <col min="514" max="514" width="19" style="1" customWidth="1"/>
    <col min="515" max="515" width="13.5703125" style="1" customWidth="1"/>
    <col min="516" max="516" width="19.7109375" style="1" customWidth="1"/>
    <col min="517" max="517" width="13.5703125" style="1" customWidth="1"/>
    <col min="518" max="519" width="14.7109375" style="1" customWidth="1"/>
    <col min="520" max="520" width="36.140625" style="1" customWidth="1"/>
    <col min="521" max="521" width="29.42578125" style="1" customWidth="1"/>
    <col min="522" max="522" width="16" style="1" customWidth="1"/>
    <col min="523" max="523" width="38.28515625" style="1" customWidth="1"/>
    <col min="524" max="524" width="12" style="1" customWidth="1"/>
    <col min="525" max="525" width="38.140625" style="1" customWidth="1"/>
    <col min="526" max="526" width="17.85546875" style="1" bestFit="1" customWidth="1"/>
    <col min="527" max="527" width="24.7109375" style="1" customWidth="1"/>
    <col min="528" max="528" width="36.42578125" style="1" customWidth="1"/>
    <col min="529" max="529" width="46.7109375" style="1" customWidth="1"/>
    <col min="530" max="530" width="43.7109375" style="1" customWidth="1"/>
    <col min="531" max="531" width="25.42578125" style="1" customWidth="1"/>
    <col min="532" max="532" width="12.42578125" style="1" customWidth="1"/>
    <col min="533" max="533" width="16.42578125" style="1" customWidth="1"/>
    <col min="534" max="534" width="13.42578125" style="1" customWidth="1"/>
    <col min="535" max="535" width="8.5703125" style="1" customWidth="1"/>
    <col min="536" max="539" width="11.42578125" style="1" customWidth="1"/>
    <col min="540" max="540" width="12.7109375" style="1" customWidth="1"/>
    <col min="541" max="541" width="11.85546875" style="1" customWidth="1"/>
    <col min="542" max="542" width="7.85546875" style="1" customWidth="1"/>
    <col min="543" max="543" width="7.5703125" style="1" customWidth="1"/>
    <col min="544" max="544" width="8.85546875" style="1" customWidth="1"/>
    <col min="545" max="545" width="8.140625" style="1" customWidth="1"/>
    <col min="546" max="546" width="7.85546875" style="1" customWidth="1"/>
    <col min="547" max="547" width="8.5703125" style="1" customWidth="1"/>
    <col min="548" max="548" width="8.28515625" style="1" customWidth="1"/>
    <col min="549" max="549" width="11.42578125" style="1" customWidth="1"/>
    <col min="550" max="550" width="18" style="1" customWidth="1"/>
    <col min="551" max="551" width="21.42578125" style="1" customWidth="1"/>
    <col min="552" max="552" width="27.85546875" style="1" customWidth="1"/>
    <col min="553" max="768" width="11.42578125" style="1"/>
    <col min="769" max="769" width="13.5703125" style="1" customWidth="1"/>
    <col min="770" max="770" width="19" style="1" customWidth="1"/>
    <col min="771" max="771" width="13.5703125" style="1" customWidth="1"/>
    <col min="772" max="772" width="19.7109375" style="1" customWidth="1"/>
    <col min="773" max="773" width="13.5703125" style="1" customWidth="1"/>
    <col min="774" max="775" width="14.7109375" style="1" customWidth="1"/>
    <col min="776" max="776" width="36.140625" style="1" customWidth="1"/>
    <col min="777" max="777" width="29.42578125" style="1" customWidth="1"/>
    <col min="778" max="778" width="16" style="1" customWidth="1"/>
    <col min="779" max="779" width="38.28515625" style="1" customWidth="1"/>
    <col min="780" max="780" width="12" style="1" customWidth="1"/>
    <col min="781" max="781" width="38.140625" style="1" customWidth="1"/>
    <col min="782" max="782" width="17.85546875" style="1" bestFit="1" customWidth="1"/>
    <col min="783" max="783" width="24.7109375" style="1" customWidth="1"/>
    <col min="784" max="784" width="36.42578125" style="1" customWidth="1"/>
    <col min="785" max="785" width="46.7109375" style="1" customWidth="1"/>
    <col min="786" max="786" width="43.7109375" style="1" customWidth="1"/>
    <col min="787" max="787" width="25.42578125" style="1" customWidth="1"/>
    <col min="788" max="788" width="12.42578125" style="1" customWidth="1"/>
    <col min="789" max="789" width="16.42578125" style="1" customWidth="1"/>
    <col min="790" max="790" width="13.42578125" style="1" customWidth="1"/>
    <col min="791" max="791" width="8.5703125" style="1" customWidth="1"/>
    <col min="792" max="795" width="11.42578125" style="1" customWidth="1"/>
    <col min="796" max="796" width="12.7109375" style="1" customWidth="1"/>
    <col min="797" max="797" width="11.85546875" style="1" customWidth="1"/>
    <col min="798" max="798" width="7.85546875" style="1" customWidth="1"/>
    <col min="799" max="799" width="7.5703125" style="1" customWidth="1"/>
    <col min="800" max="800" width="8.85546875" style="1" customWidth="1"/>
    <col min="801" max="801" width="8.140625" style="1" customWidth="1"/>
    <col min="802" max="802" width="7.85546875" style="1" customWidth="1"/>
    <col min="803" max="803" width="8.5703125" style="1" customWidth="1"/>
    <col min="804" max="804" width="8.28515625" style="1" customWidth="1"/>
    <col min="805" max="805" width="11.42578125" style="1" customWidth="1"/>
    <col min="806" max="806" width="18" style="1" customWidth="1"/>
    <col min="807" max="807" width="21.42578125" style="1" customWidth="1"/>
    <col min="808" max="808" width="27.85546875" style="1" customWidth="1"/>
    <col min="809" max="1024" width="11.42578125" style="1"/>
    <col min="1025" max="1025" width="13.5703125" style="1" customWidth="1"/>
    <col min="1026" max="1026" width="19" style="1" customWidth="1"/>
    <col min="1027" max="1027" width="13.5703125" style="1" customWidth="1"/>
    <col min="1028" max="1028" width="19.7109375" style="1" customWidth="1"/>
    <col min="1029" max="1029" width="13.5703125" style="1" customWidth="1"/>
    <col min="1030" max="1031" width="14.7109375" style="1" customWidth="1"/>
    <col min="1032" max="1032" width="36.140625" style="1" customWidth="1"/>
    <col min="1033" max="1033" width="29.42578125" style="1" customWidth="1"/>
    <col min="1034" max="1034" width="16" style="1" customWidth="1"/>
    <col min="1035" max="1035" width="38.28515625" style="1" customWidth="1"/>
    <col min="1036" max="1036" width="12" style="1" customWidth="1"/>
    <col min="1037" max="1037" width="38.140625" style="1" customWidth="1"/>
    <col min="1038" max="1038" width="17.85546875" style="1" bestFit="1" customWidth="1"/>
    <col min="1039" max="1039" width="24.7109375" style="1" customWidth="1"/>
    <col min="1040" max="1040" width="36.42578125" style="1" customWidth="1"/>
    <col min="1041" max="1041" width="46.7109375" style="1" customWidth="1"/>
    <col min="1042" max="1042" width="43.7109375" style="1" customWidth="1"/>
    <col min="1043" max="1043" width="25.42578125" style="1" customWidth="1"/>
    <col min="1044" max="1044" width="12.42578125" style="1" customWidth="1"/>
    <col min="1045" max="1045" width="16.42578125" style="1" customWidth="1"/>
    <col min="1046" max="1046" width="13.42578125" style="1" customWidth="1"/>
    <col min="1047" max="1047" width="8.5703125" style="1" customWidth="1"/>
    <col min="1048" max="1051" width="11.42578125" style="1" customWidth="1"/>
    <col min="1052" max="1052" width="12.7109375" style="1" customWidth="1"/>
    <col min="1053" max="1053" width="11.85546875" style="1" customWidth="1"/>
    <col min="1054" max="1054" width="7.85546875" style="1" customWidth="1"/>
    <col min="1055" max="1055" width="7.5703125" style="1" customWidth="1"/>
    <col min="1056" max="1056" width="8.85546875" style="1" customWidth="1"/>
    <col min="1057" max="1057" width="8.140625" style="1" customWidth="1"/>
    <col min="1058" max="1058" width="7.85546875" style="1" customWidth="1"/>
    <col min="1059" max="1059" width="8.5703125" style="1" customWidth="1"/>
    <col min="1060" max="1060" width="8.28515625" style="1" customWidth="1"/>
    <col min="1061" max="1061" width="11.42578125" style="1" customWidth="1"/>
    <col min="1062" max="1062" width="18" style="1" customWidth="1"/>
    <col min="1063" max="1063" width="21.42578125" style="1" customWidth="1"/>
    <col min="1064" max="1064" width="27.85546875" style="1" customWidth="1"/>
    <col min="1065" max="1280" width="11.42578125" style="1"/>
    <col min="1281" max="1281" width="13.5703125" style="1" customWidth="1"/>
    <col min="1282" max="1282" width="19" style="1" customWidth="1"/>
    <col min="1283" max="1283" width="13.5703125" style="1" customWidth="1"/>
    <col min="1284" max="1284" width="19.7109375" style="1" customWidth="1"/>
    <col min="1285" max="1285" width="13.5703125" style="1" customWidth="1"/>
    <col min="1286" max="1287" width="14.7109375" style="1" customWidth="1"/>
    <col min="1288" max="1288" width="36.140625" style="1" customWidth="1"/>
    <col min="1289" max="1289" width="29.42578125" style="1" customWidth="1"/>
    <col min="1290" max="1290" width="16" style="1" customWidth="1"/>
    <col min="1291" max="1291" width="38.28515625" style="1" customWidth="1"/>
    <col min="1292" max="1292" width="12" style="1" customWidth="1"/>
    <col min="1293" max="1293" width="38.140625" style="1" customWidth="1"/>
    <col min="1294" max="1294" width="17.85546875" style="1" bestFit="1" customWidth="1"/>
    <col min="1295" max="1295" width="24.7109375" style="1" customWidth="1"/>
    <col min="1296" max="1296" width="36.42578125" style="1" customWidth="1"/>
    <col min="1297" max="1297" width="46.7109375" style="1" customWidth="1"/>
    <col min="1298" max="1298" width="43.7109375" style="1" customWidth="1"/>
    <col min="1299" max="1299" width="25.42578125" style="1" customWidth="1"/>
    <col min="1300" max="1300" width="12.42578125" style="1" customWidth="1"/>
    <col min="1301" max="1301" width="16.42578125" style="1" customWidth="1"/>
    <col min="1302" max="1302" width="13.42578125" style="1" customWidth="1"/>
    <col min="1303" max="1303" width="8.5703125" style="1" customWidth="1"/>
    <col min="1304" max="1307" width="11.42578125" style="1" customWidth="1"/>
    <col min="1308" max="1308" width="12.7109375" style="1" customWidth="1"/>
    <col min="1309" max="1309" width="11.85546875" style="1" customWidth="1"/>
    <col min="1310" max="1310" width="7.85546875" style="1" customWidth="1"/>
    <col min="1311" max="1311" width="7.5703125" style="1" customWidth="1"/>
    <col min="1312" max="1312" width="8.85546875" style="1" customWidth="1"/>
    <col min="1313" max="1313" width="8.140625" style="1" customWidth="1"/>
    <col min="1314" max="1314" width="7.85546875" style="1" customWidth="1"/>
    <col min="1315" max="1315" width="8.5703125" style="1" customWidth="1"/>
    <col min="1316" max="1316" width="8.28515625" style="1" customWidth="1"/>
    <col min="1317" max="1317" width="11.42578125" style="1" customWidth="1"/>
    <col min="1318" max="1318" width="18" style="1" customWidth="1"/>
    <col min="1319" max="1319" width="21.42578125" style="1" customWidth="1"/>
    <col min="1320" max="1320" width="27.85546875" style="1" customWidth="1"/>
    <col min="1321" max="1536" width="11.42578125" style="1"/>
    <col min="1537" max="1537" width="13.5703125" style="1" customWidth="1"/>
    <col min="1538" max="1538" width="19" style="1" customWidth="1"/>
    <col min="1539" max="1539" width="13.5703125" style="1" customWidth="1"/>
    <col min="1540" max="1540" width="19.7109375" style="1" customWidth="1"/>
    <col min="1541" max="1541" width="13.5703125" style="1" customWidth="1"/>
    <col min="1542" max="1543" width="14.7109375" style="1" customWidth="1"/>
    <col min="1544" max="1544" width="36.140625" style="1" customWidth="1"/>
    <col min="1545" max="1545" width="29.42578125" style="1" customWidth="1"/>
    <col min="1546" max="1546" width="16" style="1" customWidth="1"/>
    <col min="1547" max="1547" width="38.28515625" style="1" customWidth="1"/>
    <col min="1548" max="1548" width="12" style="1" customWidth="1"/>
    <col min="1549" max="1549" width="38.140625" style="1" customWidth="1"/>
    <col min="1550" max="1550" width="17.85546875" style="1" bestFit="1" customWidth="1"/>
    <col min="1551" max="1551" width="24.7109375" style="1" customWidth="1"/>
    <col min="1552" max="1552" width="36.42578125" style="1" customWidth="1"/>
    <col min="1553" max="1553" width="46.7109375" style="1" customWidth="1"/>
    <col min="1554" max="1554" width="43.7109375" style="1" customWidth="1"/>
    <col min="1555" max="1555" width="25.42578125" style="1" customWidth="1"/>
    <col min="1556" max="1556" width="12.42578125" style="1" customWidth="1"/>
    <col min="1557" max="1557" width="16.42578125" style="1" customWidth="1"/>
    <col min="1558" max="1558" width="13.42578125" style="1" customWidth="1"/>
    <col min="1559" max="1559" width="8.5703125" style="1" customWidth="1"/>
    <col min="1560" max="1563" width="11.42578125" style="1" customWidth="1"/>
    <col min="1564" max="1564" width="12.7109375" style="1" customWidth="1"/>
    <col min="1565" max="1565" width="11.85546875" style="1" customWidth="1"/>
    <col min="1566" max="1566" width="7.85546875" style="1" customWidth="1"/>
    <col min="1567" max="1567" width="7.5703125" style="1" customWidth="1"/>
    <col min="1568" max="1568" width="8.85546875" style="1" customWidth="1"/>
    <col min="1569" max="1569" width="8.140625" style="1" customWidth="1"/>
    <col min="1570" max="1570" width="7.85546875" style="1" customWidth="1"/>
    <col min="1571" max="1571" width="8.5703125" style="1" customWidth="1"/>
    <col min="1572" max="1572" width="8.28515625" style="1" customWidth="1"/>
    <col min="1573" max="1573" width="11.42578125" style="1" customWidth="1"/>
    <col min="1574" max="1574" width="18" style="1" customWidth="1"/>
    <col min="1575" max="1575" width="21.42578125" style="1" customWidth="1"/>
    <col min="1576" max="1576" width="27.85546875" style="1" customWidth="1"/>
    <col min="1577" max="1792" width="11.42578125" style="1"/>
    <col min="1793" max="1793" width="13.5703125" style="1" customWidth="1"/>
    <col min="1794" max="1794" width="19" style="1" customWidth="1"/>
    <col min="1795" max="1795" width="13.5703125" style="1" customWidth="1"/>
    <col min="1796" max="1796" width="19.7109375" style="1" customWidth="1"/>
    <col min="1797" max="1797" width="13.5703125" style="1" customWidth="1"/>
    <col min="1798" max="1799" width="14.7109375" style="1" customWidth="1"/>
    <col min="1800" max="1800" width="36.140625" style="1" customWidth="1"/>
    <col min="1801" max="1801" width="29.42578125" style="1" customWidth="1"/>
    <col min="1802" max="1802" width="16" style="1" customWidth="1"/>
    <col min="1803" max="1803" width="38.28515625" style="1" customWidth="1"/>
    <col min="1804" max="1804" width="12" style="1" customWidth="1"/>
    <col min="1805" max="1805" width="38.140625" style="1" customWidth="1"/>
    <col min="1806" max="1806" width="17.85546875" style="1" bestFit="1" customWidth="1"/>
    <col min="1807" max="1807" width="24.7109375" style="1" customWidth="1"/>
    <col min="1808" max="1808" width="36.42578125" style="1" customWidth="1"/>
    <col min="1809" max="1809" width="46.7109375" style="1" customWidth="1"/>
    <col min="1810" max="1810" width="43.7109375" style="1" customWidth="1"/>
    <col min="1811" max="1811" width="25.42578125" style="1" customWidth="1"/>
    <col min="1812" max="1812" width="12.42578125" style="1" customWidth="1"/>
    <col min="1813" max="1813" width="16.42578125" style="1" customWidth="1"/>
    <col min="1814" max="1814" width="13.42578125" style="1" customWidth="1"/>
    <col min="1815" max="1815" width="8.5703125" style="1" customWidth="1"/>
    <col min="1816" max="1819" width="11.42578125" style="1" customWidth="1"/>
    <col min="1820" max="1820" width="12.7109375" style="1" customWidth="1"/>
    <col min="1821" max="1821" width="11.85546875" style="1" customWidth="1"/>
    <col min="1822" max="1822" width="7.85546875" style="1" customWidth="1"/>
    <col min="1823" max="1823" width="7.5703125" style="1" customWidth="1"/>
    <col min="1824" max="1824" width="8.85546875" style="1" customWidth="1"/>
    <col min="1825" max="1825" width="8.140625" style="1" customWidth="1"/>
    <col min="1826" max="1826" width="7.85546875" style="1" customWidth="1"/>
    <col min="1827" max="1827" width="8.5703125" style="1" customWidth="1"/>
    <col min="1828" max="1828" width="8.28515625" style="1" customWidth="1"/>
    <col min="1829" max="1829" width="11.42578125" style="1" customWidth="1"/>
    <col min="1830" max="1830" width="18" style="1" customWidth="1"/>
    <col min="1831" max="1831" width="21.42578125" style="1" customWidth="1"/>
    <col min="1832" max="1832" width="27.85546875" style="1" customWidth="1"/>
    <col min="1833" max="2048" width="11.42578125" style="1"/>
    <col min="2049" max="2049" width="13.5703125" style="1" customWidth="1"/>
    <col min="2050" max="2050" width="19" style="1" customWidth="1"/>
    <col min="2051" max="2051" width="13.5703125" style="1" customWidth="1"/>
    <col min="2052" max="2052" width="19.7109375" style="1" customWidth="1"/>
    <col min="2053" max="2053" width="13.5703125" style="1" customWidth="1"/>
    <col min="2054" max="2055" width="14.7109375" style="1" customWidth="1"/>
    <col min="2056" max="2056" width="36.140625" style="1" customWidth="1"/>
    <col min="2057" max="2057" width="29.42578125" style="1" customWidth="1"/>
    <col min="2058" max="2058" width="16" style="1" customWidth="1"/>
    <col min="2059" max="2059" width="38.28515625" style="1" customWidth="1"/>
    <col min="2060" max="2060" width="12" style="1" customWidth="1"/>
    <col min="2061" max="2061" width="38.140625" style="1" customWidth="1"/>
    <col min="2062" max="2062" width="17.85546875" style="1" bestFit="1" customWidth="1"/>
    <col min="2063" max="2063" width="24.7109375" style="1" customWidth="1"/>
    <col min="2064" max="2064" width="36.42578125" style="1" customWidth="1"/>
    <col min="2065" max="2065" width="46.7109375" style="1" customWidth="1"/>
    <col min="2066" max="2066" width="43.7109375" style="1" customWidth="1"/>
    <col min="2067" max="2067" width="25.42578125" style="1" customWidth="1"/>
    <col min="2068" max="2068" width="12.42578125" style="1" customWidth="1"/>
    <col min="2069" max="2069" width="16.42578125" style="1" customWidth="1"/>
    <col min="2070" max="2070" width="13.42578125" style="1" customWidth="1"/>
    <col min="2071" max="2071" width="8.5703125" style="1" customWidth="1"/>
    <col min="2072" max="2075" width="11.42578125" style="1" customWidth="1"/>
    <col min="2076" max="2076" width="12.7109375" style="1" customWidth="1"/>
    <col min="2077" max="2077" width="11.85546875" style="1" customWidth="1"/>
    <col min="2078" max="2078" width="7.85546875" style="1" customWidth="1"/>
    <col min="2079" max="2079" width="7.5703125" style="1" customWidth="1"/>
    <col min="2080" max="2080" width="8.85546875" style="1" customWidth="1"/>
    <col min="2081" max="2081" width="8.140625" style="1" customWidth="1"/>
    <col min="2082" max="2082" width="7.85546875" style="1" customWidth="1"/>
    <col min="2083" max="2083" width="8.5703125" style="1" customWidth="1"/>
    <col min="2084" max="2084" width="8.28515625" style="1" customWidth="1"/>
    <col min="2085" max="2085" width="11.42578125" style="1" customWidth="1"/>
    <col min="2086" max="2086" width="18" style="1" customWidth="1"/>
    <col min="2087" max="2087" width="21.42578125" style="1" customWidth="1"/>
    <col min="2088" max="2088" width="27.85546875" style="1" customWidth="1"/>
    <col min="2089" max="2304" width="11.42578125" style="1"/>
    <col min="2305" max="2305" width="13.5703125" style="1" customWidth="1"/>
    <col min="2306" max="2306" width="19" style="1" customWidth="1"/>
    <col min="2307" max="2307" width="13.5703125" style="1" customWidth="1"/>
    <col min="2308" max="2308" width="19.7109375" style="1" customWidth="1"/>
    <col min="2309" max="2309" width="13.5703125" style="1" customWidth="1"/>
    <col min="2310" max="2311" width="14.7109375" style="1" customWidth="1"/>
    <col min="2312" max="2312" width="36.140625" style="1" customWidth="1"/>
    <col min="2313" max="2313" width="29.42578125" style="1" customWidth="1"/>
    <col min="2314" max="2314" width="16" style="1" customWidth="1"/>
    <col min="2315" max="2315" width="38.28515625" style="1" customWidth="1"/>
    <col min="2316" max="2316" width="12" style="1" customWidth="1"/>
    <col min="2317" max="2317" width="38.140625" style="1" customWidth="1"/>
    <col min="2318" max="2318" width="17.85546875" style="1" bestFit="1" customWidth="1"/>
    <col min="2319" max="2319" width="24.7109375" style="1" customWidth="1"/>
    <col min="2320" max="2320" width="36.42578125" style="1" customWidth="1"/>
    <col min="2321" max="2321" width="46.7109375" style="1" customWidth="1"/>
    <col min="2322" max="2322" width="43.7109375" style="1" customWidth="1"/>
    <col min="2323" max="2323" width="25.42578125" style="1" customWidth="1"/>
    <col min="2324" max="2324" width="12.42578125" style="1" customWidth="1"/>
    <col min="2325" max="2325" width="16.42578125" style="1" customWidth="1"/>
    <col min="2326" max="2326" width="13.42578125" style="1" customWidth="1"/>
    <col min="2327" max="2327" width="8.5703125" style="1" customWidth="1"/>
    <col min="2328" max="2331" width="11.42578125" style="1" customWidth="1"/>
    <col min="2332" max="2332" width="12.7109375" style="1" customWidth="1"/>
    <col min="2333" max="2333" width="11.85546875" style="1" customWidth="1"/>
    <col min="2334" max="2334" width="7.85546875" style="1" customWidth="1"/>
    <col min="2335" max="2335" width="7.5703125" style="1" customWidth="1"/>
    <col min="2336" max="2336" width="8.85546875" style="1" customWidth="1"/>
    <col min="2337" max="2337" width="8.140625" style="1" customWidth="1"/>
    <col min="2338" max="2338" width="7.85546875" style="1" customWidth="1"/>
    <col min="2339" max="2339" width="8.5703125" style="1" customWidth="1"/>
    <col min="2340" max="2340" width="8.28515625" style="1" customWidth="1"/>
    <col min="2341" max="2341" width="11.42578125" style="1" customWidth="1"/>
    <col min="2342" max="2342" width="18" style="1" customWidth="1"/>
    <col min="2343" max="2343" width="21.42578125" style="1" customWidth="1"/>
    <col min="2344" max="2344" width="27.85546875" style="1" customWidth="1"/>
    <col min="2345" max="2560" width="11.42578125" style="1"/>
    <col min="2561" max="2561" width="13.5703125" style="1" customWidth="1"/>
    <col min="2562" max="2562" width="19" style="1" customWidth="1"/>
    <col min="2563" max="2563" width="13.5703125" style="1" customWidth="1"/>
    <col min="2564" max="2564" width="19.7109375" style="1" customWidth="1"/>
    <col min="2565" max="2565" width="13.5703125" style="1" customWidth="1"/>
    <col min="2566" max="2567" width="14.7109375" style="1" customWidth="1"/>
    <col min="2568" max="2568" width="36.140625" style="1" customWidth="1"/>
    <col min="2569" max="2569" width="29.42578125" style="1" customWidth="1"/>
    <col min="2570" max="2570" width="16" style="1" customWidth="1"/>
    <col min="2571" max="2571" width="38.28515625" style="1" customWidth="1"/>
    <col min="2572" max="2572" width="12" style="1" customWidth="1"/>
    <col min="2573" max="2573" width="38.140625" style="1" customWidth="1"/>
    <col min="2574" max="2574" width="17.85546875" style="1" bestFit="1" customWidth="1"/>
    <col min="2575" max="2575" width="24.7109375" style="1" customWidth="1"/>
    <col min="2576" max="2576" width="36.42578125" style="1" customWidth="1"/>
    <col min="2577" max="2577" width="46.7109375" style="1" customWidth="1"/>
    <col min="2578" max="2578" width="43.7109375" style="1" customWidth="1"/>
    <col min="2579" max="2579" width="25.42578125" style="1" customWidth="1"/>
    <col min="2580" max="2580" width="12.42578125" style="1" customWidth="1"/>
    <col min="2581" max="2581" width="16.42578125" style="1" customWidth="1"/>
    <col min="2582" max="2582" width="13.42578125" style="1" customWidth="1"/>
    <col min="2583" max="2583" width="8.5703125" style="1" customWidth="1"/>
    <col min="2584" max="2587" width="11.42578125" style="1" customWidth="1"/>
    <col min="2588" max="2588" width="12.7109375" style="1" customWidth="1"/>
    <col min="2589" max="2589" width="11.85546875" style="1" customWidth="1"/>
    <col min="2590" max="2590" width="7.85546875" style="1" customWidth="1"/>
    <col min="2591" max="2591" width="7.5703125" style="1" customWidth="1"/>
    <col min="2592" max="2592" width="8.85546875" style="1" customWidth="1"/>
    <col min="2593" max="2593" width="8.140625" style="1" customWidth="1"/>
    <col min="2594" max="2594" width="7.85546875" style="1" customWidth="1"/>
    <col min="2595" max="2595" width="8.5703125" style="1" customWidth="1"/>
    <col min="2596" max="2596" width="8.28515625" style="1" customWidth="1"/>
    <col min="2597" max="2597" width="11.42578125" style="1" customWidth="1"/>
    <col min="2598" max="2598" width="18" style="1" customWidth="1"/>
    <col min="2599" max="2599" width="21.42578125" style="1" customWidth="1"/>
    <col min="2600" max="2600" width="27.85546875" style="1" customWidth="1"/>
    <col min="2601" max="2816" width="11.42578125" style="1"/>
    <col min="2817" max="2817" width="13.5703125" style="1" customWidth="1"/>
    <col min="2818" max="2818" width="19" style="1" customWidth="1"/>
    <col min="2819" max="2819" width="13.5703125" style="1" customWidth="1"/>
    <col min="2820" max="2820" width="19.7109375" style="1" customWidth="1"/>
    <col min="2821" max="2821" width="13.5703125" style="1" customWidth="1"/>
    <col min="2822" max="2823" width="14.7109375" style="1" customWidth="1"/>
    <col min="2824" max="2824" width="36.140625" style="1" customWidth="1"/>
    <col min="2825" max="2825" width="29.42578125" style="1" customWidth="1"/>
    <col min="2826" max="2826" width="16" style="1" customWidth="1"/>
    <col min="2827" max="2827" width="38.28515625" style="1" customWidth="1"/>
    <col min="2828" max="2828" width="12" style="1" customWidth="1"/>
    <col min="2829" max="2829" width="38.140625" style="1" customWidth="1"/>
    <col min="2830" max="2830" width="17.85546875" style="1" bestFit="1" customWidth="1"/>
    <col min="2831" max="2831" width="24.7109375" style="1" customWidth="1"/>
    <col min="2832" max="2832" width="36.42578125" style="1" customWidth="1"/>
    <col min="2833" max="2833" width="46.7109375" style="1" customWidth="1"/>
    <col min="2834" max="2834" width="43.7109375" style="1" customWidth="1"/>
    <col min="2835" max="2835" width="25.42578125" style="1" customWidth="1"/>
    <col min="2836" max="2836" width="12.42578125" style="1" customWidth="1"/>
    <col min="2837" max="2837" width="16.42578125" style="1" customWidth="1"/>
    <col min="2838" max="2838" width="13.42578125" style="1" customWidth="1"/>
    <col min="2839" max="2839" width="8.5703125" style="1" customWidth="1"/>
    <col min="2840" max="2843" width="11.42578125" style="1" customWidth="1"/>
    <col min="2844" max="2844" width="12.7109375" style="1" customWidth="1"/>
    <col min="2845" max="2845" width="11.85546875" style="1" customWidth="1"/>
    <col min="2846" max="2846" width="7.85546875" style="1" customWidth="1"/>
    <col min="2847" max="2847" width="7.5703125" style="1" customWidth="1"/>
    <col min="2848" max="2848" width="8.85546875" style="1" customWidth="1"/>
    <col min="2849" max="2849" width="8.140625" style="1" customWidth="1"/>
    <col min="2850" max="2850" width="7.85546875" style="1" customWidth="1"/>
    <col min="2851" max="2851" width="8.5703125" style="1" customWidth="1"/>
    <col min="2852" max="2852" width="8.28515625" style="1" customWidth="1"/>
    <col min="2853" max="2853" width="11.42578125" style="1" customWidth="1"/>
    <col min="2854" max="2854" width="18" style="1" customWidth="1"/>
    <col min="2855" max="2855" width="21.42578125" style="1" customWidth="1"/>
    <col min="2856" max="2856" width="27.85546875" style="1" customWidth="1"/>
    <col min="2857" max="3072" width="11.42578125" style="1"/>
    <col min="3073" max="3073" width="13.5703125" style="1" customWidth="1"/>
    <col min="3074" max="3074" width="19" style="1" customWidth="1"/>
    <col min="3075" max="3075" width="13.5703125" style="1" customWidth="1"/>
    <col min="3076" max="3076" width="19.7109375" style="1" customWidth="1"/>
    <col min="3077" max="3077" width="13.5703125" style="1" customWidth="1"/>
    <col min="3078" max="3079" width="14.7109375" style="1" customWidth="1"/>
    <col min="3080" max="3080" width="36.140625" style="1" customWidth="1"/>
    <col min="3081" max="3081" width="29.42578125" style="1" customWidth="1"/>
    <col min="3082" max="3082" width="16" style="1" customWidth="1"/>
    <col min="3083" max="3083" width="38.28515625" style="1" customWidth="1"/>
    <col min="3084" max="3084" width="12" style="1" customWidth="1"/>
    <col min="3085" max="3085" width="38.140625" style="1" customWidth="1"/>
    <col min="3086" max="3086" width="17.85546875" style="1" bestFit="1" customWidth="1"/>
    <col min="3087" max="3087" width="24.7109375" style="1" customWidth="1"/>
    <col min="3088" max="3088" width="36.42578125" style="1" customWidth="1"/>
    <col min="3089" max="3089" width="46.7109375" style="1" customWidth="1"/>
    <col min="3090" max="3090" width="43.7109375" style="1" customWidth="1"/>
    <col min="3091" max="3091" width="25.42578125" style="1" customWidth="1"/>
    <col min="3092" max="3092" width="12.42578125" style="1" customWidth="1"/>
    <col min="3093" max="3093" width="16.42578125" style="1" customWidth="1"/>
    <col min="3094" max="3094" width="13.42578125" style="1" customWidth="1"/>
    <col min="3095" max="3095" width="8.5703125" style="1" customWidth="1"/>
    <col min="3096" max="3099" width="11.42578125" style="1" customWidth="1"/>
    <col min="3100" max="3100" width="12.7109375" style="1" customWidth="1"/>
    <col min="3101" max="3101" width="11.85546875" style="1" customWidth="1"/>
    <col min="3102" max="3102" width="7.85546875" style="1" customWidth="1"/>
    <col min="3103" max="3103" width="7.5703125" style="1" customWidth="1"/>
    <col min="3104" max="3104" width="8.85546875" style="1" customWidth="1"/>
    <col min="3105" max="3105" width="8.140625" style="1" customWidth="1"/>
    <col min="3106" max="3106" width="7.85546875" style="1" customWidth="1"/>
    <col min="3107" max="3107" width="8.5703125" style="1" customWidth="1"/>
    <col min="3108" max="3108" width="8.28515625" style="1" customWidth="1"/>
    <col min="3109" max="3109" width="11.42578125" style="1" customWidth="1"/>
    <col min="3110" max="3110" width="18" style="1" customWidth="1"/>
    <col min="3111" max="3111" width="21.42578125" style="1" customWidth="1"/>
    <col min="3112" max="3112" width="27.85546875" style="1" customWidth="1"/>
    <col min="3113" max="3328" width="11.42578125" style="1"/>
    <col min="3329" max="3329" width="13.5703125" style="1" customWidth="1"/>
    <col min="3330" max="3330" width="19" style="1" customWidth="1"/>
    <col min="3331" max="3331" width="13.5703125" style="1" customWidth="1"/>
    <col min="3332" max="3332" width="19.7109375" style="1" customWidth="1"/>
    <col min="3333" max="3333" width="13.5703125" style="1" customWidth="1"/>
    <col min="3334" max="3335" width="14.7109375" style="1" customWidth="1"/>
    <col min="3336" max="3336" width="36.140625" style="1" customWidth="1"/>
    <col min="3337" max="3337" width="29.42578125" style="1" customWidth="1"/>
    <col min="3338" max="3338" width="16" style="1" customWidth="1"/>
    <col min="3339" max="3339" width="38.28515625" style="1" customWidth="1"/>
    <col min="3340" max="3340" width="12" style="1" customWidth="1"/>
    <col min="3341" max="3341" width="38.140625" style="1" customWidth="1"/>
    <col min="3342" max="3342" width="17.85546875" style="1" bestFit="1" customWidth="1"/>
    <col min="3343" max="3343" width="24.7109375" style="1" customWidth="1"/>
    <col min="3344" max="3344" width="36.42578125" style="1" customWidth="1"/>
    <col min="3345" max="3345" width="46.7109375" style="1" customWidth="1"/>
    <col min="3346" max="3346" width="43.7109375" style="1" customWidth="1"/>
    <col min="3347" max="3347" width="25.42578125" style="1" customWidth="1"/>
    <col min="3348" max="3348" width="12.42578125" style="1" customWidth="1"/>
    <col min="3349" max="3349" width="16.42578125" style="1" customWidth="1"/>
    <col min="3350" max="3350" width="13.42578125" style="1" customWidth="1"/>
    <col min="3351" max="3351" width="8.5703125" style="1" customWidth="1"/>
    <col min="3352" max="3355" width="11.42578125" style="1" customWidth="1"/>
    <col min="3356" max="3356" width="12.7109375" style="1" customWidth="1"/>
    <col min="3357" max="3357" width="11.85546875" style="1" customWidth="1"/>
    <col min="3358" max="3358" width="7.85546875" style="1" customWidth="1"/>
    <col min="3359" max="3359" width="7.5703125" style="1" customWidth="1"/>
    <col min="3360" max="3360" width="8.85546875" style="1" customWidth="1"/>
    <col min="3361" max="3361" width="8.140625" style="1" customWidth="1"/>
    <col min="3362" max="3362" width="7.85546875" style="1" customWidth="1"/>
    <col min="3363" max="3363" width="8.5703125" style="1" customWidth="1"/>
    <col min="3364" max="3364" width="8.28515625" style="1" customWidth="1"/>
    <col min="3365" max="3365" width="11.42578125" style="1" customWidth="1"/>
    <col min="3366" max="3366" width="18" style="1" customWidth="1"/>
    <col min="3367" max="3367" width="21.42578125" style="1" customWidth="1"/>
    <col min="3368" max="3368" width="27.85546875" style="1" customWidth="1"/>
    <col min="3369" max="3584" width="11.42578125" style="1"/>
    <col min="3585" max="3585" width="13.5703125" style="1" customWidth="1"/>
    <col min="3586" max="3586" width="19" style="1" customWidth="1"/>
    <col min="3587" max="3587" width="13.5703125" style="1" customWidth="1"/>
    <col min="3588" max="3588" width="19.7109375" style="1" customWidth="1"/>
    <col min="3589" max="3589" width="13.5703125" style="1" customWidth="1"/>
    <col min="3590" max="3591" width="14.7109375" style="1" customWidth="1"/>
    <col min="3592" max="3592" width="36.140625" style="1" customWidth="1"/>
    <col min="3593" max="3593" width="29.42578125" style="1" customWidth="1"/>
    <col min="3594" max="3594" width="16" style="1" customWidth="1"/>
    <col min="3595" max="3595" width="38.28515625" style="1" customWidth="1"/>
    <col min="3596" max="3596" width="12" style="1" customWidth="1"/>
    <col min="3597" max="3597" width="38.140625" style="1" customWidth="1"/>
    <col min="3598" max="3598" width="17.85546875" style="1" bestFit="1" customWidth="1"/>
    <col min="3599" max="3599" width="24.7109375" style="1" customWidth="1"/>
    <col min="3600" max="3600" width="36.42578125" style="1" customWidth="1"/>
    <col min="3601" max="3601" width="46.7109375" style="1" customWidth="1"/>
    <col min="3602" max="3602" width="43.7109375" style="1" customWidth="1"/>
    <col min="3603" max="3603" width="25.42578125" style="1" customWidth="1"/>
    <col min="3604" max="3604" width="12.42578125" style="1" customWidth="1"/>
    <col min="3605" max="3605" width="16.42578125" style="1" customWidth="1"/>
    <col min="3606" max="3606" width="13.42578125" style="1" customWidth="1"/>
    <col min="3607" max="3607" width="8.5703125" style="1" customWidth="1"/>
    <col min="3608" max="3611" width="11.42578125" style="1" customWidth="1"/>
    <col min="3612" max="3612" width="12.7109375" style="1" customWidth="1"/>
    <col min="3613" max="3613" width="11.85546875" style="1" customWidth="1"/>
    <col min="3614" max="3614" width="7.85546875" style="1" customWidth="1"/>
    <col min="3615" max="3615" width="7.5703125" style="1" customWidth="1"/>
    <col min="3616" max="3616" width="8.85546875" style="1" customWidth="1"/>
    <col min="3617" max="3617" width="8.140625" style="1" customWidth="1"/>
    <col min="3618" max="3618" width="7.85546875" style="1" customWidth="1"/>
    <col min="3619" max="3619" width="8.5703125" style="1" customWidth="1"/>
    <col min="3620" max="3620" width="8.28515625" style="1" customWidth="1"/>
    <col min="3621" max="3621" width="11.42578125" style="1" customWidth="1"/>
    <col min="3622" max="3622" width="18" style="1" customWidth="1"/>
    <col min="3623" max="3623" width="21.42578125" style="1" customWidth="1"/>
    <col min="3624" max="3624" width="27.85546875" style="1" customWidth="1"/>
    <col min="3625" max="3840" width="11.42578125" style="1"/>
    <col min="3841" max="3841" width="13.5703125" style="1" customWidth="1"/>
    <col min="3842" max="3842" width="19" style="1" customWidth="1"/>
    <col min="3843" max="3843" width="13.5703125" style="1" customWidth="1"/>
    <col min="3844" max="3844" width="19.7109375" style="1" customWidth="1"/>
    <col min="3845" max="3845" width="13.5703125" style="1" customWidth="1"/>
    <col min="3846" max="3847" width="14.7109375" style="1" customWidth="1"/>
    <col min="3848" max="3848" width="36.140625" style="1" customWidth="1"/>
    <col min="3849" max="3849" width="29.42578125" style="1" customWidth="1"/>
    <col min="3850" max="3850" width="16" style="1" customWidth="1"/>
    <col min="3851" max="3851" width="38.28515625" style="1" customWidth="1"/>
    <col min="3852" max="3852" width="12" style="1" customWidth="1"/>
    <col min="3853" max="3853" width="38.140625" style="1" customWidth="1"/>
    <col min="3854" max="3854" width="17.85546875" style="1" bestFit="1" customWidth="1"/>
    <col min="3855" max="3855" width="24.7109375" style="1" customWidth="1"/>
    <col min="3856" max="3856" width="36.42578125" style="1" customWidth="1"/>
    <col min="3857" max="3857" width="46.7109375" style="1" customWidth="1"/>
    <col min="3858" max="3858" width="43.7109375" style="1" customWidth="1"/>
    <col min="3859" max="3859" width="25.42578125" style="1" customWidth="1"/>
    <col min="3860" max="3860" width="12.42578125" style="1" customWidth="1"/>
    <col min="3861" max="3861" width="16.42578125" style="1" customWidth="1"/>
    <col min="3862" max="3862" width="13.42578125" style="1" customWidth="1"/>
    <col min="3863" max="3863" width="8.5703125" style="1" customWidth="1"/>
    <col min="3864" max="3867" width="11.42578125" style="1" customWidth="1"/>
    <col min="3868" max="3868" width="12.7109375" style="1" customWidth="1"/>
    <col min="3869" max="3869" width="11.85546875" style="1" customWidth="1"/>
    <col min="3870" max="3870" width="7.85546875" style="1" customWidth="1"/>
    <col min="3871" max="3871" width="7.5703125" style="1" customWidth="1"/>
    <col min="3872" max="3872" width="8.85546875" style="1" customWidth="1"/>
    <col min="3873" max="3873" width="8.140625" style="1" customWidth="1"/>
    <col min="3874" max="3874" width="7.85546875" style="1" customWidth="1"/>
    <col min="3875" max="3875" width="8.5703125" style="1" customWidth="1"/>
    <col min="3876" max="3876" width="8.28515625" style="1" customWidth="1"/>
    <col min="3877" max="3877" width="11.42578125" style="1" customWidth="1"/>
    <col min="3878" max="3878" width="18" style="1" customWidth="1"/>
    <col min="3879" max="3879" width="21.42578125" style="1" customWidth="1"/>
    <col min="3880" max="3880" width="27.85546875" style="1" customWidth="1"/>
    <col min="3881" max="4096" width="11.42578125" style="1"/>
    <col min="4097" max="4097" width="13.5703125" style="1" customWidth="1"/>
    <col min="4098" max="4098" width="19" style="1" customWidth="1"/>
    <col min="4099" max="4099" width="13.5703125" style="1" customWidth="1"/>
    <col min="4100" max="4100" width="19.7109375" style="1" customWidth="1"/>
    <col min="4101" max="4101" width="13.5703125" style="1" customWidth="1"/>
    <col min="4102" max="4103" width="14.7109375" style="1" customWidth="1"/>
    <col min="4104" max="4104" width="36.140625" style="1" customWidth="1"/>
    <col min="4105" max="4105" width="29.42578125" style="1" customWidth="1"/>
    <col min="4106" max="4106" width="16" style="1" customWidth="1"/>
    <col min="4107" max="4107" width="38.28515625" style="1" customWidth="1"/>
    <col min="4108" max="4108" width="12" style="1" customWidth="1"/>
    <col min="4109" max="4109" width="38.140625" style="1" customWidth="1"/>
    <col min="4110" max="4110" width="17.85546875" style="1" bestFit="1" customWidth="1"/>
    <col min="4111" max="4111" width="24.7109375" style="1" customWidth="1"/>
    <col min="4112" max="4112" width="36.42578125" style="1" customWidth="1"/>
    <col min="4113" max="4113" width="46.7109375" style="1" customWidth="1"/>
    <col min="4114" max="4114" width="43.7109375" style="1" customWidth="1"/>
    <col min="4115" max="4115" width="25.42578125" style="1" customWidth="1"/>
    <col min="4116" max="4116" width="12.42578125" style="1" customWidth="1"/>
    <col min="4117" max="4117" width="16.42578125" style="1" customWidth="1"/>
    <col min="4118" max="4118" width="13.42578125" style="1" customWidth="1"/>
    <col min="4119" max="4119" width="8.5703125" style="1" customWidth="1"/>
    <col min="4120" max="4123" width="11.42578125" style="1" customWidth="1"/>
    <col min="4124" max="4124" width="12.7109375" style="1" customWidth="1"/>
    <col min="4125" max="4125" width="11.85546875" style="1" customWidth="1"/>
    <col min="4126" max="4126" width="7.85546875" style="1" customWidth="1"/>
    <col min="4127" max="4127" width="7.5703125" style="1" customWidth="1"/>
    <col min="4128" max="4128" width="8.85546875" style="1" customWidth="1"/>
    <col min="4129" max="4129" width="8.140625" style="1" customWidth="1"/>
    <col min="4130" max="4130" width="7.85546875" style="1" customWidth="1"/>
    <col min="4131" max="4131" width="8.5703125" style="1" customWidth="1"/>
    <col min="4132" max="4132" width="8.28515625" style="1" customWidth="1"/>
    <col min="4133" max="4133" width="11.42578125" style="1" customWidth="1"/>
    <col min="4134" max="4134" width="18" style="1" customWidth="1"/>
    <col min="4135" max="4135" width="21.42578125" style="1" customWidth="1"/>
    <col min="4136" max="4136" width="27.85546875" style="1" customWidth="1"/>
    <col min="4137" max="4352" width="11.42578125" style="1"/>
    <col min="4353" max="4353" width="13.5703125" style="1" customWidth="1"/>
    <col min="4354" max="4354" width="19" style="1" customWidth="1"/>
    <col min="4355" max="4355" width="13.5703125" style="1" customWidth="1"/>
    <col min="4356" max="4356" width="19.7109375" style="1" customWidth="1"/>
    <col min="4357" max="4357" width="13.5703125" style="1" customWidth="1"/>
    <col min="4358" max="4359" width="14.7109375" style="1" customWidth="1"/>
    <col min="4360" max="4360" width="36.140625" style="1" customWidth="1"/>
    <col min="4361" max="4361" width="29.42578125" style="1" customWidth="1"/>
    <col min="4362" max="4362" width="16" style="1" customWidth="1"/>
    <col min="4363" max="4363" width="38.28515625" style="1" customWidth="1"/>
    <col min="4364" max="4364" width="12" style="1" customWidth="1"/>
    <col min="4365" max="4365" width="38.140625" style="1" customWidth="1"/>
    <col min="4366" max="4366" width="17.85546875" style="1" bestFit="1" customWidth="1"/>
    <col min="4367" max="4367" width="24.7109375" style="1" customWidth="1"/>
    <col min="4368" max="4368" width="36.42578125" style="1" customWidth="1"/>
    <col min="4369" max="4369" width="46.7109375" style="1" customWidth="1"/>
    <col min="4370" max="4370" width="43.7109375" style="1" customWidth="1"/>
    <col min="4371" max="4371" width="25.42578125" style="1" customWidth="1"/>
    <col min="4372" max="4372" width="12.42578125" style="1" customWidth="1"/>
    <col min="4373" max="4373" width="16.42578125" style="1" customWidth="1"/>
    <col min="4374" max="4374" width="13.42578125" style="1" customWidth="1"/>
    <col min="4375" max="4375" width="8.5703125" style="1" customWidth="1"/>
    <col min="4376" max="4379" width="11.42578125" style="1" customWidth="1"/>
    <col min="4380" max="4380" width="12.7109375" style="1" customWidth="1"/>
    <col min="4381" max="4381" width="11.85546875" style="1" customWidth="1"/>
    <col min="4382" max="4382" width="7.85546875" style="1" customWidth="1"/>
    <col min="4383" max="4383" width="7.5703125" style="1" customWidth="1"/>
    <col min="4384" max="4384" width="8.85546875" style="1" customWidth="1"/>
    <col min="4385" max="4385" width="8.140625" style="1" customWidth="1"/>
    <col min="4386" max="4386" width="7.85546875" style="1" customWidth="1"/>
    <col min="4387" max="4387" width="8.5703125" style="1" customWidth="1"/>
    <col min="4388" max="4388" width="8.28515625" style="1" customWidth="1"/>
    <col min="4389" max="4389" width="11.42578125" style="1" customWidth="1"/>
    <col min="4390" max="4390" width="18" style="1" customWidth="1"/>
    <col min="4391" max="4391" width="21.42578125" style="1" customWidth="1"/>
    <col min="4392" max="4392" width="27.85546875" style="1" customWidth="1"/>
    <col min="4393" max="4608" width="11.42578125" style="1"/>
    <col min="4609" max="4609" width="13.5703125" style="1" customWidth="1"/>
    <col min="4610" max="4610" width="19" style="1" customWidth="1"/>
    <col min="4611" max="4611" width="13.5703125" style="1" customWidth="1"/>
    <col min="4612" max="4612" width="19.7109375" style="1" customWidth="1"/>
    <col min="4613" max="4613" width="13.5703125" style="1" customWidth="1"/>
    <col min="4614" max="4615" width="14.7109375" style="1" customWidth="1"/>
    <col min="4616" max="4616" width="36.140625" style="1" customWidth="1"/>
    <col min="4617" max="4617" width="29.42578125" style="1" customWidth="1"/>
    <col min="4618" max="4618" width="16" style="1" customWidth="1"/>
    <col min="4619" max="4619" width="38.28515625" style="1" customWidth="1"/>
    <col min="4620" max="4620" width="12" style="1" customWidth="1"/>
    <col min="4621" max="4621" width="38.140625" style="1" customWidth="1"/>
    <col min="4622" max="4622" width="17.85546875" style="1" bestFit="1" customWidth="1"/>
    <col min="4623" max="4623" width="24.7109375" style="1" customWidth="1"/>
    <col min="4624" max="4624" width="36.42578125" style="1" customWidth="1"/>
    <col min="4625" max="4625" width="46.7109375" style="1" customWidth="1"/>
    <col min="4626" max="4626" width="43.7109375" style="1" customWidth="1"/>
    <col min="4627" max="4627" width="25.42578125" style="1" customWidth="1"/>
    <col min="4628" max="4628" width="12.42578125" style="1" customWidth="1"/>
    <col min="4629" max="4629" width="16.42578125" style="1" customWidth="1"/>
    <col min="4630" max="4630" width="13.42578125" style="1" customWidth="1"/>
    <col min="4631" max="4631" width="8.5703125" style="1" customWidth="1"/>
    <col min="4632" max="4635" width="11.42578125" style="1" customWidth="1"/>
    <col min="4636" max="4636" width="12.7109375" style="1" customWidth="1"/>
    <col min="4637" max="4637" width="11.85546875" style="1" customWidth="1"/>
    <col min="4638" max="4638" width="7.85546875" style="1" customWidth="1"/>
    <col min="4639" max="4639" width="7.5703125" style="1" customWidth="1"/>
    <col min="4640" max="4640" width="8.85546875" style="1" customWidth="1"/>
    <col min="4641" max="4641" width="8.140625" style="1" customWidth="1"/>
    <col min="4642" max="4642" width="7.85546875" style="1" customWidth="1"/>
    <col min="4643" max="4643" width="8.5703125" style="1" customWidth="1"/>
    <col min="4644" max="4644" width="8.28515625" style="1" customWidth="1"/>
    <col min="4645" max="4645" width="11.42578125" style="1" customWidth="1"/>
    <col min="4646" max="4646" width="18" style="1" customWidth="1"/>
    <col min="4647" max="4647" width="21.42578125" style="1" customWidth="1"/>
    <col min="4648" max="4648" width="27.85546875" style="1" customWidth="1"/>
    <col min="4649" max="4864" width="11.42578125" style="1"/>
    <col min="4865" max="4865" width="13.5703125" style="1" customWidth="1"/>
    <col min="4866" max="4866" width="19" style="1" customWidth="1"/>
    <col min="4867" max="4867" width="13.5703125" style="1" customWidth="1"/>
    <col min="4868" max="4868" width="19.7109375" style="1" customWidth="1"/>
    <col min="4869" max="4869" width="13.5703125" style="1" customWidth="1"/>
    <col min="4870" max="4871" width="14.7109375" style="1" customWidth="1"/>
    <col min="4872" max="4872" width="36.140625" style="1" customWidth="1"/>
    <col min="4873" max="4873" width="29.42578125" style="1" customWidth="1"/>
    <col min="4874" max="4874" width="16" style="1" customWidth="1"/>
    <col min="4875" max="4875" width="38.28515625" style="1" customWidth="1"/>
    <col min="4876" max="4876" width="12" style="1" customWidth="1"/>
    <col min="4877" max="4877" width="38.140625" style="1" customWidth="1"/>
    <col min="4878" max="4878" width="17.85546875" style="1" bestFit="1" customWidth="1"/>
    <col min="4879" max="4879" width="24.7109375" style="1" customWidth="1"/>
    <col min="4880" max="4880" width="36.42578125" style="1" customWidth="1"/>
    <col min="4881" max="4881" width="46.7109375" style="1" customWidth="1"/>
    <col min="4882" max="4882" width="43.7109375" style="1" customWidth="1"/>
    <col min="4883" max="4883" width="25.42578125" style="1" customWidth="1"/>
    <col min="4884" max="4884" width="12.42578125" style="1" customWidth="1"/>
    <col min="4885" max="4885" width="16.42578125" style="1" customWidth="1"/>
    <col min="4886" max="4886" width="13.42578125" style="1" customWidth="1"/>
    <col min="4887" max="4887" width="8.5703125" style="1" customWidth="1"/>
    <col min="4888" max="4891" width="11.42578125" style="1" customWidth="1"/>
    <col min="4892" max="4892" width="12.7109375" style="1" customWidth="1"/>
    <col min="4893" max="4893" width="11.85546875" style="1" customWidth="1"/>
    <col min="4894" max="4894" width="7.85546875" style="1" customWidth="1"/>
    <col min="4895" max="4895" width="7.5703125" style="1" customWidth="1"/>
    <col min="4896" max="4896" width="8.85546875" style="1" customWidth="1"/>
    <col min="4897" max="4897" width="8.140625" style="1" customWidth="1"/>
    <col min="4898" max="4898" width="7.85546875" style="1" customWidth="1"/>
    <col min="4899" max="4899" width="8.5703125" style="1" customWidth="1"/>
    <col min="4900" max="4900" width="8.28515625" style="1" customWidth="1"/>
    <col min="4901" max="4901" width="11.42578125" style="1" customWidth="1"/>
    <col min="4902" max="4902" width="18" style="1" customWidth="1"/>
    <col min="4903" max="4903" width="21.42578125" style="1" customWidth="1"/>
    <col min="4904" max="4904" width="27.85546875" style="1" customWidth="1"/>
    <col min="4905" max="5120" width="11.42578125" style="1"/>
    <col min="5121" max="5121" width="13.5703125" style="1" customWidth="1"/>
    <col min="5122" max="5122" width="19" style="1" customWidth="1"/>
    <col min="5123" max="5123" width="13.5703125" style="1" customWidth="1"/>
    <col min="5124" max="5124" width="19.7109375" style="1" customWidth="1"/>
    <col min="5125" max="5125" width="13.5703125" style="1" customWidth="1"/>
    <col min="5126" max="5127" width="14.7109375" style="1" customWidth="1"/>
    <col min="5128" max="5128" width="36.140625" style="1" customWidth="1"/>
    <col min="5129" max="5129" width="29.42578125" style="1" customWidth="1"/>
    <col min="5130" max="5130" width="16" style="1" customWidth="1"/>
    <col min="5131" max="5131" width="38.28515625" style="1" customWidth="1"/>
    <col min="5132" max="5132" width="12" style="1" customWidth="1"/>
    <col min="5133" max="5133" width="38.140625" style="1" customWidth="1"/>
    <col min="5134" max="5134" width="17.85546875" style="1" bestFit="1" customWidth="1"/>
    <col min="5135" max="5135" width="24.7109375" style="1" customWidth="1"/>
    <col min="5136" max="5136" width="36.42578125" style="1" customWidth="1"/>
    <col min="5137" max="5137" width="46.7109375" style="1" customWidth="1"/>
    <col min="5138" max="5138" width="43.7109375" style="1" customWidth="1"/>
    <col min="5139" max="5139" width="25.42578125" style="1" customWidth="1"/>
    <col min="5140" max="5140" width="12.42578125" style="1" customWidth="1"/>
    <col min="5141" max="5141" width="16.42578125" style="1" customWidth="1"/>
    <col min="5142" max="5142" width="13.42578125" style="1" customWidth="1"/>
    <col min="5143" max="5143" width="8.5703125" style="1" customWidth="1"/>
    <col min="5144" max="5147" width="11.42578125" style="1" customWidth="1"/>
    <col min="5148" max="5148" width="12.7109375" style="1" customWidth="1"/>
    <col min="5149" max="5149" width="11.85546875" style="1" customWidth="1"/>
    <col min="5150" max="5150" width="7.85546875" style="1" customWidth="1"/>
    <col min="5151" max="5151" width="7.5703125" style="1" customWidth="1"/>
    <col min="5152" max="5152" width="8.85546875" style="1" customWidth="1"/>
    <col min="5153" max="5153" width="8.140625" style="1" customWidth="1"/>
    <col min="5154" max="5154" width="7.85546875" style="1" customWidth="1"/>
    <col min="5155" max="5155" width="8.5703125" style="1" customWidth="1"/>
    <col min="5156" max="5156" width="8.28515625" style="1" customWidth="1"/>
    <col min="5157" max="5157" width="11.42578125" style="1" customWidth="1"/>
    <col min="5158" max="5158" width="18" style="1" customWidth="1"/>
    <col min="5159" max="5159" width="21.42578125" style="1" customWidth="1"/>
    <col min="5160" max="5160" width="27.85546875" style="1" customWidth="1"/>
    <col min="5161" max="5376" width="11.42578125" style="1"/>
    <col min="5377" max="5377" width="13.5703125" style="1" customWidth="1"/>
    <col min="5378" max="5378" width="19" style="1" customWidth="1"/>
    <col min="5379" max="5379" width="13.5703125" style="1" customWidth="1"/>
    <col min="5380" max="5380" width="19.7109375" style="1" customWidth="1"/>
    <col min="5381" max="5381" width="13.5703125" style="1" customWidth="1"/>
    <col min="5382" max="5383" width="14.7109375" style="1" customWidth="1"/>
    <col min="5384" max="5384" width="36.140625" style="1" customWidth="1"/>
    <col min="5385" max="5385" width="29.42578125" style="1" customWidth="1"/>
    <col min="5386" max="5386" width="16" style="1" customWidth="1"/>
    <col min="5387" max="5387" width="38.28515625" style="1" customWidth="1"/>
    <col min="5388" max="5388" width="12" style="1" customWidth="1"/>
    <col min="5389" max="5389" width="38.140625" style="1" customWidth="1"/>
    <col min="5390" max="5390" width="17.85546875" style="1" bestFit="1" customWidth="1"/>
    <col min="5391" max="5391" width="24.7109375" style="1" customWidth="1"/>
    <col min="5392" max="5392" width="36.42578125" style="1" customWidth="1"/>
    <col min="5393" max="5393" width="46.7109375" style="1" customWidth="1"/>
    <col min="5394" max="5394" width="43.7109375" style="1" customWidth="1"/>
    <col min="5395" max="5395" width="25.42578125" style="1" customWidth="1"/>
    <col min="5396" max="5396" width="12.42578125" style="1" customWidth="1"/>
    <col min="5397" max="5397" width="16.42578125" style="1" customWidth="1"/>
    <col min="5398" max="5398" width="13.42578125" style="1" customWidth="1"/>
    <col min="5399" max="5399" width="8.5703125" style="1" customWidth="1"/>
    <col min="5400" max="5403" width="11.42578125" style="1" customWidth="1"/>
    <col min="5404" max="5404" width="12.7109375" style="1" customWidth="1"/>
    <col min="5405" max="5405" width="11.85546875" style="1" customWidth="1"/>
    <col min="5406" max="5406" width="7.85546875" style="1" customWidth="1"/>
    <col min="5407" max="5407" width="7.5703125" style="1" customWidth="1"/>
    <col min="5408" max="5408" width="8.85546875" style="1" customWidth="1"/>
    <col min="5409" max="5409" width="8.140625" style="1" customWidth="1"/>
    <col min="5410" max="5410" width="7.85546875" style="1" customWidth="1"/>
    <col min="5411" max="5411" width="8.5703125" style="1" customWidth="1"/>
    <col min="5412" max="5412" width="8.28515625" style="1" customWidth="1"/>
    <col min="5413" max="5413" width="11.42578125" style="1" customWidth="1"/>
    <col min="5414" max="5414" width="18" style="1" customWidth="1"/>
    <col min="5415" max="5415" width="21.42578125" style="1" customWidth="1"/>
    <col min="5416" max="5416" width="27.85546875" style="1" customWidth="1"/>
    <col min="5417" max="5632" width="11.42578125" style="1"/>
    <col min="5633" max="5633" width="13.5703125" style="1" customWidth="1"/>
    <col min="5634" max="5634" width="19" style="1" customWidth="1"/>
    <col min="5635" max="5635" width="13.5703125" style="1" customWidth="1"/>
    <col min="5636" max="5636" width="19.7109375" style="1" customWidth="1"/>
    <col min="5637" max="5637" width="13.5703125" style="1" customWidth="1"/>
    <col min="5638" max="5639" width="14.7109375" style="1" customWidth="1"/>
    <col min="5640" max="5640" width="36.140625" style="1" customWidth="1"/>
    <col min="5641" max="5641" width="29.42578125" style="1" customWidth="1"/>
    <col min="5642" max="5642" width="16" style="1" customWidth="1"/>
    <col min="5643" max="5643" width="38.28515625" style="1" customWidth="1"/>
    <col min="5644" max="5644" width="12" style="1" customWidth="1"/>
    <col min="5645" max="5645" width="38.140625" style="1" customWidth="1"/>
    <col min="5646" max="5646" width="17.85546875" style="1" bestFit="1" customWidth="1"/>
    <col min="5647" max="5647" width="24.7109375" style="1" customWidth="1"/>
    <col min="5648" max="5648" width="36.42578125" style="1" customWidth="1"/>
    <col min="5649" max="5649" width="46.7109375" style="1" customWidth="1"/>
    <col min="5650" max="5650" width="43.7109375" style="1" customWidth="1"/>
    <col min="5651" max="5651" width="25.42578125" style="1" customWidth="1"/>
    <col min="5652" max="5652" width="12.42578125" style="1" customWidth="1"/>
    <col min="5653" max="5653" width="16.42578125" style="1" customWidth="1"/>
    <col min="5654" max="5654" width="13.42578125" style="1" customWidth="1"/>
    <col min="5655" max="5655" width="8.5703125" style="1" customWidth="1"/>
    <col min="5656" max="5659" width="11.42578125" style="1" customWidth="1"/>
    <col min="5660" max="5660" width="12.7109375" style="1" customWidth="1"/>
    <col min="5661" max="5661" width="11.85546875" style="1" customWidth="1"/>
    <col min="5662" max="5662" width="7.85546875" style="1" customWidth="1"/>
    <col min="5663" max="5663" width="7.5703125" style="1" customWidth="1"/>
    <col min="5664" max="5664" width="8.85546875" style="1" customWidth="1"/>
    <col min="5665" max="5665" width="8.140625" style="1" customWidth="1"/>
    <col min="5666" max="5666" width="7.85546875" style="1" customWidth="1"/>
    <col min="5667" max="5667" width="8.5703125" style="1" customWidth="1"/>
    <col min="5668" max="5668" width="8.28515625" style="1" customWidth="1"/>
    <col min="5669" max="5669" width="11.42578125" style="1" customWidth="1"/>
    <col min="5670" max="5670" width="18" style="1" customWidth="1"/>
    <col min="5671" max="5671" width="21.42578125" style="1" customWidth="1"/>
    <col min="5672" max="5672" width="27.85546875" style="1" customWidth="1"/>
    <col min="5673" max="5888" width="11.42578125" style="1"/>
    <col min="5889" max="5889" width="13.5703125" style="1" customWidth="1"/>
    <col min="5890" max="5890" width="19" style="1" customWidth="1"/>
    <col min="5891" max="5891" width="13.5703125" style="1" customWidth="1"/>
    <col min="5892" max="5892" width="19.7109375" style="1" customWidth="1"/>
    <col min="5893" max="5893" width="13.5703125" style="1" customWidth="1"/>
    <col min="5894" max="5895" width="14.7109375" style="1" customWidth="1"/>
    <col min="5896" max="5896" width="36.140625" style="1" customWidth="1"/>
    <col min="5897" max="5897" width="29.42578125" style="1" customWidth="1"/>
    <col min="5898" max="5898" width="16" style="1" customWidth="1"/>
    <col min="5899" max="5899" width="38.28515625" style="1" customWidth="1"/>
    <col min="5900" max="5900" width="12" style="1" customWidth="1"/>
    <col min="5901" max="5901" width="38.140625" style="1" customWidth="1"/>
    <col min="5902" max="5902" width="17.85546875" style="1" bestFit="1" customWidth="1"/>
    <col min="5903" max="5903" width="24.7109375" style="1" customWidth="1"/>
    <col min="5904" max="5904" width="36.42578125" style="1" customWidth="1"/>
    <col min="5905" max="5905" width="46.7109375" style="1" customWidth="1"/>
    <col min="5906" max="5906" width="43.7109375" style="1" customWidth="1"/>
    <col min="5907" max="5907" width="25.42578125" style="1" customWidth="1"/>
    <col min="5908" max="5908" width="12.42578125" style="1" customWidth="1"/>
    <col min="5909" max="5909" width="16.42578125" style="1" customWidth="1"/>
    <col min="5910" max="5910" width="13.42578125" style="1" customWidth="1"/>
    <col min="5911" max="5911" width="8.5703125" style="1" customWidth="1"/>
    <col min="5912" max="5915" width="11.42578125" style="1" customWidth="1"/>
    <col min="5916" max="5916" width="12.7109375" style="1" customWidth="1"/>
    <col min="5917" max="5917" width="11.85546875" style="1" customWidth="1"/>
    <col min="5918" max="5918" width="7.85546875" style="1" customWidth="1"/>
    <col min="5919" max="5919" width="7.5703125" style="1" customWidth="1"/>
    <col min="5920" max="5920" width="8.85546875" style="1" customWidth="1"/>
    <col min="5921" max="5921" width="8.140625" style="1" customWidth="1"/>
    <col min="5922" max="5922" width="7.85546875" style="1" customWidth="1"/>
    <col min="5923" max="5923" width="8.5703125" style="1" customWidth="1"/>
    <col min="5924" max="5924" width="8.28515625" style="1" customWidth="1"/>
    <col min="5925" max="5925" width="11.42578125" style="1" customWidth="1"/>
    <col min="5926" max="5926" width="18" style="1" customWidth="1"/>
    <col min="5927" max="5927" width="21.42578125" style="1" customWidth="1"/>
    <col min="5928" max="5928" width="27.85546875" style="1" customWidth="1"/>
    <col min="5929" max="6144" width="11.42578125" style="1"/>
    <col min="6145" max="6145" width="13.5703125" style="1" customWidth="1"/>
    <col min="6146" max="6146" width="19" style="1" customWidth="1"/>
    <col min="6147" max="6147" width="13.5703125" style="1" customWidth="1"/>
    <col min="6148" max="6148" width="19.7109375" style="1" customWidth="1"/>
    <col min="6149" max="6149" width="13.5703125" style="1" customWidth="1"/>
    <col min="6150" max="6151" width="14.7109375" style="1" customWidth="1"/>
    <col min="6152" max="6152" width="36.140625" style="1" customWidth="1"/>
    <col min="6153" max="6153" width="29.42578125" style="1" customWidth="1"/>
    <col min="6154" max="6154" width="16" style="1" customWidth="1"/>
    <col min="6155" max="6155" width="38.28515625" style="1" customWidth="1"/>
    <col min="6156" max="6156" width="12" style="1" customWidth="1"/>
    <col min="6157" max="6157" width="38.140625" style="1" customWidth="1"/>
    <col min="6158" max="6158" width="17.85546875" style="1" bestFit="1" customWidth="1"/>
    <col min="6159" max="6159" width="24.7109375" style="1" customWidth="1"/>
    <col min="6160" max="6160" width="36.42578125" style="1" customWidth="1"/>
    <col min="6161" max="6161" width="46.7109375" style="1" customWidth="1"/>
    <col min="6162" max="6162" width="43.7109375" style="1" customWidth="1"/>
    <col min="6163" max="6163" width="25.42578125" style="1" customWidth="1"/>
    <col min="6164" max="6164" width="12.42578125" style="1" customWidth="1"/>
    <col min="6165" max="6165" width="16.42578125" style="1" customWidth="1"/>
    <col min="6166" max="6166" width="13.42578125" style="1" customWidth="1"/>
    <col min="6167" max="6167" width="8.5703125" style="1" customWidth="1"/>
    <col min="6168" max="6171" width="11.42578125" style="1" customWidth="1"/>
    <col min="6172" max="6172" width="12.7109375" style="1" customWidth="1"/>
    <col min="6173" max="6173" width="11.85546875" style="1" customWidth="1"/>
    <col min="6174" max="6174" width="7.85546875" style="1" customWidth="1"/>
    <col min="6175" max="6175" width="7.5703125" style="1" customWidth="1"/>
    <col min="6176" max="6176" width="8.85546875" style="1" customWidth="1"/>
    <col min="6177" max="6177" width="8.140625" style="1" customWidth="1"/>
    <col min="6178" max="6178" width="7.85546875" style="1" customWidth="1"/>
    <col min="6179" max="6179" width="8.5703125" style="1" customWidth="1"/>
    <col min="6180" max="6180" width="8.28515625" style="1" customWidth="1"/>
    <col min="6181" max="6181" width="11.42578125" style="1" customWidth="1"/>
    <col min="6182" max="6182" width="18" style="1" customWidth="1"/>
    <col min="6183" max="6183" width="21.42578125" style="1" customWidth="1"/>
    <col min="6184" max="6184" width="27.85546875" style="1" customWidth="1"/>
    <col min="6185" max="6400" width="11.42578125" style="1"/>
    <col min="6401" max="6401" width="13.5703125" style="1" customWidth="1"/>
    <col min="6402" max="6402" width="19" style="1" customWidth="1"/>
    <col min="6403" max="6403" width="13.5703125" style="1" customWidth="1"/>
    <col min="6404" max="6404" width="19.7109375" style="1" customWidth="1"/>
    <col min="6405" max="6405" width="13.5703125" style="1" customWidth="1"/>
    <col min="6406" max="6407" width="14.7109375" style="1" customWidth="1"/>
    <col min="6408" max="6408" width="36.140625" style="1" customWidth="1"/>
    <col min="6409" max="6409" width="29.42578125" style="1" customWidth="1"/>
    <col min="6410" max="6410" width="16" style="1" customWidth="1"/>
    <col min="6411" max="6411" width="38.28515625" style="1" customWidth="1"/>
    <col min="6412" max="6412" width="12" style="1" customWidth="1"/>
    <col min="6413" max="6413" width="38.140625" style="1" customWidth="1"/>
    <col min="6414" max="6414" width="17.85546875" style="1" bestFit="1" customWidth="1"/>
    <col min="6415" max="6415" width="24.7109375" style="1" customWidth="1"/>
    <col min="6416" max="6416" width="36.42578125" style="1" customWidth="1"/>
    <col min="6417" max="6417" width="46.7109375" style="1" customWidth="1"/>
    <col min="6418" max="6418" width="43.7109375" style="1" customWidth="1"/>
    <col min="6419" max="6419" width="25.42578125" style="1" customWidth="1"/>
    <col min="6420" max="6420" width="12.42578125" style="1" customWidth="1"/>
    <col min="6421" max="6421" width="16.42578125" style="1" customWidth="1"/>
    <col min="6422" max="6422" width="13.42578125" style="1" customWidth="1"/>
    <col min="6423" max="6423" width="8.5703125" style="1" customWidth="1"/>
    <col min="6424" max="6427" width="11.42578125" style="1" customWidth="1"/>
    <col min="6428" max="6428" width="12.7109375" style="1" customWidth="1"/>
    <col min="6429" max="6429" width="11.85546875" style="1" customWidth="1"/>
    <col min="6430" max="6430" width="7.85546875" style="1" customWidth="1"/>
    <col min="6431" max="6431" width="7.5703125" style="1" customWidth="1"/>
    <col min="6432" max="6432" width="8.85546875" style="1" customWidth="1"/>
    <col min="6433" max="6433" width="8.140625" style="1" customWidth="1"/>
    <col min="6434" max="6434" width="7.85546875" style="1" customWidth="1"/>
    <col min="6435" max="6435" width="8.5703125" style="1" customWidth="1"/>
    <col min="6436" max="6436" width="8.28515625" style="1" customWidth="1"/>
    <col min="6437" max="6437" width="11.42578125" style="1" customWidth="1"/>
    <col min="6438" max="6438" width="18" style="1" customWidth="1"/>
    <col min="6439" max="6439" width="21.42578125" style="1" customWidth="1"/>
    <col min="6440" max="6440" width="27.85546875" style="1" customWidth="1"/>
    <col min="6441" max="6656" width="11.42578125" style="1"/>
    <col min="6657" max="6657" width="13.5703125" style="1" customWidth="1"/>
    <col min="6658" max="6658" width="19" style="1" customWidth="1"/>
    <col min="6659" max="6659" width="13.5703125" style="1" customWidth="1"/>
    <col min="6660" max="6660" width="19.7109375" style="1" customWidth="1"/>
    <col min="6661" max="6661" width="13.5703125" style="1" customWidth="1"/>
    <col min="6662" max="6663" width="14.7109375" style="1" customWidth="1"/>
    <col min="6664" max="6664" width="36.140625" style="1" customWidth="1"/>
    <col min="6665" max="6665" width="29.42578125" style="1" customWidth="1"/>
    <col min="6666" max="6666" width="16" style="1" customWidth="1"/>
    <col min="6667" max="6667" width="38.28515625" style="1" customWidth="1"/>
    <col min="6668" max="6668" width="12" style="1" customWidth="1"/>
    <col min="6669" max="6669" width="38.140625" style="1" customWidth="1"/>
    <col min="6670" max="6670" width="17.85546875" style="1" bestFit="1" customWidth="1"/>
    <col min="6671" max="6671" width="24.7109375" style="1" customWidth="1"/>
    <col min="6672" max="6672" width="36.42578125" style="1" customWidth="1"/>
    <col min="6673" max="6673" width="46.7109375" style="1" customWidth="1"/>
    <col min="6674" max="6674" width="43.7109375" style="1" customWidth="1"/>
    <col min="6675" max="6675" width="25.42578125" style="1" customWidth="1"/>
    <col min="6676" max="6676" width="12.42578125" style="1" customWidth="1"/>
    <col min="6677" max="6677" width="16.42578125" style="1" customWidth="1"/>
    <col min="6678" max="6678" width="13.42578125" style="1" customWidth="1"/>
    <col min="6679" max="6679" width="8.5703125" style="1" customWidth="1"/>
    <col min="6680" max="6683" width="11.42578125" style="1" customWidth="1"/>
    <col min="6684" max="6684" width="12.7109375" style="1" customWidth="1"/>
    <col min="6685" max="6685" width="11.85546875" style="1" customWidth="1"/>
    <col min="6686" max="6686" width="7.85546875" style="1" customWidth="1"/>
    <col min="6687" max="6687" width="7.5703125" style="1" customWidth="1"/>
    <col min="6688" max="6688" width="8.85546875" style="1" customWidth="1"/>
    <col min="6689" max="6689" width="8.140625" style="1" customWidth="1"/>
    <col min="6690" max="6690" width="7.85546875" style="1" customWidth="1"/>
    <col min="6691" max="6691" width="8.5703125" style="1" customWidth="1"/>
    <col min="6692" max="6692" width="8.28515625" style="1" customWidth="1"/>
    <col min="6693" max="6693" width="11.42578125" style="1" customWidth="1"/>
    <col min="6694" max="6694" width="18" style="1" customWidth="1"/>
    <col min="6695" max="6695" width="21.42578125" style="1" customWidth="1"/>
    <col min="6696" max="6696" width="27.85546875" style="1" customWidth="1"/>
    <col min="6697" max="6912" width="11.42578125" style="1"/>
    <col min="6913" max="6913" width="13.5703125" style="1" customWidth="1"/>
    <col min="6914" max="6914" width="19" style="1" customWidth="1"/>
    <col min="6915" max="6915" width="13.5703125" style="1" customWidth="1"/>
    <col min="6916" max="6916" width="19.7109375" style="1" customWidth="1"/>
    <col min="6917" max="6917" width="13.5703125" style="1" customWidth="1"/>
    <col min="6918" max="6919" width="14.7109375" style="1" customWidth="1"/>
    <col min="6920" max="6920" width="36.140625" style="1" customWidth="1"/>
    <col min="6921" max="6921" width="29.42578125" style="1" customWidth="1"/>
    <col min="6922" max="6922" width="16" style="1" customWidth="1"/>
    <col min="6923" max="6923" width="38.28515625" style="1" customWidth="1"/>
    <col min="6924" max="6924" width="12" style="1" customWidth="1"/>
    <col min="6925" max="6925" width="38.140625" style="1" customWidth="1"/>
    <col min="6926" max="6926" width="17.85546875" style="1" bestFit="1" customWidth="1"/>
    <col min="6927" max="6927" width="24.7109375" style="1" customWidth="1"/>
    <col min="6928" max="6928" width="36.42578125" style="1" customWidth="1"/>
    <col min="6929" max="6929" width="46.7109375" style="1" customWidth="1"/>
    <col min="6930" max="6930" width="43.7109375" style="1" customWidth="1"/>
    <col min="6931" max="6931" width="25.42578125" style="1" customWidth="1"/>
    <col min="6932" max="6932" width="12.42578125" style="1" customWidth="1"/>
    <col min="6933" max="6933" width="16.42578125" style="1" customWidth="1"/>
    <col min="6934" max="6934" width="13.42578125" style="1" customWidth="1"/>
    <col min="6935" max="6935" width="8.5703125" style="1" customWidth="1"/>
    <col min="6936" max="6939" width="11.42578125" style="1" customWidth="1"/>
    <col min="6940" max="6940" width="12.7109375" style="1" customWidth="1"/>
    <col min="6941" max="6941" width="11.85546875" style="1" customWidth="1"/>
    <col min="6942" max="6942" width="7.85546875" style="1" customWidth="1"/>
    <col min="6943" max="6943" width="7.5703125" style="1" customWidth="1"/>
    <col min="6944" max="6944" width="8.85546875" style="1" customWidth="1"/>
    <col min="6945" max="6945" width="8.140625" style="1" customWidth="1"/>
    <col min="6946" max="6946" width="7.85546875" style="1" customWidth="1"/>
    <col min="6947" max="6947" width="8.5703125" style="1" customWidth="1"/>
    <col min="6948" max="6948" width="8.28515625" style="1" customWidth="1"/>
    <col min="6949" max="6949" width="11.42578125" style="1" customWidth="1"/>
    <col min="6950" max="6950" width="18" style="1" customWidth="1"/>
    <col min="6951" max="6951" width="21.42578125" style="1" customWidth="1"/>
    <col min="6952" max="6952" width="27.85546875" style="1" customWidth="1"/>
    <col min="6953" max="7168" width="11.42578125" style="1"/>
    <col min="7169" max="7169" width="13.5703125" style="1" customWidth="1"/>
    <col min="7170" max="7170" width="19" style="1" customWidth="1"/>
    <col min="7171" max="7171" width="13.5703125" style="1" customWidth="1"/>
    <col min="7172" max="7172" width="19.7109375" style="1" customWidth="1"/>
    <col min="7173" max="7173" width="13.5703125" style="1" customWidth="1"/>
    <col min="7174" max="7175" width="14.7109375" style="1" customWidth="1"/>
    <col min="7176" max="7176" width="36.140625" style="1" customWidth="1"/>
    <col min="7177" max="7177" width="29.42578125" style="1" customWidth="1"/>
    <col min="7178" max="7178" width="16" style="1" customWidth="1"/>
    <col min="7179" max="7179" width="38.28515625" style="1" customWidth="1"/>
    <col min="7180" max="7180" width="12" style="1" customWidth="1"/>
    <col min="7181" max="7181" width="38.140625" style="1" customWidth="1"/>
    <col min="7182" max="7182" width="17.85546875" style="1" bestFit="1" customWidth="1"/>
    <col min="7183" max="7183" width="24.7109375" style="1" customWidth="1"/>
    <col min="7184" max="7184" width="36.42578125" style="1" customWidth="1"/>
    <col min="7185" max="7185" width="46.7109375" style="1" customWidth="1"/>
    <col min="7186" max="7186" width="43.7109375" style="1" customWidth="1"/>
    <col min="7187" max="7187" width="25.42578125" style="1" customWidth="1"/>
    <col min="7188" max="7188" width="12.42578125" style="1" customWidth="1"/>
    <col min="7189" max="7189" width="16.42578125" style="1" customWidth="1"/>
    <col min="7190" max="7190" width="13.42578125" style="1" customWidth="1"/>
    <col min="7191" max="7191" width="8.5703125" style="1" customWidth="1"/>
    <col min="7192" max="7195" width="11.42578125" style="1" customWidth="1"/>
    <col min="7196" max="7196" width="12.7109375" style="1" customWidth="1"/>
    <col min="7197" max="7197" width="11.85546875" style="1" customWidth="1"/>
    <col min="7198" max="7198" width="7.85546875" style="1" customWidth="1"/>
    <col min="7199" max="7199" width="7.5703125" style="1" customWidth="1"/>
    <col min="7200" max="7200" width="8.85546875" style="1" customWidth="1"/>
    <col min="7201" max="7201" width="8.140625" style="1" customWidth="1"/>
    <col min="7202" max="7202" width="7.85546875" style="1" customWidth="1"/>
    <col min="7203" max="7203" width="8.5703125" style="1" customWidth="1"/>
    <col min="7204" max="7204" width="8.28515625" style="1" customWidth="1"/>
    <col min="7205" max="7205" width="11.42578125" style="1" customWidth="1"/>
    <col min="7206" max="7206" width="18" style="1" customWidth="1"/>
    <col min="7207" max="7207" width="21.42578125" style="1" customWidth="1"/>
    <col min="7208" max="7208" width="27.85546875" style="1" customWidth="1"/>
    <col min="7209" max="7424" width="11.42578125" style="1"/>
    <col min="7425" max="7425" width="13.5703125" style="1" customWidth="1"/>
    <col min="7426" max="7426" width="19" style="1" customWidth="1"/>
    <col min="7427" max="7427" width="13.5703125" style="1" customWidth="1"/>
    <col min="7428" max="7428" width="19.7109375" style="1" customWidth="1"/>
    <col min="7429" max="7429" width="13.5703125" style="1" customWidth="1"/>
    <col min="7430" max="7431" width="14.7109375" style="1" customWidth="1"/>
    <col min="7432" max="7432" width="36.140625" style="1" customWidth="1"/>
    <col min="7433" max="7433" width="29.42578125" style="1" customWidth="1"/>
    <col min="7434" max="7434" width="16" style="1" customWidth="1"/>
    <col min="7435" max="7435" width="38.28515625" style="1" customWidth="1"/>
    <col min="7436" max="7436" width="12" style="1" customWidth="1"/>
    <col min="7437" max="7437" width="38.140625" style="1" customWidth="1"/>
    <col min="7438" max="7438" width="17.85546875" style="1" bestFit="1" customWidth="1"/>
    <col min="7439" max="7439" width="24.7109375" style="1" customWidth="1"/>
    <col min="7440" max="7440" width="36.42578125" style="1" customWidth="1"/>
    <col min="7441" max="7441" width="46.7109375" style="1" customWidth="1"/>
    <col min="7442" max="7442" width="43.7109375" style="1" customWidth="1"/>
    <col min="7443" max="7443" width="25.42578125" style="1" customWidth="1"/>
    <col min="7444" max="7444" width="12.42578125" style="1" customWidth="1"/>
    <col min="7445" max="7445" width="16.42578125" style="1" customWidth="1"/>
    <col min="7446" max="7446" width="13.42578125" style="1" customWidth="1"/>
    <col min="7447" max="7447" width="8.5703125" style="1" customWidth="1"/>
    <col min="7448" max="7451" width="11.42578125" style="1" customWidth="1"/>
    <col min="7452" max="7452" width="12.7109375" style="1" customWidth="1"/>
    <col min="7453" max="7453" width="11.85546875" style="1" customWidth="1"/>
    <col min="7454" max="7454" width="7.85546875" style="1" customWidth="1"/>
    <col min="7455" max="7455" width="7.5703125" style="1" customWidth="1"/>
    <col min="7456" max="7456" width="8.85546875" style="1" customWidth="1"/>
    <col min="7457" max="7457" width="8.140625" style="1" customWidth="1"/>
    <col min="7458" max="7458" width="7.85546875" style="1" customWidth="1"/>
    <col min="7459" max="7459" width="8.5703125" style="1" customWidth="1"/>
    <col min="7460" max="7460" width="8.28515625" style="1" customWidth="1"/>
    <col min="7461" max="7461" width="11.42578125" style="1" customWidth="1"/>
    <col min="7462" max="7462" width="18" style="1" customWidth="1"/>
    <col min="7463" max="7463" width="21.42578125" style="1" customWidth="1"/>
    <col min="7464" max="7464" width="27.85546875" style="1" customWidth="1"/>
    <col min="7465" max="7680" width="11.42578125" style="1"/>
    <col min="7681" max="7681" width="13.5703125" style="1" customWidth="1"/>
    <col min="7682" max="7682" width="19" style="1" customWidth="1"/>
    <col min="7683" max="7683" width="13.5703125" style="1" customWidth="1"/>
    <col min="7684" max="7684" width="19.7109375" style="1" customWidth="1"/>
    <col min="7685" max="7685" width="13.5703125" style="1" customWidth="1"/>
    <col min="7686" max="7687" width="14.7109375" style="1" customWidth="1"/>
    <col min="7688" max="7688" width="36.140625" style="1" customWidth="1"/>
    <col min="7689" max="7689" width="29.42578125" style="1" customWidth="1"/>
    <col min="7690" max="7690" width="16" style="1" customWidth="1"/>
    <col min="7691" max="7691" width="38.28515625" style="1" customWidth="1"/>
    <col min="7692" max="7692" width="12" style="1" customWidth="1"/>
    <col min="7693" max="7693" width="38.140625" style="1" customWidth="1"/>
    <col min="7694" max="7694" width="17.85546875" style="1" bestFit="1" customWidth="1"/>
    <col min="7695" max="7695" width="24.7109375" style="1" customWidth="1"/>
    <col min="7696" max="7696" width="36.42578125" style="1" customWidth="1"/>
    <col min="7697" max="7697" width="46.7109375" style="1" customWidth="1"/>
    <col min="7698" max="7698" width="43.7109375" style="1" customWidth="1"/>
    <col min="7699" max="7699" width="25.42578125" style="1" customWidth="1"/>
    <col min="7700" max="7700" width="12.42578125" style="1" customWidth="1"/>
    <col min="7701" max="7701" width="16.42578125" style="1" customWidth="1"/>
    <col min="7702" max="7702" width="13.42578125" style="1" customWidth="1"/>
    <col min="7703" max="7703" width="8.5703125" style="1" customWidth="1"/>
    <col min="7704" max="7707" width="11.42578125" style="1" customWidth="1"/>
    <col min="7708" max="7708" width="12.7109375" style="1" customWidth="1"/>
    <col min="7709" max="7709" width="11.85546875" style="1" customWidth="1"/>
    <col min="7710" max="7710" width="7.85546875" style="1" customWidth="1"/>
    <col min="7711" max="7711" width="7.5703125" style="1" customWidth="1"/>
    <col min="7712" max="7712" width="8.85546875" style="1" customWidth="1"/>
    <col min="7713" max="7713" width="8.140625" style="1" customWidth="1"/>
    <col min="7714" max="7714" width="7.85546875" style="1" customWidth="1"/>
    <col min="7715" max="7715" width="8.5703125" style="1" customWidth="1"/>
    <col min="7716" max="7716" width="8.28515625" style="1" customWidth="1"/>
    <col min="7717" max="7717" width="11.42578125" style="1" customWidth="1"/>
    <col min="7718" max="7718" width="18" style="1" customWidth="1"/>
    <col min="7719" max="7719" width="21.42578125" style="1" customWidth="1"/>
    <col min="7720" max="7720" width="27.85546875" style="1" customWidth="1"/>
    <col min="7721" max="7936" width="11.42578125" style="1"/>
    <col min="7937" max="7937" width="13.5703125" style="1" customWidth="1"/>
    <col min="7938" max="7938" width="19" style="1" customWidth="1"/>
    <col min="7939" max="7939" width="13.5703125" style="1" customWidth="1"/>
    <col min="7940" max="7940" width="19.7109375" style="1" customWidth="1"/>
    <col min="7941" max="7941" width="13.5703125" style="1" customWidth="1"/>
    <col min="7942" max="7943" width="14.7109375" style="1" customWidth="1"/>
    <col min="7944" max="7944" width="36.140625" style="1" customWidth="1"/>
    <col min="7945" max="7945" width="29.42578125" style="1" customWidth="1"/>
    <col min="7946" max="7946" width="16" style="1" customWidth="1"/>
    <col min="7947" max="7947" width="38.28515625" style="1" customWidth="1"/>
    <col min="7948" max="7948" width="12" style="1" customWidth="1"/>
    <col min="7949" max="7949" width="38.140625" style="1" customWidth="1"/>
    <col min="7950" max="7950" width="17.85546875" style="1" bestFit="1" customWidth="1"/>
    <col min="7951" max="7951" width="24.7109375" style="1" customWidth="1"/>
    <col min="7952" max="7952" width="36.42578125" style="1" customWidth="1"/>
    <col min="7953" max="7953" width="46.7109375" style="1" customWidth="1"/>
    <col min="7954" max="7954" width="43.7109375" style="1" customWidth="1"/>
    <col min="7955" max="7955" width="25.42578125" style="1" customWidth="1"/>
    <col min="7956" max="7956" width="12.42578125" style="1" customWidth="1"/>
    <col min="7957" max="7957" width="16.42578125" style="1" customWidth="1"/>
    <col min="7958" max="7958" width="13.42578125" style="1" customWidth="1"/>
    <col min="7959" max="7959" width="8.5703125" style="1" customWidth="1"/>
    <col min="7960" max="7963" width="11.42578125" style="1" customWidth="1"/>
    <col min="7964" max="7964" width="12.7109375" style="1" customWidth="1"/>
    <col min="7965" max="7965" width="11.85546875" style="1" customWidth="1"/>
    <col min="7966" max="7966" width="7.85546875" style="1" customWidth="1"/>
    <col min="7967" max="7967" width="7.5703125" style="1" customWidth="1"/>
    <col min="7968" max="7968" width="8.85546875" style="1" customWidth="1"/>
    <col min="7969" max="7969" width="8.140625" style="1" customWidth="1"/>
    <col min="7970" max="7970" width="7.85546875" style="1" customWidth="1"/>
    <col min="7971" max="7971" width="8.5703125" style="1" customWidth="1"/>
    <col min="7972" max="7972" width="8.28515625" style="1" customWidth="1"/>
    <col min="7973" max="7973" width="11.42578125" style="1" customWidth="1"/>
    <col min="7974" max="7974" width="18" style="1" customWidth="1"/>
    <col min="7975" max="7975" width="21.42578125" style="1" customWidth="1"/>
    <col min="7976" max="7976" width="27.85546875" style="1" customWidth="1"/>
    <col min="7977" max="8192" width="11.42578125" style="1"/>
    <col min="8193" max="8193" width="13.5703125" style="1" customWidth="1"/>
    <col min="8194" max="8194" width="19" style="1" customWidth="1"/>
    <col min="8195" max="8195" width="13.5703125" style="1" customWidth="1"/>
    <col min="8196" max="8196" width="19.7109375" style="1" customWidth="1"/>
    <col min="8197" max="8197" width="13.5703125" style="1" customWidth="1"/>
    <col min="8198" max="8199" width="14.7109375" style="1" customWidth="1"/>
    <col min="8200" max="8200" width="36.140625" style="1" customWidth="1"/>
    <col min="8201" max="8201" width="29.42578125" style="1" customWidth="1"/>
    <col min="8202" max="8202" width="16" style="1" customWidth="1"/>
    <col min="8203" max="8203" width="38.28515625" style="1" customWidth="1"/>
    <col min="8204" max="8204" width="12" style="1" customWidth="1"/>
    <col min="8205" max="8205" width="38.140625" style="1" customWidth="1"/>
    <col min="8206" max="8206" width="17.85546875" style="1" bestFit="1" customWidth="1"/>
    <col min="8207" max="8207" width="24.7109375" style="1" customWidth="1"/>
    <col min="8208" max="8208" width="36.42578125" style="1" customWidth="1"/>
    <col min="8209" max="8209" width="46.7109375" style="1" customWidth="1"/>
    <col min="8210" max="8210" width="43.7109375" style="1" customWidth="1"/>
    <col min="8211" max="8211" width="25.42578125" style="1" customWidth="1"/>
    <col min="8212" max="8212" width="12.42578125" style="1" customWidth="1"/>
    <col min="8213" max="8213" width="16.42578125" style="1" customWidth="1"/>
    <col min="8214" max="8214" width="13.42578125" style="1" customWidth="1"/>
    <col min="8215" max="8215" width="8.5703125" style="1" customWidth="1"/>
    <col min="8216" max="8219" width="11.42578125" style="1" customWidth="1"/>
    <col min="8220" max="8220" width="12.7109375" style="1" customWidth="1"/>
    <col min="8221" max="8221" width="11.85546875" style="1" customWidth="1"/>
    <col min="8222" max="8222" width="7.85546875" style="1" customWidth="1"/>
    <col min="8223" max="8223" width="7.5703125" style="1" customWidth="1"/>
    <col min="8224" max="8224" width="8.85546875" style="1" customWidth="1"/>
    <col min="8225" max="8225" width="8.140625" style="1" customWidth="1"/>
    <col min="8226" max="8226" width="7.85546875" style="1" customWidth="1"/>
    <col min="8227" max="8227" width="8.5703125" style="1" customWidth="1"/>
    <col min="8228" max="8228" width="8.28515625" style="1" customWidth="1"/>
    <col min="8229" max="8229" width="11.42578125" style="1" customWidth="1"/>
    <col min="8230" max="8230" width="18" style="1" customWidth="1"/>
    <col min="8231" max="8231" width="21.42578125" style="1" customWidth="1"/>
    <col min="8232" max="8232" width="27.85546875" style="1" customWidth="1"/>
    <col min="8233" max="8448" width="11.42578125" style="1"/>
    <col min="8449" max="8449" width="13.5703125" style="1" customWidth="1"/>
    <col min="8450" max="8450" width="19" style="1" customWidth="1"/>
    <col min="8451" max="8451" width="13.5703125" style="1" customWidth="1"/>
    <col min="8452" max="8452" width="19.7109375" style="1" customWidth="1"/>
    <col min="8453" max="8453" width="13.5703125" style="1" customWidth="1"/>
    <col min="8454" max="8455" width="14.7109375" style="1" customWidth="1"/>
    <col min="8456" max="8456" width="36.140625" style="1" customWidth="1"/>
    <col min="8457" max="8457" width="29.42578125" style="1" customWidth="1"/>
    <col min="8458" max="8458" width="16" style="1" customWidth="1"/>
    <col min="8459" max="8459" width="38.28515625" style="1" customWidth="1"/>
    <col min="8460" max="8460" width="12" style="1" customWidth="1"/>
    <col min="8461" max="8461" width="38.140625" style="1" customWidth="1"/>
    <col min="8462" max="8462" width="17.85546875" style="1" bestFit="1" customWidth="1"/>
    <col min="8463" max="8463" width="24.7109375" style="1" customWidth="1"/>
    <col min="8464" max="8464" width="36.42578125" style="1" customWidth="1"/>
    <col min="8465" max="8465" width="46.7109375" style="1" customWidth="1"/>
    <col min="8466" max="8466" width="43.7109375" style="1" customWidth="1"/>
    <col min="8467" max="8467" width="25.42578125" style="1" customWidth="1"/>
    <col min="8468" max="8468" width="12.42578125" style="1" customWidth="1"/>
    <col min="8469" max="8469" width="16.42578125" style="1" customWidth="1"/>
    <col min="8470" max="8470" width="13.42578125" style="1" customWidth="1"/>
    <col min="8471" max="8471" width="8.5703125" style="1" customWidth="1"/>
    <col min="8472" max="8475" width="11.42578125" style="1" customWidth="1"/>
    <col min="8476" max="8476" width="12.7109375" style="1" customWidth="1"/>
    <col min="8477" max="8477" width="11.85546875" style="1" customWidth="1"/>
    <col min="8478" max="8478" width="7.85546875" style="1" customWidth="1"/>
    <col min="8479" max="8479" width="7.5703125" style="1" customWidth="1"/>
    <col min="8480" max="8480" width="8.85546875" style="1" customWidth="1"/>
    <col min="8481" max="8481" width="8.140625" style="1" customWidth="1"/>
    <col min="8482" max="8482" width="7.85546875" style="1" customWidth="1"/>
    <col min="8483" max="8483" width="8.5703125" style="1" customWidth="1"/>
    <col min="8484" max="8484" width="8.28515625" style="1" customWidth="1"/>
    <col min="8485" max="8485" width="11.42578125" style="1" customWidth="1"/>
    <col min="8486" max="8486" width="18" style="1" customWidth="1"/>
    <col min="8487" max="8487" width="21.42578125" style="1" customWidth="1"/>
    <col min="8488" max="8488" width="27.85546875" style="1" customWidth="1"/>
    <col min="8489" max="8704" width="11.42578125" style="1"/>
    <col min="8705" max="8705" width="13.5703125" style="1" customWidth="1"/>
    <col min="8706" max="8706" width="19" style="1" customWidth="1"/>
    <col min="8707" max="8707" width="13.5703125" style="1" customWidth="1"/>
    <col min="8708" max="8708" width="19.7109375" style="1" customWidth="1"/>
    <col min="8709" max="8709" width="13.5703125" style="1" customWidth="1"/>
    <col min="8710" max="8711" width="14.7109375" style="1" customWidth="1"/>
    <col min="8712" max="8712" width="36.140625" style="1" customWidth="1"/>
    <col min="8713" max="8713" width="29.42578125" style="1" customWidth="1"/>
    <col min="8714" max="8714" width="16" style="1" customWidth="1"/>
    <col min="8715" max="8715" width="38.28515625" style="1" customWidth="1"/>
    <col min="8716" max="8716" width="12" style="1" customWidth="1"/>
    <col min="8717" max="8717" width="38.140625" style="1" customWidth="1"/>
    <col min="8718" max="8718" width="17.85546875" style="1" bestFit="1" customWidth="1"/>
    <col min="8719" max="8719" width="24.7109375" style="1" customWidth="1"/>
    <col min="8720" max="8720" width="36.42578125" style="1" customWidth="1"/>
    <col min="8721" max="8721" width="46.7109375" style="1" customWidth="1"/>
    <col min="8722" max="8722" width="43.7109375" style="1" customWidth="1"/>
    <col min="8723" max="8723" width="25.42578125" style="1" customWidth="1"/>
    <col min="8724" max="8724" width="12.42578125" style="1" customWidth="1"/>
    <col min="8725" max="8725" width="16.42578125" style="1" customWidth="1"/>
    <col min="8726" max="8726" width="13.42578125" style="1" customWidth="1"/>
    <col min="8727" max="8727" width="8.5703125" style="1" customWidth="1"/>
    <col min="8728" max="8731" width="11.42578125" style="1" customWidth="1"/>
    <col min="8732" max="8732" width="12.7109375" style="1" customWidth="1"/>
    <col min="8733" max="8733" width="11.85546875" style="1" customWidth="1"/>
    <col min="8734" max="8734" width="7.85546875" style="1" customWidth="1"/>
    <col min="8735" max="8735" width="7.5703125" style="1" customWidth="1"/>
    <col min="8736" max="8736" width="8.85546875" style="1" customWidth="1"/>
    <col min="8737" max="8737" width="8.140625" style="1" customWidth="1"/>
    <col min="8738" max="8738" width="7.85546875" style="1" customWidth="1"/>
    <col min="8739" max="8739" width="8.5703125" style="1" customWidth="1"/>
    <col min="8740" max="8740" width="8.28515625" style="1" customWidth="1"/>
    <col min="8741" max="8741" width="11.42578125" style="1" customWidth="1"/>
    <col min="8742" max="8742" width="18" style="1" customWidth="1"/>
    <col min="8743" max="8743" width="21.42578125" style="1" customWidth="1"/>
    <col min="8744" max="8744" width="27.85546875" style="1" customWidth="1"/>
    <col min="8745" max="8960" width="11.42578125" style="1"/>
    <col min="8961" max="8961" width="13.5703125" style="1" customWidth="1"/>
    <col min="8962" max="8962" width="19" style="1" customWidth="1"/>
    <col min="8963" max="8963" width="13.5703125" style="1" customWidth="1"/>
    <col min="8964" max="8964" width="19.7109375" style="1" customWidth="1"/>
    <col min="8965" max="8965" width="13.5703125" style="1" customWidth="1"/>
    <col min="8966" max="8967" width="14.7109375" style="1" customWidth="1"/>
    <col min="8968" max="8968" width="36.140625" style="1" customWidth="1"/>
    <col min="8969" max="8969" width="29.42578125" style="1" customWidth="1"/>
    <col min="8970" max="8970" width="16" style="1" customWidth="1"/>
    <col min="8971" max="8971" width="38.28515625" style="1" customWidth="1"/>
    <col min="8972" max="8972" width="12" style="1" customWidth="1"/>
    <col min="8973" max="8973" width="38.140625" style="1" customWidth="1"/>
    <col min="8974" max="8974" width="17.85546875" style="1" bestFit="1" customWidth="1"/>
    <col min="8975" max="8975" width="24.7109375" style="1" customWidth="1"/>
    <col min="8976" max="8976" width="36.42578125" style="1" customWidth="1"/>
    <col min="8977" max="8977" width="46.7109375" style="1" customWidth="1"/>
    <col min="8978" max="8978" width="43.7109375" style="1" customWidth="1"/>
    <col min="8979" max="8979" width="25.42578125" style="1" customWidth="1"/>
    <col min="8980" max="8980" width="12.42578125" style="1" customWidth="1"/>
    <col min="8981" max="8981" width="16.42578125" style="1" customWidth="1"/>
    <col min="8982" max="8982" width="13.42578125" style="1" customWidth="1"/>
    <col min="8983" max="8983" width="8.5703125" style="1" customWidth="1"/>
    <col min="8984" max="8987" width="11.42578125" style="1" customWidth="1"/>
    <col min="8988" max="8988" width="12.7109375" style="1" customWidth="1"/>
    <col min="8989" max="8989" width="11.85546875" style="1" customWidth="1"/>
    <col min="8990" max="8990" width="7.85546875" style="1" customWidth="1"/>
    <col min="8991" max="8991" width="7.5703125" style="1" customWidth="1"/>
    <col min="8992" max="8992" width="8.85546875" style="1" customWidth="1"/>
    <col min="8993" max="8993" width="8.140625" style="1" customWidth="1"/>
    <col min="8994" max="8994" width="7.85546875" style="1" customWidth="1"/>
    <col min="8995" max="8995" width="8.5703125" style="1" customWidth="1"/>
    <col min="8996" max="8996" width="8.28515625" style="1" customWidth="1"/>
    <col min="8997" max="8997" width="11.42578125" style="1" customWidth="1"/>
    <col min="8998" max="8998" width="18" style="1" customWidth="1"/>
    <col min="8999" max="8999" width="21.42578125" style="1" customWidth="1"/>
    <col min="9000" max="9000" width="27.85546875" style="1" customWidth="1"/>
    <col min="9001" max="9216" width="11.42578125" style="1"/>
    <col min="9217" max="9217" width="13.5703125" style="1" customWidth="1"/>
    <col min="9218" max="9218" width="19" style="1" customWidth="1"/>
    <col min="9219" max="9219" width="13.5703125" style="1" customWidth="1"/>
    <col min="9220" max="9220" width="19.7109375" style="1" customWidth="1"/>
    <col min="9221" max="9221" width="13.5703125" style="1" customWidth="1"/>
    <col min="9222" max="9223" width="14.7109375" style="1" customWidth="1"/>
    <col min="9224" max="9224" width="36.140625" style="1" customWidth="1"/>
    <col min="9225" max="9225" width="29.42578125" style="1" customWidth="1"/>
    <col min="9226" max="9226" width="16" style="1" customWidth="1"/>
    <col min="9227" max="9227" width="38.28515625" style="1" customWidth="1"/>
    <col min="9228" max="9228" width="12" style="1" customWidth="1"/>
    <col min="9229" max="9229" width="38.140625" style="1" customWidth="1"/>
    <col min="9230" max="9230" width="17.85546875" style="1" bestFit="1" customWidth="1"/>
    <col min="9231" max="9231" width="24.7109375" style="1" customWidth="1"/>
    <col min="9232" max="9232" width="36.42578125" style="1" customWidth="1"/>
    <col min="9233" max="9233" width="46.7109375" style="1" customWidth="1"/>
    <col min="9234" max="9234" width="43.7109375" style="1" customWidth="1"/>
    <col min="9235" max="9235" width="25.42578125" style="1" customWidth="1"/>
    <col min="9236" max="9236" width="12.42578125" style="1" customWidth="1"/>
    <col min="9237" max="9237" width="16.42578125" style="1" customWidth="1"/>
    <col min="9238" max="9238" width="13.42578125" style="1" customWidth="1"/>
    <col min="9239" max="9239" width="8.5703125" style="1" customWidth="1"/>
    <col min="9240" max="9243" width="11.42578125" style="1" customWidth="1"/>
    <col min="9244" max="9244" width="12.7109375" style="1" customWidth="1"/>
    <col min="9245" max="9245" width="11.85546875" style="1" customWidth="1"/>
    <col min="9246" max="9246" width="7.85546875" style="1" customWidth="1"/>
    <col min="9247" max="9247" width="7.5703125" style="1" customWidth="1"/>
    <col min="9248" max="9248" width="8.85546875" style="1" customWidth="1"/>
    <col min="9249" max="9249" width="8.140625" style="1" customWidth="1"/>
    <col min="9250" max="9250" width="7.85546875" style="1" customWidth="1"/>
    <col min="9251" max="9251" width="8.5703125" style="1" customWidth="1"/>
    <col min="9252" max="9252" width="8.28515625" style="1" customWidth="1"/>
    <col min="9253" max="9253" width="11.42578125" style="1" customWidth="1"/>
    <col min="9254" max="9254" width="18" style="1" customWidth="1"/>
    <col min="9255" max="9255" width="21.42578125" style="1" customWidth="1"/>
    <col min="9256" max="9256" width="27.85546875" style="1" customWidth="1"/>
    <col min="9257" max="9472" width="11.42578125" style="1"/>
    <col min="9473" max="9473" width="13.5703125" style="1" customWidth="1"/>
    <col min="9474" max="9474" width="19" style="1" customWidth="1"/>
    <col min="9475" max="9475" width="13.5703125" style="1" customWidth="1"/>
    <col min="9476" max="9476" width="19.7109375" style="1" customWidth="1"/>
    <col min="9477" max="9477" width="13.5703125" style="1" customWidth="1"/>
    <col min="9478" max="9479" width="14.7109375" style="1" customWidth="1"/>
    <col min="9480" max="9480" width="36.140625" style="1" customWidth="1"/>
    <col min="9481" max="9481" width="29.42578125" style="1" customWidth="1"/>
    <col min="9482" max="9482" width="16" style="1" customWidth="1"/>
    <col min="9483" max="9483" width="38.28515625" style="1" customWidth="1"/>
    <col min="9484" max="9484" width="12" style="1" customWidth="1"/>
    <col min="9485" max="9485" width="38.140625" style="1" customWidth="1"/>
    <col min="9486" max="9486" width="17.85546875" style="1" bestFit="1" customWidth="1"/>
    <col min="9487" max="9487" width="24.7109375" style="1" customWidth="1"/>
    <col min="9488" max="9488" width="36.42578125" style="1" customWidth="1"/>
    <col min="9489" max="9489" width="46.7109375" style="1" customWidth="1"/>
    <col min="9490" max="9490" width="43.7109375" style="1" customWidth="1"/>
    <col min="9491" max="9491" width="25.42578125" style="1" customWidth="1"/>
    <col min="9492" max="9492" width="12.42578125" style="1" customWidth="1"/>
    <col min="9493" max="9493" width="16.42578125" style="1" customWidth="1"/>
    <col min="9494" max="9494" width="13.42578125" style="1" customWidth="1"/>
    <col min="9495" max="9495" width="8.5703125" style="1" customWidth="1"/>
    <col min="9496" max="9499" width="11.42578125" style="1" customWidth="1"/>
    <col min="9500" max="9500" width="12.7109375" style="1" customWidth="1"/>
    <col min="9501" max="9501" width="11.85546875" style="1" customWidth="1"/>
    <col min="9502" max="9502" width="7.85546875" style="1" customWidth="1"/>
    <col min="9503" max="9503" width="7.5703125" style="1" customWidth="1"/>
    <col min="9504" max="9504" width="8.85546875" style="1" customWidth="1"/>
    <col min="9505" max="9505" width="8.140625" style="1" customWidth="1"/>
    <col min="9506" max="9506" width="7.85546875" style="1" customWidth="1"/>
    <col min="9507" max="9507" width="8.5703125" style="1" customWidth="1"/>
    <col min="9508" max="9508" width="8.28515625" style="1" customWidth="1"/>
    <col min="9509" max="9509" width="11.42578125" style="1" customWidth="1"/>
    <col min="9510" max="9510" width="18" style="1" customWidth="1"/>
    <col min="9511" max="9511" width="21.42578125" style="1" customWidth="1"/>
    <col min="9512" max="9512" width="27.85546875" style="1" customWidth="1"/>
    <col min="9513" max="9728" width="11.42578125" style="1"/>
    <col min="9729" max="9729" width="13.5703125" style="1" customWidth="1"/>
    <col min="9730" max="9730" width="19" style="1" customWidth="1"/>
    <col min="9731" max="9731" width="13.5703125" style="1" customWidth="1"/>
    <col min="9732" max="9732" width="19.7109375" style="1" customWidth="1"/>
    <col min="9733" max="9733" width="13.5703125" style="1" customWidth="1"/>
    <col min="9734" max="9735" width="14.7109375" style="1" customWidth="1"/>
    <col min="9736" max="9736" width="36.140625" style="1" customWidth="1"/>
    <col min="9737" max="9737" width="29.42578125" style="1" customWidth="1"/>
    <col min="9738" max="9738" width="16" style="1" customWidth="1"/>
    <col min="9739" max="9739" width="38.28515625" style="1" customWidth="1"/>
    <col min="9740" max="9740" width="12" style="1" customWidth="1"/>
    <col min="9741" max="9741" width="38.140625" style="1" customWidth="1"/>
    <col min="9742" max="9742" width="17.85546875" style="1" bestFit="1" customWidth="1"/>
    <col min="9743" max="9743" width="24.7109375" style="1" customWidth="1"/>
    <col min="9744" max="9744" width="36.42578125" style="1" customWidth="1"/>
    <col min="9745" max="9745" width="46.7109375" style="1" customWidth="1"/>
    <col min="9746" max="9746" width="43.7109375" style="1" customWidth="1"/>
    <col min="9747" max="9747" width="25.42578125" style="1" customWidth="1"/>
    <col min="9748" max="9748" width="12.42578125" style="1" customWidth="1"/>
    <col min="9749" max="9749" width="16.42578125" style="1" customWidth="1"/>
    <col min="9750" max="9750" width="13.42578125" style="1" customWidth="1"/>
    <col min="9751" max="9751" width="8.5703125" style="1" customWidth="1"/>
    <col min="9752" max="9755" width="11.42578125" style="1" customWidth="1"/>
    <col min="9756" max="9756" width="12.7109375" style="1" customWidth="1"/>
    <col min="9757" max="9757" width="11.85546875" style="1" customWidth="1"/>
    <col min="9758" max="9758" width="7.85546875" style="1" customWidth="1"/>
    <col min="9759" max="9759" width="7.5703125" style="1" customWidth="1"/>
    <col min="9760" max="9760" width="8.85546875" style="1" customWidth="1"/>
    <col min="9761" max="9761" width="8.140625" style="1" customWidth="1"/>
    <col min="9762" max="9762" width="7.85546875" style="1" customWidth="1"/>
    <col min="9763" max="9763" width="8.5703125" style="1" customWidth="1"/>
    <col min="9764" max="9764" width="8.28515625" style="1" customWidth="1"/>
    <col min="9765" max="9765" width="11.42578125" style="1" customWidth="1"/>
    <col min="9766" max="9766" width="18" style="1" customWidth="1"/>
    <col min="9767" max="9767" width="21.42578125" style="1" customWidth="1"/>
    <col min="9768" max="9768" width="27.85546875" style="1" customWidth="1"/>
    <col min="9769" max="9984" width="11.42578125" style="1"/>
    <col min="9985" max="9985" width="13.5703125" style="1" customWidth="1"/>
    <col min="9986" max="9986" width="19" style="1" customWidth="1"/>
    <col min="9987" max="9987" width="13.5703125" style="1" customWidth="1"/>
    <col min="9988" max="9988" width="19.7109375" style="1" customWidth="1"/>
    <col min="9989" max="9989" width="13.5703125" style="1" customWidth="1"/>
    <col min="9990" max="9991" width="14.7109375" style="1" customWidth="1"/>
    <col min="9992" max="9992" width="36.140625" style="1" customWidth="1"/>
    <col min="9993" max="9993" width="29.42578125" style="1" customWidth="1"/>
    <col min="9994" max="9994" width="16" style="1" customWidth="1"/>
    <col min="9995" max="9995" width="38.28515625" style="1" customWidth="1"/>
    <col min="9996" max="9996" width="12" style="1" customWidth="1"/>
    <col min="9997" max="9997" width="38.140625" style="1" customWidth="1"/>
    <col min="9998" max="9998" width="17.85546875" style="1" bestFit="1" customWidth="1"/>
    <col min="9999" max="9999" width="24.7109375" style="1" customWidth="1"/>
    <col min="10000" max="10000" width="36.42578125" style="1" customWidth="1"/>
    <col min="10001" max="10001" width="46.7109375" style="1" customWidth="1"/>
    <col min="10002" max="10002" width="43.7109375" style="1" customWidth="1"/>
    <col min="10003" max="10003" width="25.42578125" style="1" customWidth="1"/>
    <col min="10004" max="10004" width="12.42578125" style="1" customWidth="1"/>
    <col min="10005" max="10005" width="16.42578125" style="1" customWidth="1"/>
    <col min="10006" max="10006" width="13.42578125" style="1" customWidth="1"/>
    <col min="10007" max="10007" width="8.5703125" style="1" customWidth="1"/>
    <col min="10008" max="10011" width="11.42578125" style="1" customWidth="1"/>
    <col min="10012" max="10012" width="12.7109375" style="1" customWidth="1"/>
    <col min="10013" max="10013" width="11.85546875" style="1" customWidth="1"/>
    <col min="10014" max="10014" width="7.85546875" style="1" customWidth="1"/>
    <col min="10015" max="10015" width="7.5703125" style="1" customWidth="1"/>
    <col min="10016" max="10016" width="8.85546875" style="1" customWidth="1"/>
    <col min="10017" max="10017" width="8.140625" style="1" customWidth="1"/>
    <col min="10018" max="10018" width="7.85546875" style="1" customWidth="1"/>
    <col min="10019" max="10019" width="8.5703125" style="1" customWidth="1"/>
    <col min="10020" max="10020" width="8.28515625" style="1" customWidth="1"/>
    <col min="10021" max="10021" width="11.42578125" style="1" customWidth="1"/>
    <col min="10022" max="10022" width="18" style="1" customWidth="1"/>
    <col min="10023" max="10023" width="21.42578125" style="1" customWidth="1"/>
    <col min="10024" max="10024" width="27.85546875" style="1" customWidth="1"/>
    <col min="10025" max="10240" width="11.42578125" style="1"/>
    <col min="10241" max="10241" width="13.5703125" style="1" customWidth="1"/>
    <col min="10242" max="10242" width="19" style="1" customWidth="1"/>
    <col min="10243" max="10243" width="13.5703125" style="1" customWidth="1"/>
    <col min="10244" max="10244" width="19.7109375" style="1" customWidth="1"/>
    <col min="10245" max="10245" width="13.5703125" style="1" customWidth="1"/>
    <col min="10246" max="10247" width="14.7109375" style="1" customWidth="1"/>
    <col min="10248" max="10248" width="36.140625" style="1" customWidth="1"/>
    <col min="10249" max="10249" width="29.42578125" style="1" customWidth="1"/>
    <col min="10250" max="10250" width="16" style="1" customWidth="1"/>
    <col min="10251" max="10251" width="38.28515625" style="1" customWidth="1"/>
    <col min="10252" max="10252" width="12" style="1" customWidth="1"/>
    <col min="10253" max="10253" width="38.140625" style="1" customWidth="1"/>
    <col min="10254" max="10254" width="17.85546875" style="1" bestFit="1" customWidth="1"/>
    <col min="10255" max="10255" width="24.7109375" style="1" customWidth="1"/>
    <col min="10256" max="10256" width="36.42578125" style="1" customWidth="1"/>
    <col min="10257" max="10257" width="46.7109375" style="1" customWidth="1"/>
    <col min="10258" max="10258" width="43.7109375" style="1" customWidth="1"/>
    <col min="10259" max="10259" width="25.42578125" style="1" customWidth="1"/>
    <col min="10260" max="10260" width="12.42578125" style="1" customWidth="1"/>
    <col min="10261" max="10261" width="16.42578125" style="1" customWidth="1"/>
    <col min="10262" max="10262" width="13.42578125" style="1" customWidth="1"/>
    <col min="10263" max="10263" width="8.5703125" style="1" customWidth="1"/>
    <col min="10264" max="10267" width="11.42578125" style="1" customWidth="1"/>
    <col min="10268" max="10268" width="12.7109375" style="1" customWidth="1"/>
    <col min="10269" max="10269" width="11.85546875" style="1" customWidth="1"/>
    <col min="10270" max="10270" width="7.85546875" style="1" customWidth="1"/>
    <col min="10271" max="10271" width="7.5703125" style="1" customWidth="1"/>
    <col min="10272" max="10272" width="8.85546875" style="1" customWidth="1"/>
    <col min="10273" max="10273" width="8.140625" style="1" customWidth="1"/>
    <col min="10274" max="10274" width="7.85546875" style="1" customWidth="1"/>
    <col min="10275" max="10275" width="8.5703125" style="1" customWidth="1"/>
    <col min="10276" max="10276" width="8.28515625" style="1" customWidth="1"/>
    <col min="10277" max="10277" width="11.42578125" style="1" customWidth="1"/>
    <col min="10278" max="10278" width="18" style="1" customWidth="1"/>
    <col min="10279" max="10279" width="21.42578125" style="1" customWidth="1"/>
    <col min="10280" max="10280" width="27.85546875" style="1" customWidth="1"/>
    <col min="10281" max="10496" width="11.42578125" style="1"/>
    <col min="10497" max="10497" width="13.5703125" style="1" customWidth="1"/>
    <col min="10498" max="10498" width="19" style="1" customWidth="1"/>
    <col min="10499" max="10499" width="13.5703125" style="1" customWidth="1"/>
    <col min="10500" max="10500" width="19.7109375" style="1" customWidth="1"/>
    <col min="10501" max="10501" width="13.5703125" style="1" customWidth="1"/>
    <col min="10502" max="10503" width="14.7109375" style="1" customWidth="1"/>
    <col min="10504" max="10504" width="36.140625" style="1" customWidth="1"/>
    <col min="10505" max="10505" width="29.42578125" style="1" customWidth="1"/>
    <col min="10506" max="10506" width="16" style="1" customWidth="1"/>
    <col min="10507" max="10507" width="38.28515625" style="1" customWidth="1"/>
    <col min="10508" max="10508" width="12" style="1" customWidth="1"/>
    <col min="10509" max="10509" width="38.140625" style="1" customWidth="1"/>
    <col min="10510" max="10510" width="17.85546875" style="1" bestFit="1" customWidth="1"/>
    <col min="10511" max="10511" width="24.7109375" style="1" customWidth="1"/>
    <col min="10512" max="10512" width="36.42578125" style="1" customWidth="1"/>
    <col min="10513" max="10513" width="46.7109375" style="1" customWidth="1"/>
    <col min="10514" max="10514" width="43.7109375" style="1" customWidth="1"/>
    <col min="10515" max="10515" width="25.42578125" style="1" customWidth="1"/>
    <col min="10516" max="10516" width="12.42578125" style="1" customWidth="1"/>
    <col min="10517" max="10517" width="16.42578125" style="1" customWidth="1"/>
    <col min="10518" max="10518" width="13.42578125" style="1" customWidth="1"/>
    <col min="10519" max="10519" width="8.5703125" style="1" customWidth="1"/>
    <col min="10520" max="10523" width="11.42578125" style="1" customWidth="1"/>
    <col min="10524" max="10524" width="12.7109375" style="1" customWidth="1"/>
    <col min="10525" max="10525" width="11.85546875" style="1" customWidth="1"/>
    <col min="10526" max="10526" width="7.85546875" style="1" customWidth="1"/>
    <col min="10527" max="10527" width="7.5703125" style="1" customWidth="1"/>
    <col min="10528" max="10528" width="8.85546875" style="1" customWidth="1"/>
    <col min="10529" max="10529" width="8.140625" style="1" customWidth="1"/>
    <col min="10530" max="10530" width="7.85546875" style="1" customWidth="1"/>
    <col min="10531" max="10531" width="8.5703125" style="1" customWidth="1"/>
    <col min="10532" max="10532" width="8.28515625" style="1" customWidth="1"/>
    <col min="10533" max="10533" width="11.42578125" style="1" customWidth="1"/>
    <col min="10534" max="10534" width="18" style="1" customWidth="1"/>
    <col min="10535" max="10535" width="21.42578125" style="1" customWidth="1"/>
    <col min="10536" max="10536" width="27.85546875" style="1" customWidth="1"/>
    <col min="10537" max="10752" width="11.42578125" style="1"/>
    <col min="10753" max="10753" width="13.5703125" style="1" customWidth="1"/>
    <col min="10754" max="10754" width="19" style="1" customWidth="1"/>
    <col min="10755" max="10755" width="13.5703125" style="1" customWidth="1"/>
    <col min="10756" max="10756" width="19.7109375" style="1" customWidth="1"/>
    <col min="10757" max="10757" width="13.5703125" style="1" customWidth="1"/>
    <col min="10758" max="10759" width="14.7109375" style="1" customWidth="1"/>
    <col min="10760" max="10760" width="36.140625" style="1" customWidth="1"/>
    <col min="10761" max="10761" width="29.42578125" style="1" customWidth="1"/>
    <col min="10762" max="10762" width="16" style="1" customWidth="1"/>
    <col min="10763" max="10763" width="38.28515625" style="1" customWidth="1"/>
    <col min="10764" max="10764" width="12" style="1" customWidth="1"/>
    <col min="10765" max="10765" width="38.140625" style="1" customWidth="1"/>
    <col min="10766" max="10766" width="17.85546875" style="1" bestFit="1" customWidth="1"/>
    <col min="10767" max="10767" width="24.7109375" style="1" customWidth="1"/>
    <col min="10768" max="10768" width="36.42578125" style="1" customWidth="1"/>
    <col min="10769" max="10769" width="46.7109375" style="1" customWidth="1"/>
    <col min="10770" max="10770" width="43.7109375" style="1" customWidth="1"/>
    <col min="10771" max="10771" width="25.42578125" style="1" customWidth="1"/>
    <col min="10772" max="10772" width="12.42578125" style="1" customWidth="1"/>
    <col min="10773" max="10773" width="16.42578125" style="1" customWidth="1"/>
    <col min="10774" max="10774" width="13.42578125" style="1" customWidth="1"/>
    <col min="10775" max="10775" width="8.5703125" style="1" customWidth="1"/>
    <col min="10776" max="10779" width="11.42578125" style="1" customWidth="1"/>
    <col min="10780" max="10780" width="12.7109375" style="1" customWidth="1"/>
    <col min="10781" max="10781" width="11.85546875" style="1" customWidth="1"/>
    <col min="10782" max="10782" width="7.85546875" style="1" customWidth="1"/>
    <col min="10783" max="10783" width="7.5703125" style="1" customWidth="1"/>
    <col min="10784" max="10784" width="8.85546875" style="1" customWidth="1"/>
    <col min="10785" max="10785" width="8.140625" style="1" customWidth="1"/>
    <col min="10786" max="10786" width="7.85546875" style="1" customWidth="1"/>
    <col min="10787" max="10787" width="8.5703125" style="1" customWidth="1"/>
    <col min="10788" max="10788" width="8.28515625" style="1" customWidth="1"/>
    <col min="10789" max="10789" width="11.42578125" style="1" customWidth="1"/>
    <col min="10790" max="10790" width="18" style="1" customWidth="1"/>
    <col min="10791" max="10791" width="21.42578125" style="1" customWidth="1"/>
    <col min="10792" max="10792" width="27.85546875" style="1" customWidth="1"/>
    <col min="10793" max="11008" width="11.42578125" style="1"/>
    <col min="11009" max="11009" width="13.5703125" style="1" customWidth="1"/>
    <col min="11010" max="11010" width="19" style="1" customWidth="1"/>
    <col min="11011" max="11011" width="13.5703125" style="1" customWidth="1"/>
    <col min="11012" max="11012" width="19.7109375" style="1" customWidth="1"/>
    <col min="11013" max="11013" width="13.5703125" style="1" customWidth="1"/>
    <col min="11014" max="11015" width="14.7109375" style="1" customWidth="1"/>
    <col min="11016" max="11016" width="36.140625" style="1" customWidth="1"/>
    <col min="11017" max="11017" width="29.42578125" style="1" customWidth="1"/>
    <col min="11018" max="11018" width="16" style="1" customWidth="1"/>
    <col min="11019" max="11019" width="38.28515625" style="1" customWidth="1"/>
    <col min="11020" max="11020" width="12" style="1" customWidth="1"/>
    <col min="11021" max="11021" width="38.140625" style="1" customWidth="1"/>
    <col min="11022" max="11022" width="17.85546875" style="1" bestFit="1" customWidth="1"/>
    <col min="11023" max="11023" width="24.7109375" style="1" customWidth="1"/>
    <col min="11024" max="11024" width="36.42578125" style="1" customWidth="1"/>
    <col min="11025" max="11025" width="46.7109375" style="1" customWidth="1"/>
    <col min="11026" max="11026" width="43.7109375" style="1" customWidth="1"/>
    <col min="11027" max="11027" width="25.42578125" style="1" customWidth="1"/>
    <col min="11028" max="11028" width="12.42578125" style="1" customWidth="1"/>
    <col min="11029" max="11029" width="16.42578125" style="1" customWidth="1"/>
    <col min="11030" max="11030" width="13.42578125" style="1" customWidth="1"/>
    <col min="11031" max="11031" width="8.5703125" style="1" customWidth="1"/>
    <col min="11032" max="11035" width="11.42578125" style="1" customWidth="1"/>
    <col min="11036" max="11036" width="12.7109375" style="1" customWidth="1"/>
    <col min="11037" max="11037" width="11.85546875" style="1" customWidth="1"/>
    <col min="11038" max="11038" width="7.85546875" style="1" customWidth="1"/>
    <col min="11039" max="11039" width="7.5703125" style="1" customWidth="1"/>
    <col min="11040" max="11040" width="8.85546875" style="1" customWidth="1"/>
    <col min="11041" max="11041" width="8.140625" style="1" customWidth="1"/>
    <col min="11042" max="11042" width="7.85546875" style="1" customWidth="1"/>
    <col min="11043" max="11043" width="8.5703125" style="1" customWidth="1"/>
    <col min="11044" max="11044" width="8.28515625" style="1" customWidth="1"/>
    <col min="11045" max="11045" width="11.42578125" style="1" customWidth="1"/>
    <col min="11046" max="11046" width="18" style="1" customWidth="1"/>
    <col min="11047" max="11047" width="21.42578125" style="1" customWidth="1"/>
    <col min="11048" max="11048" width="27.85546875" style="1" customWidth="1"/>
    <col min="11049" max="11264" width="11.42578125" style="1"/>
    <col min="11265" max="11265" width="13.5703125" style="1" customWidth="1"/>
    <col min="11266" max="11266" width="19" style="1" customWidth="1"/>
    <col min="11267" max="11267" width="13.5703125" style="1" customWidth="1"/>
    <col min="11268" max="11268" width="19.7109375" style="1" customWidth="1"/>
    <col min="11269" max="11269" width="13.5703125" style="1" customWidth="1"/>
    <col min="11270" max="11271" width="14.7109375" style="1" customWidth="1"/>
    <col min="11272" max="11272" width="36.140625" style="1" customWidth="1"/>
    <col min="11273" max="11273" width="29.42578125" style="1" customWidth="1"/>
    <col min="11274" max="11274" width="16" style="1" customWidth="1"/>
    <col min="11275" max="11275" width="38.28515625" style="1" customWidth="1"/>
    <col min="11276" max="11276" width="12" style="1" customWidth="1"/>
    <col min="11277" max="11277" width="38.140625" style="1" customWidth="1"/>
    <col min="11278" max="11278" width="17.85546875" style="1" bestFit="1" customWidth="1"/>
    <col min="11279" max="11279" width="24.7109375" style="1" customWidth="1"/>
    <col min="11280" max="11280" width="36.42578125" style="1" customWidth="1"/>
    <col min="11281" max="11281" width="46.7109375" style="1" customWidth="1"/>
    <col min="11282" max="11282" width="43.7109375" style="1" customWidth="1"/>
    <col min="11283" max="11283" width="25.42578125" style="1" customWidth="1"/>
    <col min="11284" max="11284" width="12.42578125" style="1" customWidth="1"/>
    <col min="11285" max="11285" width="16.42578125" style="1" customWidth="1"/>
    <col min="11286" max="11286" width="13.42578125" style="1" customWidth="1"/>
    <col min="11287" max="11287" width="8.5703125" style="1" customWidth="1"/>
    <col min="11288" max="11291" width="11.42578125" style="1" customWidth="1"/>
    <col min="11292" max="11292" width="12.7109375" style="1" customWidth="1"/>
    <col min="11293" max="11293" width="11.85546875" style="1" customWidth="1"/>
    <col min="11294" max="11294" width="7.85546875" style="1" customWidth="1"/>
    <col min="11295" max="11295" width="7.5703125" style="1" customWidth="1"/>
    <col min="11296" max="11296" width="8.85546875" style="1" customWidth="1"/>
    <col min="11297" max="11297" width="8.140625" style="1" customWidth="1"/>
    <col min="11298" max="11298" width="7.85546875" style="1" customWidth="1"/>
    <col min="11299" max="11299" width="8.5703125" style="1" customWidth="1"/>
    <col min="11300" max="11300" width="8.28515625" style="1" customWidth="1"/>
    <col min="11301" max="11301" width="11.42578125" style="1" customWidth="1"/>
    <col min="11302" max="11302" width="18" style="1" customWidth="1"/>
    <col min="11303" max="11303" width="21.42578125" style="1" customWidth="1"/>
    <col min="11304" max="11304" width="27.85546875" style="1" customWidth="1"/>
    <col min="11305" max="11520" width="11.42578125" style="1"/>
    <col min="11521" max="11521" width="13.5703125" style="1" customWidth="1"/>
    <col min="11522" max="11522" width="19" style="1" customWidth="1"/>
    <col min="11523" max="11523" width="13.5703125" style="1" customWidth="1"/>
    <col min="11524" max="11524" width="19.7109375" style="1" customWidth="1"/>
    <col min="11525" max="11525" width="13.5703125" style="1" customWidth="1"/>
    <col min="11526" max="11527" width="14.7109375" style="1" customWidth="1"/>
    <col min="11528" max="11528" width="36.140625" style="1" customWidth="1"/>
    <col min="11529" max="11529" width="29.42578125" style="1" customWidth="1"/>
    <col min="11530" max="11530" width="16" style="1" customWidth="1"/>
    <col min="11531" max="11531" width="38.28515625" style="1" customWidth="1"/>
    <col min="11532" max="11532" width="12" style="1" customWidth="1"/>
    <col min="11533" max="11533" width="38.140625" style="1" customWidth="1"/>
    <col min="11534" max="11534" width="17.85546875" style="1" bestFit="1" customWidth="1"/>
    <col min="11535" max="11535" width="24.7109375" style="1" customWidth="1"/>
    <col min="11536" max="11536" width="36.42578125" style="1" customWidth="1"/>
    <col min="11537" max="11537" width="46.7109375" style="1" customWidth="1"/>
    <col min="11538" max="11538" width="43.7109375" style="1" customWidth="1"/>
    <col min="11539" max="11539" width="25.42578125" style="1" customWidth="1"/>
    <col min="11540" max="11540" width="12.42578125" style="1" customWidth="1"/>
    <col min="11541" max="11541" width="16.42578125" style="1" customWidth="1"/>
    <col min="11542" max="11542" width="13.42578125" style="1" customWidth="1"/>
    <col min="11543" max="11543" width="8.5703125" style="1" customWidth="1"/>
    <col min="11544" max="11547" width="11.42578125" style="1" customWidth="1"/>
    <col min="11548" max="11548" width="12.7109375" style="1" customWidth="1"/>
    <col min="11549" max="11549" width="11.85546875" style="1" customWidth="1"/>
    <col min="11550" max="11550" width="7.85546875" style="1" customWidth="1"/>
    <col min="11551" max="11551" width="7.5703125" style="1" customWidth="1"/>
    <col min="11552" max="11552" width="8.85546875" style="1" customWidth="1"/>
    <col min="11553" max="11553" width="8.140625" style="1" customWidth="1"/>
    <col min="11554" max="11554" width="7.85546875" style="1" customWidth="1"/>
    <col min="11555" max="11555" width="8.5703125" style="1" customWidth="1"/>
    <col min="11556" max="11556" width="8.28515625" style="1" customWidth="1"/>
    <col min="11557" max="11557" width="11.42578125" style="1" customWidth="1"/>
    <col min="11558" max="11558" width="18" style="1" customWidth="1"/>
    <col min="11559" max="11559" width="21.42578125" style="1" customWidth="1"/>
    <col min="11560" max="11560" width="27.85546875" style="1" customWidth="1"/>
    <col min="11561" max="11776" width="11.42578125" style="1"/>
    <col min="11777" max="11777" width="13.5703125" style="1" customWidth="1"/>
    <col min="11778" max="11778" width="19" style="1" customWidth="1"/>
    <col min="11779" max="11779" width="13.5703125" style="1" customWidth="1"/>
    <col min="11780" max="11780" width="19.7109375" style="1" customWidth="1"/>
    <col min="11781" max="11781" width="13.5703125" style="1" customWidth="1"/>
    <col min="11782" max="11783" width="14.7109375" style="1" customWidth="1"/>
    <col min="11784" max="11784" width="36.140625" style="1" customWidth="1"/>
    <col min="11785" max="11785" width="29.42578125" style="1" customWidth="1"/>
    <col min="11786" max="11786" width="16" style="1" customWidth="1"/>
    <col min="11787" max="11787" width="38.28515625" style="1" customWidth="1"/>
    <col min="11788" max="11788" width="12" style="1" customWidth="1"/>
    <col min="11789" max="11789" width="38.140625" style="1" customWidth="1"/>
    <col min="11790" max="11790" width="17.85546875" style="1" bestFit="1" customWidth="1"/>
    <col min="11791" max="11791" width="24.7109375" style="1" customWidth="1"/>
    <col min="11792" max="11792" width="36.42578125" style="1" customWidth="1"/>
    <col min="11793" max="11793" width="46.7109375" style="1" customWidth="1"/>
    <col min="11794" max="11794" width="43.7109375" style="1" customWidth="1"/>
    <col min="11795" max="11795" width="25.42578125" style="1" customWidth="1"/>
    <col min="11796" max="11796" width="12.42578125" style="1" customWidth="1"/>
    <col min="11797" max="11797" width="16.42578125" style="1" customWidth="1"/>
    <col min="11798" max="11798" width="13.42578125" style="1" customWidth="1"/>
    <col min="11799" max="11799" width="8.5703125" style="1" customWidth="1"/>
    <col min="11800" max="11803" width="11.42578125" style="1" customWidth="1"/>
    <col min="11804" max="11804" width="12.7109375" style="1" customWidth="1"/>
    <col min="11805" max="11805" width="11.85546875" style="1" customWidth="1"/>
    <col min="11806" max="11806" width="7.85546875" style="1" customWidth="1"/>
    <col min="11807" max="11807" width="7.5703125" style="1" customWidth="1"/>
    <col min="11808" max="11808" width="8.85546875" style="1" customWidth="1"/>
    <col min="11809" max="11809" width="8.140625" style="1" customWidth="1"/>
    <col min="11810" max="11810" width="7.85546875" style="1" customWidth="1"/>
    <col min="11811" max="11811" width="8.5703125" style="1" customWidth="1"/>
    <col min="11812" max="11812" width="8.28515625" style="1" customWidth="1"/>
    <col min="11813" max="11813" width="11.42578125" style="1" customWidth="1"/>
    <col min="11814" max="11814" width="18" style="1" customWidth="1"/>
    <col min="11815" max="11815" width="21.42578125" style="1" customWidth="1"/>
    <col min="11816" max="11816" width="27.85546875" style="1" customWidth="1"/>
    <col min="11817" max="12032" width="11.42578125" style="1"/>
    <col min="12033" max="12033" width="13.5703125" style="1" customWidth="1"/>
    <col min="12034" max="12034" width="19" style="1" customWidth="1"/>
    <col min="12035" max="12035" width="13.5703125" style="1" customWidth="1"/>
    <col min="12036" max="12036" width="19.7109375" style="1" customWidth="1"/>
    <col min="12037" max="12037" width="13.5703125" style="1" customWidth="1"/>
    <col min="12038" max="12039" width="14.7109375" style="1" customWidth="1"/>
    <col min="12040" max="12040" width="36.140625" style="1" customWidth="1"/>
    <col min="12041" max="12041" width="29.42578125" style="1" customWidth="1"/>
    <col min="12042" max="12042" width="16" style="1" customWidth="1"/>
    <col min="12043" max="12043" width="38.28515625" style="1" customWidth="1"/>
    <col min="12044" max="12044" width="12" style="1" customWidth="1"/>
    <col min="12045" max="12045" width="38.140625" style="1" customWidth="1"/>
    <col min="12046" max="12046" width="17.85546875" style="1" bestFit="1" customWidth="1"/>
    <col min="12047" max="12047" width="24.7109375" style="1" customWidth="1"/>
    <col min="12048" max="12048" width="36.42578125" style="1" customWidth="1"/>
    <col min="12049" max="12049" width="46.7109375" style="1" customWidth="1"/>
    <col min="12050" max="12050" width="43.7109375" style="1" customWidth="1"/>
    <col min="12051" max="12051" width="25.42578125" style="1" customWidth="1"/>
    <col min="12052" max="12052" width="12.42578125" style="1" customWidth="1"/>
    <col min="12053" max="12053" width="16.42578125" style="1" customWidth="1"/>
    <col min="12054" max="12054" width="13.42578125" style="1" customWidth="1"/>
    <col min="12055" max="12055" width="8.5703125" style="1" customWidth="1"/>
    <col min="12056" max="12059" width="11.42578125" style="1" customWidth="1"/>
    <col min="12060" max="12060" width="12.7109375" style="1" customWidth="1"/>
    <col min="12061" max="12061" width="11.85546875" style="1" customWidth="1"/>
    <col min="12062" max="12062" width="7.85546875" style="1" customWidth="1"/>
    <col min="12063" max="12063" width="7.5703125" style="1" customWidth="1"/>
    <col min="12064" max="12064" width="8.85546875" style="1" customWidth="1"/>
    <col min="12065" max="12065" width="8.140625" style="1" customWidth="1"/>
    <col min="12066" max="12066" width="7.85546875" style="1" customWidth="1"/>
    <col min="12067" max="12067" width="8.5703125" style="1" customWidth="1"/>
    <col min="12068" max="12068" width="8.28515625" style="1" customWidth="1"/>
    <col min="12069" max="12069" width="11.42578125" style="1" customWidth="1"/>
    <col min="12070" max="12070" width="18" style="1" customWidth="1"/>
    <col min="12071" max="12071" width="21.42578125" style="1" customWidth="1"/>
    <col min="12072" max="12072" width="27.85546875" style="1" customWidth="1"/>
    <col min="12073" max="12288" width="11.42578125" style="1"/>
    <col min="12289" max="12289" width="13.5703125" style="1" customWidth="1"/>
    <col min="12290" max="12290" width="19" style="1" customWidth="1"/>
    <col min="12291" max="12291" width="13.5703125" style="1" customWidth="1"/>
    <col min="12292" max="12292" width="19.7109375" style="1" customWidth="1"/>
    <col min="12293" max="12293" width="13.5703125" style="1" customWidth="1"/>
    <col min="12294" max="12295" width="14.7109375" style="1" customWidth="1"/>
    <col min="12296" max="12296" width="36.140625" style="1" customWidth="1"/>
    <col min="12297" max="12297" width="29.42578125" style="1" customWidth="1"/>
    <col min="12298" max="12298" width="16" style="1" customWidth="1"/>
    <col min="12299" max="12299" width="38.28515625" style="1" customWidth="1"/>
    <col min="12300" max="12300" width="12" style="1" customWidth="1"/>
    <col min="12301" max="12301" width="38.140625" style="1" customWidth="1"/>
    <col min="12302" max="12302" width="17.85546875" style="1" bestFit="1" customWidth="1"/>
    <col min="12303" max="12303" width="24.7109375" style="1" customWidth="1"/>
    <col min="12304" max="12304" width="36.42578125" style="1" customWidth="1"/>
    <col min="12305" max="12305" width="46.7109375" style="1" customWidth="1"/>
    <col min="12306" max="12306" width="43.7109375" style="1" customWidth="1"/>
    <col min="12307" max="12307" width="25.42578125" style="1" customWidth="1"/>
    <col min="12308" max="12308" width="12.42578125" style="1" customWidth="1"/>
    <col min="12309" max="12309" width="16.42578125" style="1" customWidth="1"/>
    <col min="12310" max="12310" width="13.42578125" style="1" customWidth="1"/>
    <col min="12311" max="12311" width="8.5703125" style="1" customWidth="1"/>
    <col min="12312" max="12315" width="11.42578125" style="1" customWidth="1"/>
    <col min="12316" max="12316" width="12.7109375" style="1" customWidth="1"/>
    <col min="12317" max="12317" width="11.85546875" style="1" customWidth="1"/>
    <col min="12318" max="12318" width="7.85546875" style="1" customWidth="1"/>
    <col min="12319" max="12319" width="7.5703125" style="1" customWidth="1"/>
    <col min="12320" max="12320" width="8.85546875" style="1" customWidth="1"/>
    <col min="12321" max="12321" width="8.140625" style="1" customWidth="1"/>
    <col min="12322" max="12322" width="7.85546875" style="1" customWidth="1"/>
    <col min="12323" max="12323" width="8.5703125" style="1" customWidth="1"/>
    <col min="12324" max="12324" width="8.28515625" style="1" customWidth="1"/>
    <col min="12325" max="12325" width="11.42578125" style="1" customWidth="1"/>
    <col min="12326" max="12326" width="18" style="1" customWidth="1"/>
    <col min="12327" max="12327" width="21.42578125" style="1" customWidth="1"/>
    <col min="12328" max="12328" width="27.85546875" style="1" customWidth="1"/>
    <col min="12329" max="12544" width="11.42578125" style="1"/>
    <col min="12545" max="12545" width="13.5703125" style="1" customWidth="1"/>
    <col min="12546" max="12546" width="19" style="1" customWidth="1"/>
    <col min="12547" max="12547" width="13.5703125" style="1" customWidth="1"/>
    <col min="12548" max="12548" width="19.7109375" style="1" customWidth="1"/>
    <col min="12549" max="12549" width="13.5703125" style="1" customWidth="1"/>
    <col min="12550" max="12551" width="14.7109375" style="1" customWidth="1"/>
    <col min="12552" max="12552" width="36.140625" style="1" customWidth="1"/>
    <col min="12553" max="12553" width="29.42578125" style="1" customWidth="1"/>
    <col min="12554" max="12554" width="16" style="1" customWidth="1"/>
    <col min="12555" max="12555" width="38.28515625" style="1" customWidth="1"/>
    <col min="12556" max="12556" width="12" style="1" customWidth="1"/>
    <col min="12557" max="12557" width="38.140625" style="1" customWidth="1"/>
    <col min="12558" max="12558" width="17.85546875" style="1" bestFit="1" customWidth="1"/>
    <col min="12559" max="12559" width="24.7109375" style="1" customWidth="1"/>
    <col min="12560" max="12560" width="36.42578125" style="1" customWidth="1"/>
    <col min="12561" max="12561" width="46.7109375" style="1" customWidth="1"/>
    <col min="12562" max="12562" width="43.7109375" style="1" customWidth="1"/>
    <col min="12563" max="12563" width="25.42578125" style="1" customWidth="1"/>
    <col min="12564" max="12564" width="12.42578125" style="1" customWidth="1"/>
    <col min="12565" max="12565" width="16.42578125" style="1" customWidth="1"/>
    <col min="12566" max="12566" width="13.42578125" style="1" customWidth="1"/>
    <col min="12567" max="12567" width="8.5703125" style="1" customWidth="1"/>
    <col min="12568" max="12571" width="11.42578125" style="1" customWidth="1"/>
    <col min="12572" max="12572" width="12.7109375" style="1" customWidth="1"/>
    <col min="12573" max="12573" width="11.85546875" style="1" customWidth="1"/>
    <col min="12574" max="12574" width="7.85546875" style="1" customWidth="1"/>
    <col min="12575" max="12575" width="7.5703125" style="1" customWidth="1"/>
    <col min="12576" max="12576" width="8.85546875" style="1" customWidth="1"/>
    <col min="12577" max="12577" width="8.140625" style="1" customWidth="1"/>
    <col min="12578" max="12578" width="7.85546875" style="1" customWidth="1"/>
    <col min="12579" max="12579" width="8.5703125" style="1" customWidth="1"/>
    <col min="12580" max="12580" width="8.28515625" style="1" customWidth="1"/>
    <col min="12581" max="12581" width="11.42578125" style="1" customWidth="1"/>
    <col min="12582" max="12582" width="18" style="1" customWidth="1"/>
    <col min="12583" max="12583" width="21.42578125" style="1" customWidth="1"/>
    <col min="12584" max="12584" width="27.85546875" style="1" customWidth="1"/>
    <col min="12585" max="12800" width="11.42578125" style="1"/>
    <col min="12801" max="12801" width="13.5703125" style="1" customWidth="1"/>
    <col min="12802" max="12802" width="19" style="1" customWidth="1"/>
    <col min="12803" max="12803" width="13.5703125" style="1" customWidth="1"/>
    <col min="12804" max="12804" width="19.7109375" style="1" customWidth="1"/>
    <col min="12805" max="12805" width="13.5703125" style="1" customWidth="1"/>
    <col min="12806" max="12807" width="14.7109375" style="1" customWidth="1"/>
    <col min="12808" max="12808" width="36.140625" style="1" customWidth="1"/>
    <col min="12809" max="12809" width="29.42578125" style="1" customWidth="1"/>
    <col min="12810" max="12810" width="16" style="1" customWidth="1"/>
    <col min="12811" max="12811" width="38.28515625" style="1" customWidth="1"/>
    <col min="12812" max="12812" width="12" style="1" customWidth="1"/>
    <col min="12813" max="12813" width="38.140625" style="1" customWidth="1"/>
    <col min="12814" max="12814" width="17.85546875" style="1" bestFit="1" customWidth="1"/>
    <col min="12815" max="12815" width="24.7109375" style="1" customWidth="1"/>
    <col min="12816" max="12816" width="36.42578125" style="1" customWidth="1"/>
    <col min="12817" max="12817" width="46.7109375" style="1" customWidth="1"/>
    <col min="12818" max="12818" width="43.7109375" style="1" customWidth="1"/>
    <col min="12819" max="12819" width="25.42578125" style="1" customWidth="1"/>
    <col min="12820" max="12820" width="12.42578125" style="1" customWidth="1"/>
    <col min="12821" max="12821" width="16.42578125" style="1" customWidth="1"/>
    <col min="12822" max="12822" width="13.42578125" style="1" customWidth="1"/>
    <col min="12823" max="12823" width="8.5703125" style="1" customWidth="1"/>
    <col min="12824" max="12827" width="11.42578125" style="1" customWidth="1"/>
    <col min="12828" max="12828" width="12.7109375" style="1" customWidth="1"/>
    <col min="12829" max="12829" width="11.85546875" style="1" customWidth="1"/>
    <col min="12830" max="12830" width="7.85546875" style="1" customWidth="1"/>
    <col min="12831" max="12831" width="7.5703125" style="1" customWidth="1"/>
    <col min="12832" max="12832" width="8.85546875" style="1" customWidth="1"/>
    <col min="12833" max="12833" width="8.140625" style="1" customWidth="1"/>
    <col min="12834" max="12834" width="7.85546875" style="1" customWidth="1"/>
    <col min="12835" max="12835" width="8.5703125" style="1" customWidth="1"/>
    <col min="12836" max="12836" width="8.28515625" style="1" customWidth="1"/>
    <col min="12837" max="12837" width="11.42578125" style="1" customWidth="1"/>
    <col min="12838" max="12838" width="18" style="1" customWidth="1"/>
    <col min="12839" max="12839" width="21.42578125" style="1" customWidth="1"/>
    <col min="12840" max="12840" width="27.85546875" style="1" customWidth="1"/>
    <col min="12841" max="13056" width="11.42578125" style="1"/>
    <col min="13057" max="13057" width="13.5703125" style="1" customWidth="1"/>
    <col min="13058" max="13058" width="19" style="1" customWidth="1"/>
    <col min="13059" max="13059" width="13.5703125" style="1" customWidth="1"/>
    <col min="13060" max="13060" width="19.7109375" style="1" customWidth="1"/>
    <col min="13061" max="13061" width="13.5703125" style="1" customWidth="1"/>
    <col min="13062" max="13063" width="14.7109375" style="1" customWidth="1"/>
    <col min="13064" max="13064" width="36.140625" style="1" customWidth="1"/>
    <col min="13065" max="13065" width="29.42578125" style="1" customWidth="1"/>
    <col min="13066" max="13066" width="16" style="1" customWidth="1"/>
    <col min="13067" max="13067" width="38.28515625" style="1" customWidth="1"/>
    <col min="13068" max="13068" width="12" style="1" customWidth="1"/>
    <col min="13069" max="13069" width="38.140625" style="1" customWidth="1"/>
    <col min="13070" max="13070" width="17.85546875" style="1" bestFit="1" customWidth="1"/>
    <col min="13071" max="13071" width="24.7109375" style="1" customWidth="1"/>
    <col min="13072" max="13072" width="36.42578125" style="1" customWidth="1"/>
    <col min="13073" max="13073" width="46.7109375" style="1" customWidth="1"/>
    <col min="13074" max="13074" width="43.7109375" style="1" customWidth="1"/>
    <col min="13075" max="13075" width="25.42578125" style="1" customWidth="1"/>
    <col min="13076" max="13076" width="12.42578125" style="1" customWidth="1"/>
    <col min="13077" max="13077" width="16.42578125" style="1" customWidth="1"/>
    <col min="13078" max="13078" width="13.42578125" style="1" customWidth="1"/>
    <col min="13079" max="13079" width="8.5703125" style="1" customWidth="1"/>
    <col min="13080" max="13083" width="11.42578125" style="1" customWidth="1"/>
    <col min="13084" max="13084" width="12.7109375" style="1" customWidth="1"/>
    <col min="13085" max="13085" width="11.85546875" style="1" customWidth="1"/>
    <col min="13086" max="13086" width="7.85546875" style="1" customWidth="1"/>
    <col min="13087" max="13087" width="7.5703125" style="1" customWidth="1"/>
    <col min="13088" max="13088" width="8.85546875" style="1" customWidth="1"/>
    <col min="13089" max="13089" width="8.140625" style="1" customWidth="1"/>
    <col min="13090" max="13090" width="7.85546875" style="1" customWidth="1"/>
    <col min="13091" max="13091" width="8.5703125" style="1" customWidth="1"/>
    <col min="13092" max="13092" width="8.28515625" style="1" customWidth="1"/>
    <col min="13093" max="13093" width="11.42578125" style="1" customWidth="1"/>
    <col min="13094" max="13094" width="18" style="1" customWidth="1"/>
    <col min="13095" max="13095" width="21.42578125" style="1" customWidth="1"/>
    <col min="13096" max="13096" width="27.85546875" style="1" customWidth="1"/>
    <col min="13097" max="13312" width="11.42578125" style="1"/>
    <col min="13313" max="13313" width="13.5703125" style="1" customWidth="1"/>
    <col min="13314" max="13314" width="19" style="1" customWidth="1"/>
    <col min="13315" max="13315" width="13.5703125" style="1" customWidth="1"/>
    <col min="13316" max="13316" width="19.7109375" style="1" customWidth="1"/>
    <col min="13317" max="13317" width="13.5703125" style="1" customWidth="1"/>
    <col min="13318" max="13319" width="14.7109375" style="1" customWidth="1"/>
    <col min="13320" max="13320" width="36.140625" style="1" customWidth="1"/>
    <col min="13321" max="13321" width="29.42578125" style="1" customWidth="1"/>
    <col min="13322" max="13322" width="16" style="1" customWidth="1"/>
    <col min="13323" max="13323" width="38.28515625" style="1" customWidth="1"/>
    <col min="13324" max="13324" width="12" style="1" customWidth="1"/>
    <col min="13325" max="13325" width="38.140625" style="1" customWidth="1"/>
    <col min="13326" max="13326" width="17.85546875" style="1" bestFit="1" customWidth="1"/>
    <col min="13327" max="13327" width="24.7109375" style="1" customWidth="1"/>
    <col min="13328" max="13328" width="36.42578125" style="1" customWidth="1"/>
    <col min="13329" max="13329" width="46.7109375" style="1" customWidth="1"/>
    <col min="13330" max="13330" width="43.7109375" style="1" customWidth="1"/>
    <col min="13331" max="13331" width="25.42578125" style="1" customWidth="1"/>
    <col min="13332" max="13332" width="12.42578125" style="1" customWidth="1"/>
    <col min="13333" max="13333" width="16.42578125" style="1" customWidth="1"/>
    <col min="13334" max="13334" width="13.42578125" style="1" customWidth="1"/>
    <col min="13335" max="13335" width="8.5703125" style="1" customWidth="1"/>
    <col min="13336" max="13339" width="11.42578125" style="1" customWidth="1"/>
    <col min="13340" max="13340" width="12.7109375" style="1" customWidth="1"/>
    <col min="13341" max="13341" width="11.85546875" style="1" customWidth="1"/>
    <col min="13342" max="13342" width="7.85546875" style="1" customWidth="1"/>
    <col min="13343" max="13343" width="7.5703125" style="1" customWidth="1"/>
    <col min="13344" max="13344" width="8.85546875" style="1" customWidth="1"/>
    <col min="13345" max="13345" width="8.140625" style="1" customWidth="1"/>
    <col min="13346" max="13346" width="7.85546875" style="1" customWidth="1"/>
    <col min="13347" max="13347" width="8.5703125" style="1" customWidth="1"/>
    <col min="13348" max="13348" width="8.28515625" style="1" customWidth="1"/>
    <col min="13349" max="13349" width="11.42578125" style="1" customWidth="1"/>
    <col min="13350" max="13350" width="18" style="1" customWidth="1"/>
    <col min="13351" max="13351" width="21.42578125" style="1" customWidth="1"/>
    <col min="13352" max="13352" width="27.85546875" style="1" customWidth="1"/>
    <col min="13353" max="13568" width="11.42578125" style="1"/>
    <col min="13569" max="13569" width="13.5703125" style="1" customWidth="1"/>
    <col min="13570" max="13570" width="19" style="1" customWidth="1"/>
    <col min="13571" max="13571" width="13.5703125" style="1" customWidth="1"/>
    <col min="13572" max="13572" width="19.7109375" style="1" customWidth="1"/>
    <col min="13573" max="13573" width="13.5703125" style="1" customWidth="1"/>
    <col min="13574" max="13575" width="14.7109375" style="1" customWidth="1"/>
    <col min="13576" max="13576" width="36.140625" style="1" customWidth="1"/>
    <col min="13577" max="13577" width="29.42578125" style="1" customWidth="1"/>
    <col min="13578" max="13578" width="16" style="1" customWidth="1"/>
    <col min="13579" max="13579" width="38.28515625" style="1" customWidth="1"/>
    <col min="13580" max="13580" width="12" style="1" customWidth="1"/>
    <col min="13581" max="13581" width="38.140625" style="1" customWidth="1"/>
    <col min="13582" max="13582" width="17.85546875" style="1" bestFit="1" customWidth="1"/>
    <col min="13583" max="13583" width="24.7109375" style="1" customWidth="1"/>
    <col min="13584" max="13584" width="36.42578125" style="1" customWidth="1"/>
    <col min="13585" max="13585" width="46.7109375" style="1" customWidth="1"/>
    <col min="13586" max="13586" width="43.7109375" style="1" customWidth="1"/>
    <col min="13587" max="13587" width="25.42578125" style="1" customWidth="1"/>
    <col min="13588" max="13588" width="12.42578125" style="1" customWidth="1"/>
    <col min="13589" max="13589" width="16.42578125" style="1" customWidth="1"/>
    <col min="13590" max="13590" width="13.42578125" style="1" customWidth="1"/>
    <col min="13591" max="13591" width="8.5703125" style="1" customWidth="1"/>
    <col min="13592" max="13595" width="11.42578125" style="1" customWidth="1"/>
    <col min="13596" max="13596" width="12.7109375" style="1" customWidth="1"/>
    <col min="13597" max="13597" width="11.85546875" style="1" customWidth="1"/>
    <col min="13598" max="13598" width="7.85546875" style="1" customWidth="1"/>
    <col min="13599" max="13599" width="7.5703125" style="1" customWidth="1"/>
    <col min="13600" max="13600" width="8.85546875" style="1" customWidth="1"/>
    <col min="13601" max="13601" width="8.140625" style="1" customWidth="1"/>
    <col min="13602" max="13602" width="7.85546875" style="1" customWidth="1"/>
    <col min="13603" max="13603" width="8.5703125" style="1" customWidth="1"/>
    <col min="13604" max="13604" width="8.28515625" style="1" customWidth="1"/>
    <col min="13605" max="13605" width="11.42578125" style="1" customWidth="1"/>
    <col min="13606" max="13606" width="18" style="1" customWidth="1"/>
    <col min="13607" max="13607" width="21.42578125" style="1" customWidth="1"/>
    <col min="13608" max="13608" width="27.85546875" style="1" customWidth="1"/>
    <col min="13609" max="13824" width="11.42578125" style="1"/>
    <col min="13825" max="13825" width="13.5703125" style="1" customWidth="1"/>
    <col min="13826" max="13826" width="19" style="1" customWidth="1"/>
    <col min="13827" max="13827" width="13.5703125" style="1" customWidth="1"/>
    <col min="13828" max="13828" width="19.7109375" style="1" customWidth="1"/>
    <col min="13829" max="13829" width="13.5703125" style="1" customWidth="1"/>
    <col min="13830" max="13831" width="14.7109375" style="1" customWidth="1"/>
    <col min="13832" max="13832" width="36.140625" style="1" customWidth="1"/>
    <col min="13833" max="13833" width="29.42578125" style="1" customWidth="1"/>
    <col min="13834" max="13834" width="16" style="1" customWidth="1"/>
    <col min="13835" max="13835" width="38.28515625" style="1" customWidth="1"/>
    <col min="13836" max="13836" width="12" style="1" customWidth="1"/>
    <col min="13837" max="13837" width="38.140625" style="1" customWidth="1"/>
    <col min="13838" max="13838" width="17.85546875" style="1" bestFit="1" customWidth="1"/>
    <col min="13839" max="13839" width="24.7109375" style="1" customWidth="1"/>
    <col min="13840" max="13840" width="36.42578125" style="1" customWidth="1"/>
    <col min="13841" max="13841" width="46.7109375" style="1" customWidth="1"/>
    <col min="13842" max="13842" width="43.7109375" style="1" customWidth="1"/>
    <col min="13843" max="13843" width="25.42578125" style="1" customWidth="1"/>
    <col min="13844" max="13844" width="12.42578125" style="1" customWidth="1"/>
    <col min="13845" max="13845" width="16.42578125" style="1" customWidth="1"/>
    <col min="13846" max="13846" width="13.42578125" style="1" customWidth="1"/>
    <col min="13847" max="13847" width="8.5703125" style="1" customWidth="1"/>
    <col min="13848" max="13851" width="11.42578125" style="1" customWidth="1"/>
    <col min="13852" max="13852" width="12.7109375" style="1" customWidth="1"/>
    <col min="13853" max="13853" width="11.85546875" style="1" customWidth="1"/>
    <col min="13854" max="13854" width="7.85546875" style="1" customWidth="1"/>
    <col min="13855" max="13855" width="7.5703125" style="1" customWidth="1"/>
    <col min="13856" max="13856" width="8.85546875" style="1" customWidth="1"/>
    <col min="13857" max="13857" width="8.140625" style="1" customWidth="1"/>
    <col min="13858" max="13858" width="7.85546875" style="1" customWidth="1"/>
    <col min="13859" max="13859" width="8.5703125" style="1" customWidth="1"/>
    <col min="13860" max="13860" width="8.28515625" style="1" customWidth="1"/>
    <col min="13861" max="13861" width="11.42578125" style="1" customWidth="1"/>
    <col min="13862" max="13862" width="18" style="1" customWidth="1"/>
    <col min="13863" max="13863" width="21.42578125" style="1" customWidth="1"/>
    <col min="13864" max="13864" width="27.85546875" style="1" customWidth="1"/>
    <col min="13865" max="14080" width="11.42578125" style="1"/>
    <col min="14081" max="14081" width="13.5703125" style="1" customWidth="1"/>
    <col min="14082" max="14082" width="19" style="1" customWidth="1"/>
    <col min="14083" max="14083" width="13.5703125" style="1" customWidth="1"/>
    <col min="14084" max="14084" width="19.7109375" style="1" customWidth="1"/>
    <col min="14085" max="14085" width="13.5703125" style="1" customWidth="1"/>
    <col min="14086" max="14087" width="14.7109375" style="1" customWidth="1"/>
    <col min="14088" max="14088" width="36.140625" style="1" customWidth="1"/>
    <col min="14089" max="14089" width="29.42578125" style="1" customWidth="1"/>
    <col min="14090" max="14090" width="16" style="1" customWidth="1"/>
    <col min="14091" max="14091" width="38.28515625" style="1" customWidth="1"/>
    <col min="14092" max="14092" width="12" style="1" customWidth="1"/>
    <col min="14093" max="14093" width="38.140625" style="1" customWidth="1"/>
    <col min="14094" max="14094" width="17.85546875" style="1" bestFit="1" customWidth="1"/>
    <col min="14095" max="14095" width="24.7109375" style="1" customWidth="1"/>
    <col min="14096" max="14096" width="36.42578125" style="1" customWidth="1"/>
    <col min="14097" max="14097" width="46.7109375" style="1" customWidth="1"/>
    <col min="14098" max="14098" width="43.7109375" style="1" customWidth="1"/>
    <col min="14099" max="14099" width="25.42578125" style="1" customWidth="1"/>
    <col min="14100" max="14100" width="12.42578125" style="1" customWidth="1"/>
    <col min="14101" max="14101" width="16.42578125" style="1" customWidth="1"/>
    <col min="14102" max="14102" width="13.42578125" style="1" customWidth="1"/>
    <col min="14103" max="14103" width="8.5703125" style="1" customWidth="1"/>
    <col min="14104" max="14107" width="11.42578125" style="1" customWidth="1"/>
    <col min="14108" max="14108" width="12.7109375" style="1" customWidth="1"/>
    <col min="14109" max="14109" width="11.85546875" style="1" customWidth="1"/>
    <col min="14110" max="14110" width="7.85546875" style="1" customWidth="1"/>
    <col min="14111" max="14111" width="7.5703125" style="1" customWidth="1"/>
    <col min="14112" max="14112" width="8.85546875" style="1" customWidth="1"/>
    <col min="14113" max="14113" width="8.140625" style="1" customWidth="1"/>
    <col min="14114" max="14114" width="7.85546875" style="1" customWidth="1"/>
    <col min="14115" max="14115" width="8.5703125" style="1" customWidth="1"/>
    <col min="14116" max="14116" width="8.28515625" style="1" customWidth="1"/>
    <col min="14117" max="14117" width="11.42578125" style="1" customWidth="1"/>
    <col min="14118" max="14118" width="18" style="1" customWidth="1"/>
    <col min="14119" max="14119" width="21.42578125" style="1" customWidth="1"/>
    <col min="14120" max="14120" width="27.85546875" style="1" customWidth="1"/>
    <col min="14121" max="14336" width="11.42578125" style="1"/>
    <col min="14337" max="14337" width="13.5703125" style="1" customWidth="1"/>
    <col min="14338" max="14338" width="19" style="1" customWidth="1"/>
    <col min="14339" max="14339" width="13.5703125" style="1" customWidth="1"/>
    <col min="14340" max="14340" width="19.7109375" style="1" customWidth="1"/>
    <col min="14341" max="14341" width="13.5703125" style="1" customWidth="1"/>
    <col min="14342" max="14343" width="14.7109375" style="1" customWidth="1"/>
    <col min="14344" max="14344" width="36.140625" style="1" customWidth="1"/>
    <col min="14345" max="14345" width="29.42578125" style="1" customWidth="1"/>
    <col min="14346" max="14346" width="16" style="1" customWidth="1"/>
    <col min="14347" max="14347" width="38.28515625" style="1" customWidth="1"/>
    <col min="14348" max="14348" width="12" style="1" customWidth="1"/>
    <col min="14349" max="14349" width="38.140625" style="1" customWidth="1"/>
    <col min="14350" max="14350" width="17.85546875" style="1" bestFit="1" customWidth="1"/>
    <col min="14351" max="14351" width="24.7109375" style="1" customWidth="1"/>
    <col min="14352" max="14352" width="36.42578125" style="1" customWidth="1"/>
    <col min="14353" max="14353" width="46.7109375" style="1" customWidth="1"/>
    <col min="14354" max="14354" width="43.7109375" style="1" customWidth="1"/>
    <col min="14355" max="14355" width="25.42578125" style="1" customWidth="1"/>
    <col min="14356" max="14356" width="12.42578125" style="1" customWidth="1"/>
    <col min="14357" max="14357" width="16.42578125" style="1" customWidth="1"/>
    <col min="14358" max="14358" width="13.42578125" style="1" customWidth="1"/>
    <col min="14359" max="14359" width="8.5703125" style="1" customWidth="1"/>
    <col min="14360" max="14363" width="11.42578125" style="1" customWidth="1"/>
    <col min="14364" max="14364" width="12.7109375" style="1" customWidth="1"/>
    <col min="14365" max="14365" width="11.85546875" style="1" customWidth="1"/>
    <col min="14366" max="14366" width="7.85546875" style="1" customWidth="1"/>
    <col min="14367" max="14367" width="7.5703125" style="1" customWidth="1"/>
    <col min="14368" max="14368" width="8.85546875" style="1" customWidth="1"/>
    <col min="14369" max="14369" width="8.140625" style="1" customWidth="1"/>
    <col min="14370" max="14370" width="7.85546875" style="1" customWidth="1"/>
    <col min="14371" max="14371" width="8.5703125" style="1" customWidth="1"/>
    <col min="14372" max="14372" width="8.28515625" style="1" customWidth="1"/>
    <col min="14373" max="14373" width="11.42578125" style="1" customWidth="1"/>
    <col min="14374" max="14374" width="18" style="1" customWidth="1"/>
    <col min="14375" max="14375" width="21.42578125" style="1" customWidth="1"/>
    <col min="14376" max="14376" width="27.85546875" style="1" customWidth="1"/>
    <col min="14377" max="14592" width="11.42578125" style="1"/>
    <col min="14593" max="14593" width="13.5703125" style="1" customWidth="1"/>
    <col min="14594" max="14594" width="19" style="1" customWidth="1"/>
    <col min="14595" max="14595" width="13.5703125" style="1" customWidth="1"/>
    <col min="14596" max="14596" width="19.7109375" style="1" customWidth="1"/>
    <col min="14597" max="14597" width="13.5703125" style="1" customWidth="1"/>
    <col min="14598" max="14599" width="14.7109375" style="1" customWidth="1"/>
    <col min="14600" max="14600" width="36.140625" style="1" customWidth="1"/>
    <col min="14601" max="14601" width="29.42578125" style="1" customWidth="1"/>
    <col min="14602" max="14602" width="16" style="1" customWidth="1"/>
    <col min="14603" max="14603" width="38.28515625" style="1" customWidth="1"/>
    <col min="14604" max="14604" width="12" style="1" customWidth="1"/>
    <col min="14605" max="14605" width="38.140625" style="1" customWidth="1"/>
    <col min="14606" max="14606" width="17.85546875" style="1" bestFit="1" customWidth="1"/>
    <col min="14607" max="14607" width="24.7109375" style="1" customWidth="1"/>
    <col min="14608" max="14608" width="36.42578125" style="1" customWidth="1"/>
    <col min="14609" max="14609" width="46.7109375" style="1" customWidth="1"/>
    <col min="14610" max="14610" width="43.7109375" style="1" customWidth="1"/>
    <col min="14611" max="14611" width="25.42578125" style="1" customWidth="1"/>
    <col min="14612" max="14612" width="12.42578125" style="1" customWidth="1"/>
    <col min="14613" max="14613" width="16.42578125" style="1" customWidth="1"/>
    <col min="14614" max="14614" width="13.42578125" style="1" customWidth="1"/>
    <col min="14615" max="14615" width="8.5703125" style="1" customWidth="1"/>
    <col min="14616" max="14619" width="11.42578125" style="1" customWidth="1"/>
    <col min="14620" max="14620" width="12.7109375" style="1" customWidth="1"/>
    <col min="14621" max="14621" width="11.85546875" style="1" customWidth="1"/>
    <col min="14622" max="14622" width="7.85546875" style="1" customWidth="1"/>
    <col min="14623" max="14623" width="7.5703125" style="1" customWidth="1"/>
    <col min="14624" max="14624" width="8.85546875" style="1" customWidth="1"/>
    <col min="14625" max="14625" width="8.140625" style="1" customWidth="1"/>
    <col min="14626" max="14626" width="7.85546875" style="1" customWidth="1"/>
    <col min="14627" max="14627" width="8.5703125" style="1" customWidth="1"/>
    <col min="14628" max="14628" width="8.28515625" style="1" customWidth="1"/>
    <col min="14629" max="14629" width="11.42578125" style="1" customWidth="1"/>
    <col min="14630" max="14630" width="18" style="1" customWidth="1"/>
    <col min="14631" max="14631" width="21.42578125" style="1" customWidth="1"/>
    <col min="14632" max="14632" width="27.85546875" style="1" customWidth="1"/>
    <col min="14633" max="14848" width="11.42578125" style="1"/>
    <col min="14849" max="14849" width="13.5703125" style="1" customWidth="1"/>
    <col min="14850" max="14850" width="19" style="1" customWidth="1"/>
    <col min="14851" max="14851" width="13.5703125" style="1" customWidth="1"/>
    <col min="14852" max="14852" width="19.7109375" style="1" customWidth="1"/>
    <col min="14853" max="14853" width="13.5703125" style="1" customWidth="1"/>
    <col min="14854" max="14855" width="14.7109375" style="1" customWidth="1"/>
    <col min="14856" max="14856" width="36.140625" style="1" customWidth="1"/>
    <col min="14857" max="14857" width="29.42578125" style="1" customWidth="1"/>
    <col min="14858" max="14858" width="16" style="1" customWidth="1"/>
    <col min="14859" max="14859" width="38.28515625" style="1" customWidth="1"/>
    <col min="14860" max="14860" width="12" style="1" customWidth="1"/>
    <col min="14861" max="14861" width="38.140625" style="1" customWidth="1"/>
    <col min="14862" max="14862" width="17.85546875" style="1" bestFit="1" customWidth="1"/>
    <col min="14863" max="14863" width="24.7109375" style="1" customWidth="1"/>
    <col min="14864" max="14864" width="36.42578125" style="1" customWidth="1"/>
    <col min="14865" max="14865" width="46.7109375" style="1" customWidth="1"/>
    <col min="14866" max="14866" width="43.7109375" style="1" customWidth="1"/>
    <col min="14867" max="14867" width="25.42578125" style="1" customWidth="1"/>
    <col min="14868" max="14868" width="12.42578125" style="1" customWidth="1"/>
    <col min="14869" max="14869" width="16.42578125" style="1" customWidth="1"/>
    <col min="14870" max="14870" width="13.42578125" style="1" customWidth="1"/>
    <col min="14871" max="14871" width="8.5703125" style="1" customWidth="1"/>
    <col min="14872" max="14875" width="11.42578125" style="1" customWidth="1"/>
    <col min="14876" max="14876" width="12.7109375" style="1" customWidth="1"/>
    <col min="14877" max="14877" width="11.85546875" style="1" customWidth="1"/>
    <col min="14878" max="14878" width="7.85546875" style="1" customWidth="1"/>
    <col min="14879" max="14879" width="7.5703125" style="1" customWidth="1"/>
    <col min="14880" max="14880" width="8.85546875" style="1" customWidth="1"/>
    <col min="14881" max="14881" width="8.140625" style="1" customWidth="1"/>
    <col min="14882" max="14882" width="7.85546875" style="1" customWidth="1"/>
    <col min="14883" max="14883" width="8.5703125" style="1" customWidth="1"/>
    <col min="14884" max="14884" width="8.28515625" style="1" customWidth="1"/>
    <col min="14885" max="14885" width="11.42578125" style="1" customWidth="1"/>
    <col min="14886" max="14886" width="18" style="1" customWidth="1"/>
    <col min="14887" max="14887" width="21.42578125" style="1" customWidth="1"/>
    <col min="14888" max="14888" width="27.85546875" style="1" customWidth="1"/>
    <col min="14889" max="15104" width="11.42578125" style="1"/>
    <col min="15105" max="15105" width="13.5703125" style="1" customWidth="1"/>
    <col min="15106" max="15106" width="19" style="1" customWidth="1"/>
    <col min="15107" max="15107" width="13.5703125" style="1" customWidth="1"/>
    <col min="15108" max="15108" width="19.7109375" style="1" customWidth="1"/>
    <col min="15109" max="15109" width="13.5703125" style="1" customWidth="1"/>
    <col min="15110" max="15111" width="14.7109375" style="1" customWidth="1"/>
    <col min="15112" max="15112" width="36.140625" style="1" customWidth="1"/>
    <col min="15113" max="15113" width="29.42578125" style="1" customWidth="1"/>
    <col min="15114" max="15114" width="16" style="1" customWidth="1"/>
    <col min="15115" max="15115" width="38.28515625" style="1" customWidth="1"/>
    <col min="15116" max="15116" width="12" style="1" customWidth="1"/>
    <col min="15117" max="15117" width="38.140625" style="1" customWidth="1"/>
    <col min="15118" max="15118" width="17.85546875" style="1" bestFit="1" customWidth="1"/>
    <col min="15119" max="15119" width="24.7109375" style="1" customWidth="1"/>
    <col min="15120" max="15120" width="36.42578125" style="1" customWidth="1"/>
    <col min="15121" max="15121" width="46.7109375" style="1" customWidth="1"/>
    <col min="15122" max="15122" width="43.7109375" style="1" customWidth="1"/>
    <col min="15123" max="15123" width="25.42578125" style="1" customWidth="1"/>
    <col min="15124" max="15124" width="12.42578125" style="1" customWidth="1"/>
    <col min="15125" max="15125" width="16.42578125" style="1" customWidth="1"/>
    <col min="15126" max="15126" width="13.42578125" style="1" customWidth="1"/>
    <col min="15127" max="15127" width="8.5703125" style="1" customWidth="1"/>
    <col min="15128" max="15131" width="11.42578125" style="1" customWidth="1"/>
    <col min="15132" max="15132" width="12.7109375" style="1" customWidth="1"/>
    <col min="15133" max="15133" width="11.85546875" style="1" customWidth="1"/>
    <col min="15134" max="15134" width="7.85546875" style="1" customWidth="1"/>
    <col min="15135" max="15135" width="7.5703125" style="1" customWidth="1"/>
    <col min="15136" max="15136" width="8.85546875" style="1" customWidth="1"/>
    <col min="15137" max="15137" width="8.140625" style="1" customWidth="1"/>
    <col min="15138" max="15138" width="7.85546875" style="1" customWidth="1"/>
    <col min="15139" max="15139" width="8.5703125" style="1" customWidth="1"/>
    <col min="15140" max="15140" width="8.28515625" style="1" customWidth="1"/>
    <col min="15141" max="15141" width="11.42578125" style="1" customWidth="1"/>
    <col min="15142" max="15142" width="18" style="1" customWidth="1"/>
    <col min="15143" max="15143" width="21.42578125" style="1" customWidth="1"/>
    <col min="15144" max="15144" width="27.85546875" style="1" customWidth="1"/>
    <col min="15145" max="15360" width="11.42578125" style="1"/>
    <col min="15361" max="15361" width="13.5703125" style="1" customWidth="1"/>
    <col min="15362" max="15362" width="19" style="1" customWidth="1"/>
    <col min="15363" max="15363" width="13.5703125" style="1" customWidth="1"/>
    <col min="15364" max="15364" width="19.7109375" style="1" customWidth="1"/>
    <col min="15365" max="15365" width="13.5703125" style="1" customWidth="1"/>
    <col min="15366" max="15367" width="14.7109375" style="1" customWidth="1"/>
    <col min="15368" max="15368" width="36.140625" style="1" customWidth="1"/>
    <col min="15369" max="15369" width="29.42578125" style="1" customWidth="1"/>
    <col min="15370" max="15370" width="16" style="1" customWidth="1"/>
    <col min="15371" max="15371" width="38.28515625" style="1" customWidth="1"/>
    <col min="15372" max="15372" width="12" style="1" customWidth="1"/>
    <col min="15373" max="15373" width="38.140625" style="1" customWidth="1"/>
    <col min="15374" max="15374" width="17.85546875" style="1" bestFit="1" customWidth="1"/>
    <col min="15375" max="15375" width="24.7109375" style="1" customWidth="1"/>
    <col min="15376" max="15376" width="36.42578125" style="1" customWidth="1"/>
    <col min="15377" max="15377" width="46.7109375" style="1" customWidth="1"/>
    <col min="15378" max="15378" width="43.7109375" style="1" customWidth="1"/>
    <col min="15379" max="15379" width="25.42578125" style="1" customWidth="1"/>
    <col min="15380" max="15380" width="12.42578125" style="1" customWidth="1"/>
    <col min="15381" max="15381" width="16.42578125" style="1" customWidth="1"/>
    <col min="15382" max="15382" width="13.42578125" style="1" customWidth="1"/>
    <col min="15383" max="15383" width="8.5703125" style="1" customWidth="1"/>
    <col min="15384" max="15387" width="11.42578125" style="1" customWidth="1"/>
    <col min="15388" max="15388" width="12.7109375" style="1" customWidth="1"/>
    <col min="15389" max="15389" width="11.85546875" style="1" customWidth="1"/>
    <col min="15390" max="15390" width="7.85546875" style="1" customWidth="1"/>
    <col min="15391" max="15391" width="7.5703125" style="1" customWidth="1"/>
    <col min="15392" max="15392" width="8.85546875" style="1" customWidth="1"/>
    <col min="15393" max="15393" width="8.140625" style="1" customWidth="1"/>
    <col min="15394" max="15394" width="7.85546875" style="1" customWidth="1"/>
    <col min="15395" max="15395" width="8.5703125" style="1" customWidth="1"/>
    <col min="15396" max="15396" width="8.28515625" style="1" customWidth="1"/>
    <col min="15397" max="15397" width="11.42578125" style="1" customWidth="1"/>
    <col min="15398" max="15398" width="18" style="1" customWidth="1"/>
    <col min="15399" max="15399" width="21.42578125" style="1" customWidth="1"/>
    <col min="15400" max="15400" width="27.85546875" style="1" customWidth="1"/>
    <col min="15401" max="15616" width="11.42578125" style="1"/>
    <col min="15617" max="15617" width="13.5703125" style="1" customWidth="1"/>
    <col min="15618" max="15618" width="19" style="1" customWidth="1"/>
    <col min="15619" max="15619" width="13.5703125" style="1" customWidth="1"/>
    <col min="15620" max="15620" width="19.7109375" style="1" customWidth="1"/>
    <col min="15621" max="15621" width="13.5703125" style="1" customWidth="1"/>
    <col min="15622" max="15623" width="14.7109375" style="1" customWidth="1"/>
    <col min="15624" max="15624" width="36.140625" style="1" customWidth="1"/>
    <col min="15625" max="15625" width="29.42578125" style="1" customWidth="1"/>
    <col min="15626" max="15626" width="16" style="1" customWidth="1"/>
    <col min="15627" max="15627" width="38.28515625" style="1" customWidth="1"/>
    <col min="15628" max="15628" width="12" style="1" customWidth="1"/>
    <col min="15629" max="15629" width="38.140625" style="1" customWidth="1"/>
    <col min="15630" max="15630" width="17.85546875" style="1" bestFit="1" customWidth="1"/>
    <col min="15631" max="15631" width="24.7109375" style="1" customWidth="1"/>
    <col min="15632" max="15632" width="36.42578125" style="1" customWidth="1"/>
    <col min="15633" max="15633" width="46.7109375" style="1" customWidth="1"/>
    <col min="15634" max="15634" width="43.7109375" style="1" customWidth="1"/>
    <col min="15635" max="15635" width="25.42578125" style="1" customWidth="1"/>
    <col min="15636" max="15636" width="12.42578125" style="1" customWidth="1"/>
    <col min="15637" max="15637" width="16.42578125" style="1" customWidth="1"/>
    <col min="15638" max="15638" width="13.42578125" style="1" customWidth="1"/>
    <col min="15639" max="15639" width="8.5703125" style="1" customWidth="1"/>
    <col min="15640" max="15643" width="11.42578125" style="1" customWidth="1"/>
    <col min="15644" max="15644" width="12.7109375" style="1" customWidth="1"/>
    <col min="15645" max="15645" width="11.85546875" style="1" customWidth="1"/>
    <col min="15646" max="15646" width="7.85546875" style="1" customWidth="1"/>
    <col min="15647" max="15647" width="7.5703125" style="1" customWidth="1"/>
    <col min="15648" max="15648" width="8.85546875" style="1" customWidth="1"/>
    <col min="15649" max="15649" width="8.140625" style="1" customWidth="1"/>
    <col min="15650" max="15650" width="7.85546875" style="1" customWidth="1"/>
    <col min="15651" max="15651" width="8.5703125" style="1" customWidth="1"/>
    <col min="15652" max="15652" width="8.28515625" style="1" customWidth="1"/>
    <col min="15653" max="15653" width="11.42578125" style="1" customWidth="1"/>
    <col min="15654" max="15654" width="18" style="1" customWidth="1"/>
    <col min="15655" max="15655" width="21.42578125" style="1" customWidth="1"/>
    <col min="15656" max="15656" width="27.85546875" style="1" customWidth="1"/>
    <col min="15657" max="15872" width="11.42578125" style="1"/>
    <col min="15873" max="15873" width="13.5703125" style="1" customWidth="1"/>
    <col min="15874" max="15874" width="19" style="1" customWidth="1"/>
    <col min="15875" max="15875" width="13.5703125" style="1" customWidth="1"/>
    <col min="15876" max="15876" width="19.7109375" style="1" customWidth="1"/>
    <col min="15877" max="15877" width="13.5703125" style="1" customWidth="1"/>
    <col min="15878" max="15879" width="14.7109375" style="1" customWidth="1"/>
    <col min="15880" max="15880" width="36.140625" style="1" customWidth="1"/>
    <col min="15881" max="15881" width="29.42578125" style="1" customWidth="1"/>
    <col min="15882" max="15882" width="16" style="1" customWidth="1"/>
    <col min="15883" max="15883" width="38.28515625" style="1" customWidth="1"/>
    <col min="15884" max="15884" width="12" style="1" customWidth="1"/>
    <col min="15885" max="15885" width="38.140625" style="1" customWidth="1"/>
    <col min="15886" max="15886" width="17.85546875" style="1" bestFit="1" customWidth="1"/>
    <col min="15887" max="15887" width="24.7109375" style="1" customWidth="1"/>
    <col min="15888" max="15888" width="36.42578125" style="1" customWidth="1"/>
    <col min="15889" max="15889" width="46.7109375" style="1" customWidth="1"/>
    <col min="15890" max="15890" width="43.7109375" style="1" customWidth="1"/>
    <col min="15891" max="15891" width="25.42578125" style="1" customWidth="1"/>
    <col min="15892" max="15892" width="12.42578125" style="1" customWidth="1"/>
    <col min="15893" max="15893" width="16.42578125" style="1" customWidth="1"/>
    <col min="15894" max="15894" width="13.42578125" style="1" customWidth="1"/>
    <col min="15895" max="15895" width="8.5703125" style="1" customWidth="1"/>
    <col min="15896" max="15899" width="11.42578125" style="1" customWidth="1"/>
    <col min="15900" max="15900" width="12.7109375" style="1" customWidth="1"/>
    <col min="15901" max="15901" width="11.85546875" style="1" customWidth="1"/>
    <col min="15902" max="15902" width="7.85546875" style="1" customWidth="1"/>
    <col min="15903" max="15903" width="7.5703125" style="1" customWidth="1"/>
    <col min="15904" max="15904" width="8.85546875" style="1" customWidth="1"/>
    <col min="15905" max="15905" width="8.140625" style="1" customWidth="1"/>
    <col min="15906" max="15906" width="7.85546875" style="1" customWidth="1"/>
    <col min="15907" max="15907" width="8.5703125" style="1" customWidth="1"/>
    <col min="15908" max="15908" width="8.28515625" style="1" customWidth="1"/>
    <col min="15909" max="15909" width="11.42578125" style="1" customWidth="1"/>
    <col min="15910" max="15910" width="18" style="1" customWidth="1"/>
    <col min="15911" max="15911" width="21.42578125" style="1" customWidth="1"/>
    <col min="15912" max="15912" width="27.85546875" style="1" customWidth="1"/>
    <col min="15913" max="16128" width="11.42578125" style="1"/>
    <col min="16129" max="16129" width="13.5703125" style="1" customWidth="1"/>
    <col min="16130" max="16130" width="19" style="1" customWidth="1"/>
    <col min="16131" max="16131" width="13.5703125" style="1" customWidth="1"/>
    <col min="16132" max="16132" width="19.7109375" style="1" customWidth="1"/>
    <col min="16133" max="16133" width="13.5703125" style="1" customWidth="1"/>
    <col min="16134" max="16135" width="14.7109375" style="1" customWidth="1"/>
    <col min="16136" max="16136" width="36.140625" style="1" customWidth="1"/>
    <col min="16137" max="16137" width="29.42578125" style="1" customWidth="1"/>
    <col min="16138" max="16138" width="16" style="1" customWidth="1"/>
    <col min="16139" max="16139" width="38.28515625" style="1" customWidth="1"/>
    <col min="16140" max="16140" width="12" style="1" customWidth="1"/>
    <col min="16141" max="16141" width="38.140625" style="1" customWidth="1"/>
    <col min="16142" max="16142" width="17.85546875" style="1" bestFit="1" customWidth="1"/>
    <col min="16143" max="16143" width="24.7109375" style="1" customWidth="1"/>
    <col min="16144" max="16144" width="36.42578125" style="1" customWidth="1"/>
    <col min="16145" max="16145" width="46.7109375" style="1" customWidth="1"/>
    <col min="16146" max="16146" width="43.7109375" style="1" customWidth="1"/>
    <col min="16147" max="16147" width="25.42578125" style="1" customWidth="1"/>
    <col min="16148" max="16148" width="12.42578125" style="1" customWidth="1"/>
    <col min="16149" max="16149" width="16.42578125" style="1" customWidth="1"/>
    <col min="16150" max="16150" width="13.42578125" style="1" customWidth="1"/>
    <col min="16151" max="16151" width="8.5703125" style="1" customWidth="1"/>
    <col min="16152" max="16155" width="11.42578125" style="1" customWidth="1"/>
    <col min="16156" max="16156" width="12.7109375" style="1" customWidth="1"/>
    <col min="16157" max="16157" width="11.85546875" style="1" customWidth="1"/>
    <col min="16158" max="16158" width="7.85546875" style="1" customWidth="1"/>
    <col min="16159" max="16159" width="7.5703125" style="1" customWidth="1"/>
    <col min="16160" max="16160" width="8.85546875" style="1" customWidth="1"/>
    <col min="16161" max="16161" width="8.140625" style="1" customWidth="1"/>
    <col min="16162" max="16162" width="7.85546875" style="1" customWidth="1"/>
    <col min="16163" max="16163" width="8.5703125" style="1" customWidth="1"/>
    <col min="16164" max="16164" width="8.28515625" style="1" customWidth="1"/>
    <col min="16165" max="16165" width="11.42578125" style="1" customWidth="1"/>
    <col min="16166" max="16166" width="18" style="1" customWidth="1"/>
    <col min="16167" max="16167" width="21.42578125" style="1" customWidth="1"/>
    <col min="16168" max="16168" width="27.85546875" style="1" customWidth="1"/>
    <col min="16169" max="16384" width="11.42578125" style="1"/>
  </cols>
  <sheetData>
    <row r="1" spans="1:256" ht="15" x14ac:dyDescent="0.2">
      <c r="A1" s="2320" t="s">
        <v>2440</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45" t="s">
        <v>0</v>
      </c>
      <c r="AN1" s="886" t="s">
        <v>1</v>
      </c>
    </row>
    <row r="2" spans="1:256" ht="15" x14ac:dyDescent="0.2">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46" t="s">
        <v>2</v>
      </c>
      <c r="AN2" s="886" t="s">
        <v>27</v>
      </c>
    </row>
    <row r="3" spans="1:256" ht="15" x14ac:dyDescent="0.2">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45" t="s">
        <v>3</v>
      </c>
      <c r="AN3" s="887" t="s">
        <v>48</v>
      </c>
    </row>
    <row r="4" spans="1:256" ht="15" x14ac:dyDescent="0.2">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45" t="s">
        <v>4</v>
      </c>
      <c r="AN4" s="888" t="s">
        <v>5</v>
      </c>
      <c r="AO4" s="193"/>
      <c r="AP4" s="193"/>
      <c r="AQ4" s="193"/>
      <c r="AR4" s="193"/>
      <c r="AS4" s="193"/>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c r="IS4" s="194"/>
      <c r="IT4" s="194"/>
      <c r="IU4" s="194"/>
      <c r="IV4" s="194"/>
    </row>
    <row r="5" spans="1:256" ht="15" x14ac:dyDescent="0.2">
      <c r="A5" s="1472" t="s">
        <v>1172</v>
      </c>
      <c r="B5" s="1472"/>
      <c r="C5" s="1472"/>
      <c r="D5" s="1472"/>
      <c r="E5" s="1472"/>
      <c r="F5" s="1472"/>
      <c r="G5" s="1472"/>
      <c r="H5" s="1472"/>
      <c r="I5" s="1472"/>
      <c r="J5" s="1472"/>
      <c r="K5" s="408"/>
      <c r="L5" s="408"/>
      <c r="M5" s="1474" t="s">
        <v>7</v>
      </c>
      <c r="N5" s="1474"/>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row>
    <row r="6" spans="1:256" ht="15" x14ac:dyDescent="0.2">
      <c r="A6" s="1473"/>
      <c r="B6" s="1473"/>
      <c r="C6" s="1473"/>
      <c r="D6" s="1473"/>
      <c r="E6" s="1473"/>
      <c r="F6" s="1473"/>
      <c r="G6" s="1473"/>
      <c r="H6" s="1473"/>
      <c r="I6" s="1473"/>
      <c r="J6" s="1473"/>
      <c r="K6" s="409"/>
      <c r="L6" s="409"/>
      <c r="M6" s="1566"/>
      <c r="N6" s="1567"/>
      <c r="O6" s="1567"/>
      <c r="P6" s="1567"/>
      <c r="Q6" s="1567"/>
      <c r="R6" s="1567"/>
      <c r="S6" s="1567"/>
      <c r="T6" s="1567"/>
      <c r="U6" s="2108"/>
      <c r="V6" s="1566" t="s">
        <v>8</v>
      </c>
      <c r="W6" s="1567"/>
      <c r="X6" s="1567"/>
      <c r="Y6" s="1567"/>
      <c r="Z6" s="1567"/>
      <c r="AA6" s="1567"/>
      <c r="AB6" s="1567"/>
      <c r="AC6" s="1567"/>
      <c r="AD6" s="1567"/>
      <c r="AE6" s="1567"/>
      <c r="AF6" s="1567"/>
      <c r="AG6" s="1567"/>
      <c r="AH6" s="1567"/>
      <c r="AI6" s="1567"/>
      <c r="AJ6" s="1567"/>
      <c r="AK6" s="1567"/>
      <c r="AL6" s="1566"/>
      <c r="AM6" s="1567"/>
      <c r="AN6" s="2108"/>
    </row>
    <row r="7" spans="1:256" ht="14.25" customHeight="1" x14ac:dyDescent="0.2">
      <c r="A7" s="2314" t="s">
        <v>9</v>
      </c>
      <c r="B7" s="2317" t="s">
        <v>10</v>
      </c>
      <c r="C7" s="2317" t="s">
        <v>9</v>
      </c>
      <c r="D7" s="2317" t="s">
        <v>11</v>
      </c>
      <c r="E7" s="2317" t="s">
        <v>9</v>
      </c>
      <c r="F7" s="2317" t="s">
        <v>12</v>
      </c>
      <c r="G7" s="2317" t="s">
        <v>9</v>
      </c>
      <c r="H7" s="2317" t="s">
        <v>13</v>
      </c>
      <c r="I7" s="2317" t="s">
        <v>14</v>
      </c>
      <c r="J7" s="2317" t="s">
        <v>15</v>
      </c>
      <c r="K7" s="2317" t="s">
        <v>16</v>
      </c>
      <c r="L7" s="2317" t="s">
        <v>50</v>
      </c>
      <c r="M7" s="2317" t="s">
        <v>7</v>
      </c>
      <c r="N7" s="2317" t="s">
        <v>18</v>
      </c>
      <c r="O7" s="2327" t="s">
        <v>19</v>
      </c>
      <c r="P7" s="2330" t="s">
        <v>20</v>
      </c>
      <c r="Q7" s="2330" t="s">
        <v>21</v>
      </c>
      <c r="R7" s="2317" t="s">
        <v>22</v>
      </c>
      <c r="S7" s="2321" t="s">
        <v>19</v>
      </c>
      <c r="T7" s="2317" t="s">
        <v>9</v>
      </c>
      <c r="U7" s="2317" t="s">
        <v>23</v>
      </c>
      <c r="V7" s="2323" t="s">
        <v>28</v>
      </c>
      <c r="W7" s="2324"/>
      <c r="X7" s="2323" t="s">
        <v>29</v>
      </c>
      <c r="Y7" s="2333"/>
      <c r="Z7" s="2333"/>
      <c r="AA7" s="2324"/>
      <c r="AB7" s="2323" t="s">
        <v>30</v>
      </c>
      <c r="AC7" s="2333"/>
      <c r="AD7" s="2333"/>
      <c r="AE7" s="2333"/>
      <c r="AF7" s="2333"/>
      <c r="AG7" s="2324"/>
      <c r="AH7" s="2323" t="s">
        <v>31</v>
      </c>
      <c r="AI7" s="2333"/>
      <c r="AJ7" s="2333"/>
      <c r="AK7" s="957" t="s">
        <v>47</v>
      </c>
      <c r="AL7" s="2335" t="s">
        <v>24</v>
      </c>
      <c r="AM7" s="2335" t="s">
        <v>25</v>
      </c>
      <c r="AN7" s="2338" t="s">
        <v>26</v>
      </c>
    </row>
    <row r="8" spans="1:256" ht="14.25" customHeight="1" x14ac:dyDescent="0.2">
      <c r="A8" s="2315"/>
      <c r="B8" s="2318"/>
      <c r="C8" s="2318"/>
      <c r="D8" s="2318"/>
      <c r="E8" s="2318"/>
      <c r="F8" s="2318"/>
      <c r="G8" s="2318"/>
      <c r="H8" s="2318"/>
      <c r="I8" s="2318"/>
      <c r="J8" s="2318"/>
      <c r="K8" s="2318"/>
      <c r="L8" s="2318"/>
      <c r="M8" s="2318"/>
      <c r="N8" s="2318"/>
      <c r="O8" s="2328"/>
      <c r="P8" s="2331"/>
      <c r="Q8" s="2331"/>
      <c r="R8" s="2318"/>
      <c r="S8" s="2322"/>
      <c r="T8" s="2318"/>
      <c r="U8" s="2318"/>
      <c r="V8" s="2325"/>
      <c r="W8" s="2326"/>
      <c r="X8" s="2325"/>
      <c r="Y8" s="2334"/>
      <c r="Z8" s="2334"/>
      <c r="AA8" s="2326"/>
      <c r="AB8" s="2325"/>
      <c r="AC8" s="2334"/>
      <c r="AD8" s="2334"/>
      <c r="AE8" s="2334"/>
      <c r="AF8" s="2334"/>
      <c r="AG8" s="2326"/>
      <c r="AH8" s="2325"/>
      <c r="AI8" s="2334"/>
      <c r="AJ8" s="2334"/>
      <c r="AK8" s="668" t="s">
        <v>47</v>
      </c>
      <c r="AL8" s="2336"/>
      <c r="AM8" s="2336"/>
      <c r="AN8" s="2339"/>
    </row>
    <row r="9" spans="1:256" ht="64.5" customHeight="1" x14ac:dyDescent="0.2">
      <c r="A9" s="2316"/>
      <c r="B9" s="2319"/>
      <c r="C9" s="2319"/>
      <c r="D9" s="2319"/>
      <c r="E9" s="2319"/>
      <c r="F9" s="2319"/>
      <c r="G9" s="2319"/>
      <c r="H9" s="2319"/>
      <c r="I9" s="2319"/>
      <c r="J9" s="2319"/>
      <c r="K9" s="2319"/>
      <c r="L9" s="2319"/>
      <c r="M9" s="2319"/>
      <c r="N9" s="2319"/>
      <c r="O9" s="2329"/>
      <c r="P9" s="2332"/>
      <c r="Q9" s="2332"/>
      <c r="R9" s="2319"/>
      <c r="S9" s="953" t="s">
        <v>1173</v>
      </c>
      <c r="T9" s="2319"/>
      <c r="U9" s="2319"/>
      <c r="V9" s="412" t="s">
        <v>32</v>
      </c>
      <c r="W9" s="414" t="s">
        <v>33</v>
      </c>
      <c r="X9" s="412" t="s">
        <v>41</v>
      </c>
      <c r="Y9" s="412" t="s">
        <v>42</v>
      </c>
      <c r="Z9" s="412" t="s">
        <v>43</v>
      </c>
      <c r="AA9" s="412" t="s">
        <v>44</v>
      </c>
      <c r="AB9" s="412" t="s">
        <v>34</v>
      </c>
      <c r="AC9" s="412" t="s">
        <v>35</v>
      </c>
      <c r="AD9" s="412" t="s">
        <v>36</v>
      </c>
      <c r="AE9" s="412" t="s">
        <v>37</v>
      </c>
      <c r="AF9" s="412" t="s">
        <v>45</v>
      </c>
      <c r="AG9" s="412" t="s">
        <v>46</v>
      </c>
      <c r="AH9" s="412" t="s">
        <v>38</v>
      </c>
      <c r="AI9" s="412" t="s">
        <v>39</v>
      </c>
      <c r="AJ9" s="412" t="s">
        <v>40</v>
      </c>
      <c r="AK9" s="412" t="s">
        <v>47</v>
      </c>
      <c r="AL9" s="2337"/>
      <c r="AM9" s="2337"/>
      <c r="AN9" s="2340"/>
    </row>
    <row r="10" spans="1:256" ht="15" x14ac:dyDescent="0.2">
      <c r="A10" s="948">
        <v>3</v>
      </c>
      <c r="B10" s="949" t="s">
        <v>1174</v>
      </c>
      <c r="C10" s="950"/>
      <c r="D10" s="950"/>
      <c r="E10" s="950"/>
      <c r="F10" s="950"/>
      <c r="G10" s="950"/>
      <c r="H10" s="951"/>
      <c r="I10" s="951"/>
      <c r="J10" s="950"/>
      <c r="K10" s="950"/>
      <c r="L10" s="950"/>
      <c r="M10" s="951"/>
      <c r="N10" s="950"/>
      <c r="O10" s="950"/>
      <c r="P10" s="951"/>
      <c r="Q10" s="951"/>
      <c r="R10" s="951"/>
      <c r="S10" s="950"/>
      <c r="T10" s="950"/>
      <c r="U10" s="951"/>
      <c r="V10" s="950"/>
      <c r="W10" s="950"/>
      <c r="X10" s="950"/>
      <c r="Y10" s="950"/>
      <c r="Z10" s="950"/>
      <c r="AA10" s="950"/>
      <c r="AB10" s="950"/>
      <c r="AC10" s="950"/>
      <c r="AD10" s="950"/>
      <c r="AE10" s="950"/>
      <c r="AF10" s="950"/>
      <c r="AG10" s="950"/>
      <c r="AH10" s="950"/>
      <c r="AI10" s="950"/>
      <c r="AJ10" s="950"/>
      <c r="AK10" s="950"/>
      <c r="AL10" s="950"/>
      <c r="AM10" s="950"/>
      <c r="AN10" s="952"/>
      <c r="AO10" s="195"/>
      <c r="AP10" s="195"/>
      <c r="AQ10" s="195"/>
      <c r="AR10" s="195"/>
      <c r="AS10" s="195"/>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row>
    <row r="11" spans="1:256" ht="15" x14ac:dyDescent="0.2">
      <c r="A11" s="894"/>
      <c r="B11" s="895"/>
      <c r="C11" s="196">
        <v>16</v>
      </c>
      <c r="D11" s="197" t="s">
        <v>1175</v>
      </c>
      <c r="E11" s="55"/>
      <c r="F11" s="55"/>
      <c r="G11" s="55"/>
      <c r="H11" s="198"/>
      <c r="I11" s="198"/>
      <c r="J11" s="55"/>
      <c r="K11" s="55"/>
      <c r="L11" s="55"/>
      <c r="M11" s="198"/>
      <c r="N11" s="55"/>
      <c r="O11" s="55"/>
      <c r="P11" s="198"/>
      <c r="Q11" s="198"/>
      <c r="R11" s="198"/>
      <c r="S11" s="55"/>
      <c r="T11" s="55"/>
      <c r="U11" s="198"/>
      <c r="V11" s="55"/>
      <c r="W11" s="55"/>
      <c r="X11" s="55"/>
      <c r="Y11" s="55"/>
      <c r="Z11" s="55"/>
      <c r="AA11" s="55"/>
      <c r="AB11" s="55"/>
      <c r="AC11" s="55"/>
      <c r="AD11" s="55"/>
      <c r="AE11" s="55"/>
      <c r="AF11" s="55"/>
      <c r="AG11" s="55"/>
      <c r="AH11" s="55"/>
      <c r="AI11" s="55"/>
      <c r="AJ11" s="55"/>
      <c r="AK11" s="55"/>
      <c r="AL11" s="55"/>
      <c r="AM11" s="55"/>
      <c r="AN11" s="938"/>
      <c r="AO11" s="195"/>
      <c r="AP11" s="195"/>
      <c r="AQ11" s="195"/>
      <c r="AR11" s="195"/>
      <c r="AS11" s="195"/>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ht="15" x14ac:dyDescent="0.2">
      <c r="A12" s="894"/>
      <c r="B12" s="895"/>
      <c r="C12" s="896"/>
      <c r="D12" s="895"/>
      <c r="E12" s="199">
        <v>56</v>
      </c>
      <c r="F12" s="211" t="s">
        <v>1176</v>
      </c>
      <c r="G12" s="212"/>
      <c r="H12" s="213"/>
      <c r="I12" s="213"/>
      <c r="J12" s="212"/>
      <c r="K12" s="212"/>
      <c r="L12" s="212"/>
      <c r="M12" s="213"/>
      <c r="N12" s="212"/>
      <c r="O12" s="212"/>
      <c r="P12" s="213"/>
      <c r="Q12" s="213"/>
      <c r="R12" s="213"/>
      <c r="S12" s="212"/>
      <c r="T12" s="212"/>
      <c r="U12" s="213"/>
      <c r="V12" s="212"/>
      <c r="W12" s="212"/>
      <c r="X12" s="212"/>
      <c r="Y12" s="212"/>
      <c r="Z12" s="212"/>
      <c r="AA12" s="212"/>
      <c r="AB12" s="212"/>
      <c r="AC12" s="212"/>
      <c r="AD12" s="212"/>
      <c r="AE12" s="212"/>
      <c r="AF12" s="212"/>
      <c r="AG12" s="212"/>
      <c r="AH12" s="212"/>
      <c r="AI12" s="212"/>
      <c r="AJ12" s="212"/>
      <c r="AK12" s="212"/>
      <c r="AL12" s="212"/>
      <c r="AM12" s="212"/>
      <c r="AN12" s="947"/>
      <c r="AO12" s="195"/>
      <c r="AP12" s="195"/>
      <c r="AQ12" s="195"/>
      <c r="AR12" s="195"/>
      <c r="AS12" s="195"/>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ht="48.75" customHeight="1" x14ac:dyDescent="0.2">
      <c r="A13" s="894"/>
      <c r="B13" s="895"/>
      <c r="C13" s="896"/>
      <c r="D13" s="895"/>
      <c r="E13" s="2312"/>
      <c r="F13" s="2313"/>
      <c r="G13" s="2203">
        <v>180</v>
      </c>
      <c r="H13" s="2226" t="s">
        <v>1177</v>
      </c>
      <c r="I13" s="1635" t="s">
        <v>1178</v>
      </c>
      <c r="J13" s="1657">
        <v>1</v>
      </c>
      <c r="K13" s="2221" t="s">
        <v>1179</v>
      </c>
      <c r="L13" s="2293" t="s">
        <v>2377</v>
      </c>
      <c r="M13" s="2227" t="s">
        <v>1180</v>
      </c>
      <c r="N13" s="2049">
        <f>SUM(S13:S16)/O13</f>
        <v>0.75</v>
      </c>
      <c r="O13" s="2183">
        <f>SUM(S13:S20)</f>
        <v>60000000</v>
      </c>
      <c r="P13" s="2226" t="s">
        <v>1181</v>
      </c>
      <c r="Q13" s="1568" t="s">
        <v>1182</v>
      </c>
      <c r="R13" s="928" t="s">
        <v>1864</v>
      </c>
      <c r="S13" s="306">
        <v>30960000</v>
      </c>
      <c r="T13" s="2203" t="s">
        <v>1183</v>
      </c>
      <c r="U13" s="2195" t="s">
        <v>1184</v>
      </c>
      <c r="V13" s="2309">
        <v>22611</v>
      </c>
      <c r="W13" s="2309">
        <v>23567</v>
      </c>
      <c r="X13" s="2304">
        <v>40834</v>
      </c>
      <c r="Y13" s="2304">
        <v>2285</v>
      </c>
      <c r="Z13" s="2304">
        <v>3059</v>
      </c>
      <c r="AA13" s="2304"/>
      <c r="AB13" s="2304"/>
      <c r="AC13" s="2304"/>
      <c r="AD13" s="2304"/>
      <c r="AE13" s="2304"/>
      <c r="AF13" s="2304"/>
      <c r="AG13" s="2304"/>
      <c r="AH13" s="2304"/>
      <c r="AI13" s="2304"/>
      <c r="AJ13" s="2304"/>
      <c r="AK13" s="2304">
        <f>SUM(X13:AA20)</f>
        <v>46178</v>
      </c>
      <c r="AL13" s="2307">
        <v>43102</v>
      </c>
      <c r="AM13" s="2307">
        <v>43465</v>
      </c>
      <c r="AN13" s="1663" t="s">
        <v>2390</v>
      </c>
    </row>
    <row r="14" spans="1:256" ht="51.75" customHeight="1" x14ac:dyDescent="0.2">
      <c r="A14" s="894"/>
      <c r="B14" s="895"/>
      <c r="C14" s="896"/>
      <c r="D14" s="895"/>
      <c r="E14" s="2199"/>
      <c r="F14" s="2200"/>
      <c r="G14" s="2191"/>
      <c r="H14" s="2227"/>
      <c r="I14" s="1646"/>
      <c r="J14" s="1669"/>
      <c r="K14" s="2222"/>
      <c r="L14" s="2294"/>
      <c r="M14" s="2227"/>
      <c r="N14" s="2097"/>
      <c r="O14" s="2183"/>
      <c r="P14" s="2227"/>
      <c r="Q14" s="1569"/>
      <c r="R14" s="906" t="s">
        <v>1865</v>
      </c>
      <c r="S14" s="306">
        <v>3500000</v>
      </c>
      <c r="T14" s="2191"/>
      <c r="U14" s="2204"/>
      <c r="V14" s="2310"/>
      <c r="W14" s="2310"/>
      <c r="X14" s="2305"/>
      <c r="Y14" s="2305"/>
      <c r="Z14" s="2305"/>
      <c r="AA14" s="2305"/>
      <c r="AB14" s="2305"/>
      <c r="AC14" s="2305"/>
      <c r="AD14" s="2305"/>
      <c r="AE14" s="2305"/>
      <c r="AF14" s="2305"/>
      <c r="AG14" s="2305"/>
      <c r="AH14" s="2305"/>
      <c r="AI14" s="2305"/>
      <c r="AJ14" s="2305"/>
      <c r="AK14" s="2305"/>
      <c r="AL14" s="2307"/>
      <c r="AM14" s="2307"/>
      <c r="AN14" s="1664"/>
    </row>
    <row r="15" spans="1:256" ht="63.75" customHeight="1" x14ac:dyDescent="0.2">
      <c r="A15" s="894"/>
      <c r="B15" s="895"/>
      <c r="C15" s="896"/>
      <c r="D15" s="895"/>
      <c r="E15" s="2199"/>
      <c r="F15" s="2200"/>
      <c r="G15" s="2191"/>
      <c r="H15" s="2227"/>
      <c r="I15" s="1646"/>
      <c r="J15" s="1669"/>
      <c r="K15" s="2222"/>
      <c r="L15" s="2294"/>
      <c r="M15" s="2227"/>
      <c r="N15" s="2097"/>
      <c r="O15" s="2183"/>
      <c r="P15" s="2227"/>
      <c r="Q15" s="1569"/>
      <c r="R15" s="907" t="s">
        <v>1866</v>
      </c>
      <c r="S15" s="306">
        <v>3280000</v>
      </c>
      <c r="T15" s="2191"/>
      <c r="U15" s="2204"/>
      <c r="V15" s="2310"/>
      <c r="W15" s="2310"/>
      <c r="X15" s="2305"/>
      <c r="Y15" s="2305"/>
      <c r="Z15" s="2305"/>
      <c r="AA15" s="2305"/>
      <c r="AB15" s="2305"/>
      <c r="AC15" s="2305"/>
      <c r="AD15" s="2305"/>
      <c r="AE15" s="2305"/>
      <c r="AF15" s="2305"/>
      <c r="AG15" s="2305"/>
      <c r="AH15" s="2305"/>
      <c r="AI15" s="2305"/>
      <c r="AJ15" s="2305"/>
      <c r="AK15" s="2305"/>
      <c r="AL15" s="2307"/>
      <c r="AM15" s="2307"/>
      <c r="AN15" s="1664"/>
    </row>
    <row r="16" spans="1:256" ht="66" customHeight="1" x14ac:dyDescent="0.2">
      <c r="A16" s="894"/>
      <c r="B16" s="895"/>
      <c r="C16" s="896"/>
      <c r="D16" s="895"/>
      <c r="E16" s="2199"/>
      <c r="F16" s="2200"/>
      <c r="G16" s="2192"/>
      <c r="H16" s="2228"/>
      <c r="I16" s="1668"/>
      <c r="J16" s="1670"/>
      <c r="K16" s="2222"/>
      <c r="L16" s="2294"/>
      <c r="M16" s="2227"/>
      <c r="N16" s="2050"/>
      <c r="O16" s="2183"/>
      <c r="P16" s="2227"/>
      <c r="Q16" s="1570"/>
      <c r="R16" s="907" t="s">
        <v>1866</v>
      </c>
      <c r="S16" s="306">
        <v>7260000</v>
      </c>
      <c r="T16" s="2191"/>
      <c r="U16" s="2204"/>
      <c r="V16" s="2310"/>
      <c r="W16" s="2310"/>
      <c r="X16" s="2305"/>
      <c r="Y16" s="2305"/>
      <c r="Z16" s="2305"/>
      <c r="AA16" s="2305"/>
      <c r="AB16" s="2305"/>
      <c r="AC16" s="2305"/>
      <c r="AD16" s="2305"/>
      <c r="AE16" s="2305"/>
      <c r="AF16" s="2305"/>
      <c r="AG16" s="2305"/>
      <c r="AH16" s="2305"/>
      <c r="AI16" s="2305"/>
      <c r="AJ16" s="2305"/>
      <c r="AK16" s="2305"/>
      <c r="AL16" s="2307"/>
      <c r="AM16" s="2307"/>
      <c r="AN16" s="1664"/>
    </row>
    <row r="17" spans="1:40" ht="66" customHeight="1" x14ac:dyDescent="0.2">
      <c r="A17" s="894"/>
      <c r="B17" s="895"/>
      <c r="C17" s="896"/>
      <c r="D17" s="895"/>
      <c r="E17" s="2199"/>
      <c r="F17" s="2200"/>
      <c r="G17" s="2203">
        <v>181</v>
      </c>
      <c r="H17" s="2226" t="s">
        <v>1185</v>
      </c>
      <c r="I17" s="1635" t="s">
        <v>1186</v>
      </c>
      <c r="J17" s="1657">
        <v>6</v>
      </c>
      <c r="K17" s="2222"/>
      <c r="L17" s="2294"/>
      <c r="M17" s="2227"/>
      <c r="N17" s="2049">
        <f>SUM(S17:S20)/O13</f>
        <v>0.25</v>
      </c>
      <c r="O17" s="2183"/>
      <c r="P17" s="2227"/>
      <c r="Q17" s="1568" t="s">
        <v>1187</v>
      </c>
      <c r="R17" s="908" t="s">
        <v>1867</v>
      </c>
      <c r="S17" s="306">
        <v>3750000</v>
      </c>
      <c r="T17" s="2191"/>
      <c r="U17" s="2204"/>
      <c r="V17" s="2310"/>
      <c r="W17" s="2310"/>
      <c r="X17" s="2305"/>
      <c r="Y17" s="2305"/>
      <c r="Z17" s="2305"/>
      <c r="AA17" s="2305"/>
      <c r="AB17" s="2305"/>
      <c r="AC17" s="2305"/>
      <c r="AD17" s="2305"/>
      <c r="AE17" s="2305"/>
      <c r="AF17" s="2305"/>
      <c r="AG17" s="2305"/>
      <c r="AH17" s="2305"/>
      <c r="AI17" s="2305"/>
      <c r="AJ17" s="2305"/>
      <c r="AK17" s="2305"/>
      <c r="AL17" s="2307"/>
      <c r="AM17" s="2307"/>
      <c r="AN17" s="1664"/>
    </row>
    <row r="18" spans="1:40" ht="72" customHeight="1" x14ac:dyDescent="0.2">
      <c r="A18" s="894"/>
      <c r="B18" s="895"/>
      <c r="C18" s="896"/>
      <c r="D18" s="895"/>
      <c r="E18" s="2199"/>
      <c r="F18" s="2200"/>
      <c r="G18" s="2191"/>
      <c r="H18" s="2227"/>
      <c r="I18" s="1646"/>
      <c r="J18" s="1669"/>
      <c r="K18" s="2222"/>
      <c r="L18" s="2294"/>
      <c r="M18" s="2227"/>
      <c r="N18" s="2097"/>
      <c r="O18" s="2183"/>
      <c r="P18" s="2227"/>
      <c r="Q18" s="1569"/>
      <c r="R18" s="908" t="s">
        <v>1868</v>
      </c>
      <c r="S18" s="306">
        <v>3750000</v>
      </c>
      <c r="T18" s="2191"/>
      <c r="U18" s="2204"/>
      <c r="V18" s="2310"/>
      <c r="W18" s="2310"/>
      <c r="X18" s="2305"/>
      <c r="Y18" s="2305"/>
      <c r="Z18" s="2305"/>
      <c r="AA18" s="2305"/>
      <c r="AB18" s="2305"/>
      <c r="AC18" s="2305"/>
      <c r="AD18" s="2305"/>
      <c r="AE18" s="2305"/>
      <c r="AF18" s="2305"/>
      <c r="AG18" s="2305"/>
      <c r="AH18" s="2305"/>
      <c r="AI18" s="2305"/>
      <c r="AJ18" s="2305"/>
      <c r="AK18" s="2305"/>
      <c r="AL18" s="2307"/>
      <c r="AM18" s="2307"/>
      <c r="AN18" s="1664"/>
    </row>
    <row r="19" spans="1:40" ht="66" customHeight="1" x14ac:dyDescent="0.2">
      <c r="A19" s="894"/>
      <c r="B19" s="895"/>
      <c r="C19" s="896"/>
      <c r="D19" s="895"/>
      <c r="E19" s="2199"/>
      <c r="F19" s="2200"/>
      <c r="G19" s="2191"/>
      <c r="H19" s="2227"/>
      <c r="I19" s="1646"/>
      <c r="J19" s="1669"/>
      <c r="K19" s="2222"/>
      <c r="L19" s="2294"/>
      <c r="M19" s="2227"/>
      <c r="N19" s="2097"/>
      <c r="O19" s="2183"/>
      <c r="P19" s="2227"/>
      <c r="Q19" s="1569"/>
      <c r="R19" s="908" t="s">
        <v>1869</v>
      </c>
      <c r="S19" s="306">
        <v>3750000</v>
      </c>
      <c r="T19" s="2191"/>
      <c r="U19" s="2204"/>
      <c r="V19" s="2310"/>
      <c r="W19" s="2310"/>
      <c r="X19" s="2305"/>
      <c r="Y19" s="2305"/>
      <c r="Z19" s="2305"/>
      <c r="AA19" s="2305"/>
      <c r="AB19" s="2305"/>
      <c r="AC19" s="2305"/>
      <c r="AD19" s="2305"/>
      <c r="AE19" s="2305"/>
      <c r="AF19" s="2305"/>
      <c r="AG19" s="2305"/>
      <c r="AH19" s="2305"/>
      <c r="AI19" s="2305"/>
      <c r="AJ19" s="2305"/>
      <c r="AK19" s="2305"/>
      <c r="AL19" s="2307"/>
      <c r="AM19" s="2307"/>
      <c r="AN19" s="1664"/>
    </row>
    <row r="20" spans="1:40" ht="36.75" customHeight="1" x14ac:dyDescent="0.2">
      <c r="A20" s="894"/>
      <c r="B20" s="895"/>
      <c r="C20" s="897"/>
      <c r="D20" s="898"/>
      <c r="E20" s="2201"/>
      <c r="F20" s="2202"/>
      <c r="G20" s="2192"/>
      <c r="H20" s="2228"/>
      <c r="I20" s="1668"/>
      <c r="J20" s="1670"/>
      <c r="K20" s="2223"/>
      <c r="L20" s="2295"/>
      <c r="M20" s="2228"/>
      <c r="N20" s="2050"/>
      <c r="O20" s="2229"/>
      <c r="P20" s="2228"/>
      <c r="Q20" s="1570"/>
      <c r="R20" s="906" t="s">
        <v>1870</v>
      </c>
      <c r="S20" s="201">
        <v>3750000</v>
      </c>
      <c r="T20" s="2192"/>
      <c r="U20" s="2196"/>
      <c r="V20" s="2311"/>
      <c r="W20" s="2311"/>
      <c r="X20" s="2306"/>
      <c r="Y20" s="2306"/>
      <c r="Z20" s="2306"/>
      <c r="AA20" s="2306"/>
      <c r="AB20" s="2306"/>
      <c r="AC20" s="2306"/>
      <c r="AD20" s="2306"/>
      <c r="AE20" s="2306"/>
      <c r="AF20" s="2306"/>
      <c r="AG20" s="2306"/>
      <c r="AH20" s="2306"/>
      <c r="AI20" s="2306"/>
      <c r="AJ20" s="2306"/>
      <c r="AK20" s="2306"/>
      <c r="AL20" s="2308"/>
      <c r="AM20" s="2308"/>
      <c r="AN20" s="1665"/>
    </row>
    <row r="21" spans="1:40" ht="15" x14ac:dyDescent="0.2">
      <c r="A21" s="894"/>
      <c r="B21" s="895"/>
      <c r="C21" s="196">
        <v>17</v>
      </c>
      <c r="D21" s="202" t="s">
        <v>1188</v>
      </c>
      <c r="E21" s="203"/>
      <c r="F21" s="203"/>
      <c r="G21" s="203"/>
      <c r="H21" s="204"/>
      <c r="I21" s="204"/>
      <c r="J21" s="203"/>
      <c r="K21" s="203"/>
      <c r="L21" s="203"/>
      <c r="M21" s="204"/>
      <c r="N21" s="203"/>
      <c r="O21" s="203"/>
      <c r="P21" s="204"/>
      <c r="Q21" s="204"/>
      <c r="R21" s="204"/>
      <c r="S21" s="203"/>
      <c r="T21" s="203"/>
      <c r="U21" s="204"/>
      <c r="V21" s="203"/>
      <c r="W21" s="203"/>
      <c r="X21" s="203"/>
      <c r="Y21" s="203"/>
      <c r="Z21" s="203"/>
      <c r="AA21" s="203"/>
      <c r="AB21" s="203"/>
      <c r="AC21" s="203"/>
      <c r="AD21" s="203"/>
      <c r="AE21" s="203"/>
      <c r="AF21" s="203"/>
      <c r="AG21" s="203"/>
      <c r="AH21" s="203"/>
      <c r="AI21" s="203"/>
      <c r="AJ21" s="203"/>
      <c r="AK21" s="203"/>
      <c r="AL21" s="203"/>
      <c r="AM21" s="203"/>
      <c r="AN21" s="945"/>
    </row>
    <row r="22" spans="1:40" ht="15" x14ac:dyDescent="0.2">
      <c r="A22" s="894"/>
      <c r="B22" s="895"/>
      <c r="C22" s="707"/>
      <c r="D22" s="340"/>
      <c r="E22" s="199">
        <v>58</v>
      </c>
      <c r="F22" s="211" t="s">
        <v>1189</v>
      </c>
      <c r="G22" s="212"/>
      <c r="H22" s="213"/>
      <c r="I22" s="213"/>
      <c r="J22" s="212"/>
      <c r="K22" s="212"/>
      <c r="L22" s="212"/>
      <c r="M22" s="213"/>
      <c r="N22" s="212"/>
      <c r="O22" s="212"/>
      <c r="P22" s="213"/>
      <c r="Q22" s="213"/>
      <c r="R22" s="213"/>
      <c r="S22" s="212"/>
      <c r="T22" s="212"/>
      <c r="U22" s="213"/>
      <c r="V22" s="212"/>
      <c r="W22" s="212"/>
      <c r="X22" s="212"/>
      <c r="Y22" s="212"/>
      <c r="Z22" s="212"/>
      <c r="AA22" s="212"/>
      <c r="AB22" s="212"/>
      <c r="AC22" s="212"/>
      <c r="AD22" s="212"/>
      <c r="AE22" s="212"/>
      <c r="AF22" s="212"/>
      <c r="AG22" s="212"/>
      <c r="AH22" s="212"/>
      <c r="AI22" s="212"/>
      <c r="AJ22" s="212"/>
      <c r="AK22" s="212"/>
      <c r="AL22" s="212"/>
      <c r="AM22" s="212"/>
      <c r="AN22" s="947"/>
    </row>
    <row r="23" spans="1:40" ht="51.75" customHeight="1" x14ac:dyDescent="0.2">
      <c r="A23" s="894"/>
      <c r="B23" s="895"/>
      <c r="C23" s="707"/>
      <c r="D23" s="340"/>
      <c r="E23" s="708"/>
      <c r="F23" s="900"/>
      <c r="G23" s="2301">
        <v>183</v>
      </c>
      <c r="H23" s="2204" t="s">
        <v>1190</v>
      </c>
      <c r="I23" s="2204" t="s">
        <v>1191</v>
      </c>
      <c r="J23" s="2302">
        <v>1</v>
      </c>
      <c r="K23" s="2221" t="s">
        <v>1192</v>
      </c>
      <c r="L23" s="2294" t="s">
        <v>2378</v>
      </c>
      <c r="M23" s="2227" t="s">
        <v>1193</v>
      </c>
      <c r="N23" s="2097">
        <f>SUM(S23:S31)/O23</f>
        <v>1</v>
      </c>
      <c r="O23" s="2183">
        <f>SUM(S23:S31)</f>
        <v>180000000</v>
      </c>
      <c r="P23" s="2227" t="s">
        <v>1194</v>
      </c>
      <c r="Q23" s="1568" t="s">
        <v>1195</v>
      </c>
      <c r="R23" s="929" t="s">
        <v>2227</v>
      </c>
      <c r="S23" s="208">
        <v>11000000</v>
      </c>
      <c r="T23" s="2191">
        <v>20</v>
      </c>
      <c r="U23" s="2204" t="s">
        <v>127</v>
      </c>
      <c r="V23" s="2290" t="s">
        <v>1001</v>
      </c>
      <c r="W23" s="2290">
        <v>83570</v>
      </c>
      <c r="X23" s="2290">
        <v>40912</v>
      </c>
      <c r="Y23" s="2290">
        <v>8243</v>
      </c>
      <c r="Z23" s="2290">
        <v>96919</v>
      </c>
      <c r="AA23" s="2290">
        <v>24415</v>
      </c>
      <c r="AB23" s="2290"/>
      <c r="AC23" s="2290"/>
      <c r="AD23" s="2290"/>
      <c r="AE23" s="2290"/>
      <c r="AF23" s="2290"/>
      <c r="AG23" s="2290"/>
      <c r="AH23" s="2290"/>
      <c r="AI23" s="2290"/>
      <c r="AJ23" s="2290"/>
      <c r="AK23" s="2291">
        <f>SUM(V23:AG31)</f>
        <v>254059</v>
      </c>
      <c r="AL23" s="1820">
        <v>43102</v>
      </c>
      <c r="AM23" s="2217">
        <v>43100</v>
      </c>
      <c r="AN23" s="1664" t="s">
        <v>2390</v>
      </c>
    </row>
    <row r="24" spans="1:40" ht="42.75" customHeight="1" x14ac:dyDescent="0.2">
      <c r="A24" s="894"/>
      <c r="B24" s="895"/>
      <c r="C24" s="707"/>
      <c r="D24" s="340"/>
      <c r="E24" s="707"/>
      <c r="F24" s="340"/>
      <c r="G24" s="2301"/>
      <c r="H24" s="2204"/>
      <c r="I24" s="2204"/>
      <c r="J24" s="2302"/>
      <c r="K24" s="2222"/>
      <c r="L24" s="2294"/>
      <c r="M24" s="2227"/>
      <c r="N24" s="2097"/>
      <c r="O24" s="2183"/>
      <c r="P24" s="2227"/>
      <c r="Q24" s="1569"/>
      <c r="R24" s="908" t="s">
        <v>2228</v>
      </c>
      <c r="S24" s="208">
        <v>11000000</v>
      </c>
      <c r="T24" s="2191"/>
      <c r="U24" s="2204"/>
      <c r="V24" s="2290"/>
      <c r="W24" s="2290"/>
      <c r="X24" s="2290"/>
      <c r="Y24" s="2290"/>
      <c r="Z24" s="2290"/>
      <c r="AA24" s="2290"/>
      <c r="AB24" s="2290"/>
      <c r="AC24" s="2290"/>
      <c r="AD24" s="2290"/>
      <c r="AE24" s="2290"/>
      <c r="AF24" s="2290"/>
      <c r="AG24" s="2290"/>
      <c r="AH24" s="2290"/>
      <c r="AI24" s="2290"/>
      <c r="AJ24" s="2290"/>
      <c r="AK24" s="2290"/>
      <c r="AL24" s="2216"/>
      <c r="AM24" s="2217"/>
      <c r="AN24" s="1664"/>
    </row>
    <row r="25" spans="1:40" ht="30" customHeight="1" x14ac:dyDescent="0.2">
      <c r="A25" s="894"/>
      <c r="B25" s="895"/>
      <c r="C25" s="707"/>
      <c r="D25" s="340"/>
      <c r="E25" s="707"/>
      <c r="F25" s="340"/>
      <c r="G25" s="2301"/>
      <c r="H25" s="2204"/>
      <c r="I25" s="2204"/>
      <c r="J25" s="2302"/>
      <c r="K25" s="2222"/>
      <c r="L25" s="2294"/>
      <c r="M25" s="2227"/>
      <c r="N25" s="2097"/>
      <c r="O25" s="2183"/>
      <c r="P25" s="2227"/>
      <c r="Q25" s="1569"/>
      <c r="R25" s="930" t="s">
        <v>2229</v>
      </c>
      <c r="S25" s="208">
        <v>81190000</v>
      </c>
      <c r="T25" s="2191"/>
      <c r="U25" s="2204"/>
      <c r="V25" s="2290"/>
      <c r="W25" s="2290"/>
      <c r="X25" s="2290"/>
      <c r="Y25" s="2290"/>
      <c r="Z25" s="2290"/>
      <c r="AA25" s="2290"/>
      <c r="AB25" s="2290"/>
      <c r="AC25" s="2290"/>
      <c r="AD25" s="2290"/>
      <c r="AE25" s="2290"/>
      <c r="AF25" s="2290"/>
      <c r="AG25" s="2290"/>
      <c r="AH25" s="2290"/>
      <c r="AI25" s="2290"/>
      <c r="AJ25" s="2290"/>
      <c r="AK25" s="2290"/>
      <c r="AL25" s="2216"/>
      <c r="AM25" s="2217"/>
      <c r="AN25" s="1664"/>
    </row>
    <row r="26" spans="1:40" ht="54" customHeight="1" x14ac:dyDescent="0.2">
      <c r="A26" s="894"/>
      <c r="B26" s="895"/>
      <c r="C26" s="707"/>
      <c r="D26" s="340"/>
      <c r="E26" s="707"/>
      <c r="F26" s="340"/>
      <c r="G26" s="2301"/>
      <c r="H26" s="2204"/>
      <c r="I26" s="2204"/>
      <c r="J26" s="2302"/>
      <c r="K26" s="2222"/>
      <c r="L26" s="2294"/>
      <c r="M26" s="2227"/>
      <c r="N26" s="2097"/>
      <c r="O26" s="2183"/>
      <c r="P26" s="2227"/>
      <c r="Q26" s="1569"/>
      <c r="R26" s="908" t="s">
        <v>2230</v>
      </c>
      <c r="S26" s="208">
        <v>5500000</v>
      </c>
      <c r="T26" s="2191"/>
      <c r="U26" s="2204"/>
      <c r="V26" s="2290"/>
      <c r="W26" s="2290"/>
      <c r="X26" s="2290"/>
      <c r="Y26" s="2290"/>
      <c r="Z26" s="2290"/>
      <c r="AA26" s="2290"/>
      <c r="AB26" s="2290"/>
      <c r="AC26" s="2290"/>
      <c r="AD26" s="2290"/>
      <c r="AE26" s="2290"/>
      <c r="AF26" s="2290"/>
      <c r="AG26" s="2290"/>
      <c r="AH26" s="2290"/>
      <c r="AI26" s="2290"/>
      <c r="AJ26" s="2290"/>
      <c r="AK26" s="2290"/>
      <c r="AL26" s="2216"/>
      <c r="AM26" s="2217"/>
      <c r="AN26" s="1664"/>
    </row>
    <row r="27" spans="1:40" ht="53.25" customHeight="1" x14ac:dyDescent="0.2">
      <c r="A27" s="894"/>
      <c r="B27" s="895"/>
      <c r="C27" s="707"/>
      <c r="D27" s="340"/>
      <c r="E27" s="707"/>
      <c r="F27" s="340"/>
      <c r="G27" s="2301"/>
      <c r="H27" s="2204"/>
      <c r="I27" s="2204"/>
      <c r="J27" s="2302"/>
      <c r="K27" s="2222"/>
      <c r="L27" s="2294"/>
      <c r="M27" s="2227"/>
      <c r="N27" s="2097"/>
      <c r="O27" s="2183"/>
      <c r="P27" s="2227"/>
      <c r="Q27" s="1569"/>
      <c r="R27" s="931" t="s">
        <v>2231</v>
      </c>
      <c r="S27" s="208">
        <v>37180000</v>
      </c>
      <c r="T27" s="2191"/>
      <c r="U27" s="2204"/>
      <c r="V27" s="2290"/>
      <c r="W27" s="2290"/>
      <c r="X27" s="2290"/>
      <c r="Y27" s="2290"/>
      <c r="Z27" s="2290"/>
      <c r="AA27" s="2290"/>
      <c r="AB27" s="2290"/>
      <c r="AC27" s="2290"/>
      <c r="AD27" s="2290"/>
      <c r="AE27" s="2290"/>
      <c r="AF27" s="2290"/>
      <c r="AG27" s="2290"/>
      <c r="AH27" s="2290"/>
      <c r="AI27" s="2290"/>
      <c r="AJ27" s="2290"/>
      <c r="AK27" s="2290"/>
      <c r="AL27" s="2216"/>
      <c r="AM27" s="2217"/>
      <c r="AN27" s="1664"/>
    </row>
    <row r="28" spans="1:40" ht="51" customHeight="1" x14ac:dyDescent="0.2">
      <c r="A28" s="894"/>
      <c r="B28" s="895"/>
      <c r="C28" s="707"/>
      <c r="D28" s="340"/>
      <c r="E28" s="707"/>
      <c r="F28" s="340"/>
      <c r="G28" s="2301"/>
      <c r="H28" s="2204"/>
      <c r="I28" s="2204"/>
      <c r="J28" s="2302"/>
      <c r="K28" s="2222"/>
      <c r="L28" s="2294"/>
      <c r="M28" s="2227"/>
      <c r="N28" s="2097"/>
      <c r="O28" s="2183"/>
      <c r="P28" s="2227"/>
      <c r="Q28" s="1569"/>
      <c r="R28" s="931" t="s">
        <v>2232</v>
      </c>
      <c r="S28" s="208">
        <v>5610000</v>
      </c>
      <c r="T28" s="2191"/>
      <c r="U28" s="2204"/>
      <c r="V28" s="2290"/>
      <c r="W28" s="2290"/>
      <c r="X28" s="2290"/>
      <c r="Y28" s="2290"/>
      <c r="Z28" s="2290"/>
      <c r="AA28" s="2290"/>
      <c r="AB28" s="2290"/>
      <c r="AC28" s="2290"/>
      <c r="AD28" s="2290"/>
      <c r="AE28" s="2290"/>
      <c r="AF28" s="2290"/>
      <c r="AG28" s="2290"/>
      <c r="AH28" s="2290"/>
      <c r="AI28" s="2290"/>
      <c r="AJ28" s="2290"/>
      <c r="AK28" s="2290"/>
      <c r="AL28" s="2216"/>
      <c r="AM28" s="2217"/>
      <c r="AN28" s="1664"/>
    </row>
    <row r="29" spans="1:40" ht="52.5" customHeight="1" x14ac:dyDescent="0.2">
      <c r="A29" s="894"/>
      <c r="B29" s="895"/>
      <c r="C29" s="707"/>
      <c r="D29" s="340"/>
      <c r="E29" s="707"/>
      <c r="F29" s="340"/>
      <c r="G29" s="2301"/>
      <c r="H29" s="2204"/>
      <c r="I29" s="2204"/>
      <c r="J29" s="2302"/>
      <c r="K29" s="2222"/>
      <c r="L29" s="2294"/>
      <c r="M29" s="2227"/>
      <c r="N29" s="2097"/>
      <c r="O29" s="2183"/>
      <c r="P29" s="2227"/>
      <c r="Q29" s="1570"/>
      <c r="R29" s="932" t="s">
        <v>2233</v>
      </c>
      <c r="S29" s="208">
        <v>14520000</v>
      </c>
      <c r="T29" s="2191"/>
      <c r="U29" s="2204"/>
      <c r="V29" s="2290"/>
      <c r="W29" s="2290"/>
      <c r="X29" s="2290"/>
      <c r="Y29" s="2290"/>
      <c r="Z29" s="2290"/>
      <c r="AA29" s="2290"/>
      <c r="AB29" s="2290"/>
      <c r="AC29" s="2290"/>
      <c r="AD29" s="2290"/>
      <c r="AE29" s="2290"/>
      <c r="AF29" s="2290"/>
      <c r="AG29" s="2290"/>
      <c r="AH29" s="2290"/>
      <c r="AI29" s="2290"/>
      <c r="AJ29" s="2290"/>
      <c r="AK29" s="2290"/>
      <c r="AL29" s="2216"/>
      <c r="AM29" s="2217"/>
      <c r="AN29" s="1664"/>
    </row>
    <row r="30" spans="1:40" ht="29.25" customHeight="1" x14ac:dyDescent="0.2">
      <c r="A30" s="894"/>
      <c r="B30" s="895"/>
      <c r="C30" s="707"/>
      <c r="D30" s="340"/>
      <c r="E30" s="707"/>
      <c r="F30" s="340"/>
      <c r="G30" s="2301"/>
      <c r="H30" s="2204"/>
      <c r="I30" s="2204"/>
      <c r="J30" s="2302"/>
      <c r="K30" s="2222"/>
      <c r="L30" s="2294"/>
      <c r="M30" s="2227"/>
      <c r="N30" s="2097"/>
      <c r="O30" s="2183"/>
      <c r="P30" s="2227"/>
      <c r="Q30" s="1568" t="s">
        <v>1196</v>
      </c>
      <c r="R30" s="906" t="s">
        <v>2234</v>
      </c>
      <c r="S30" s="208">
        <v>6000000</v>
      </c>
      <c r="T30" s="2191"/>
      <c r="U30" s="2204"/>
      <c r="V30" s="2290"/>
      <c r="W30" s="2290"/>
      <c r="X30" s="2290"/>
      <c r="Y30" s="2290"/>
      <c r="Z30" s="2290"/>
      <c r="AA30" s="2290"/>
      <c r="AB30" s="2290"/>
      <c r="AC30" s="2290"/>
      <c r="AD30" s="2290"/>
      <c r="AE30" s="2290"/>
      <c r="AF30" s="2290"/>
      <c r="AG30" s="2290"/>
      <c r="AH30" s="2290"/>
      <c r="AI30" s="2290"/>
      <c r="AJ30" s="2290"/>
      <c r="AK30" s="2290"/>
      <c r="AL30" s="2216"/>
      <c r="AM30" s="2217"/>
      <c r="AN30" s="1664"/>
    </row>
    <row r="31" spans="1:40" ht="27.75" customHeight="1" x14ac:dyDescent="0.2">
      <c r="A31" s="894"/>
      <c r="B31" s="895"/>
      <c r="C31" s="707"/>
      <c r="D31" s="340"/>
      <c r="E31" s="707"/>
      <c r="F31" s="340"/>
      <c r="G31" s="2301"/>
      <c r="H31" s="2204"/>
      <c r="I31" s="2204"/>
      <c r="J31" s="2303"/>
      <c r="K31" s="2222"/>
      <c r="L31" s="2294"/>
      <c r="M31" s="2227"/>
      <c r="N31" s="2097"/>
      <c r="O31" s="2280"/>
      <c r="P31" s="2227"/>
      <c r="Q31" s="1569"/>
      <c r="R31" s="906" t="s">
        <v>2235</v>
      </c>
      <c r="S31" s="954">
        <v>8000000</v>
      </c>
      <c r="T31" s="2191"/>
      <c r="U31" s="2204"/>
      <c r="V31" s="2290"/>
      <c r="W31" s="2290"/>
      <c r="X31" s="2290"/>
      <c r="Y31" s="2290"/>
      <c r="Z31" s="2290"/>
      <c r="AA31" s="2290"/>
      <c r="AB31" s="2290"/>
      <c r="AC31" s="2290"/>
      <c r="AD31" s="2290"/>
      <c r="AE31" s="2290"/>
      <c r="AF31" s="2290"/>
      <c r="AG31" s="2290"/>
      <c r="AH31" s="2290"/>
      <c r="AI31" s="2290"/>
      <c r="AJ31" s="2290"/>
      <c r="AK31" s="2074"/>
      <c r="AL31" s="2216"/>
      <c r="AM31" s="1820"/>
      <c r="AN31" s="1664"/>
    </row>
    <row r="32" spans="1:40" ht="15" x14ac:dyDescent="0.2">
      <c r="A32" s="894"/>
      <c r="B32" s="895"/>
      <c r="C32" s="707"/>
      <c r="D32" s="340"/>
      <c r="E32" s="199">
        <v>59</v>
      </c>
      <c r="F32" s="211" t="s">
        <v>1197</v>
      </c>
      <c r="G32" s="212"/>
      <c r="H32" s="213"/>
      <c r="I32" s="213"/>
      <c r="J32" s="212"/>
      <c r="K32" s="212"/>
      <c r="L32" s="212"/>
      <c r="M32" s="213"/>
      <c r="N32" s="212"/>
      <c r="O32" s="212"/>
      <c r="P32" s="213"/>
      <c r="Q32" s="213"/>
      <c r="R32" s="213" t="s">
        <v>2226</v>
      </c>
      <c r="S32" s="212"/>
      <c r="T32" s="212"/>
      <c r="U32" s="213"/>
      <c r="V32" s="212"/>
      <c r="W32" s="212"/>
      <c r="X32" s="212"/>
      <c r="Y32" s="212"/>
      <c r="Z32" s="212"/>
      <c r="AA32" s="212"/>
      <c r="AB32" s="212"/>
      <c r="AC32" s="212"/>
      <c r="AD32" s="212"/>
      <c r="AE32" s="212"/>
      <c r="AF32" s="212"/>
      <c r="AG32" s="212"/>
      <c r="AH32" s="212"/>
      <c r="AI32" s="212"/>
      <c r="AJ32" s="212"/>
      <c r="AK32" s="212"/>
      <c r="AL32" s="212"/>
      <c r="AM32" s="212"/>
      <c r="AN32" s="947"/>
    </row>
    <row r="33" spans="1:256" ht="52.5" customHeight="1" x14ac:dyDescent="0.2">
      <c r="A33" s="894"/>
      <c r="B33" s="895"/>
      <c r="C33" s="707"/>
      <c r="D33" s="340"/>
      <c r="E33" s="901"/>
      <c r="F33" s="902"/>
      <c r="G33" s="1726">
        <v>184</v>
      </c>
      <c r="H33" s="2195" t="s">
        <v>1198</v>
      </c>
      <c r="I33" s="1635" t="s">
        <v>1199</v>
      </c>
      <c r="J33" s="2124">
        <v>1</v>
      </c>
      <c r="K33" s="2292" t="s">
        <v>1200</v>
      </c>
      <c r="L33" s="2293" t="s">
        <v>2379</v>
      </c>
      <c r="M33" s="2296" t="s">
        <v>1201</v>
      </c>
      <c r="N33" s="2049">
        <f>SUM(S33:S40)/O33</f>
        <v>0.52941176470588236</v>
      </c>
      <c r="O33" s="2229">
        <f>SUM(S33:S46)</f>
        <v>170000000</v>
      </c>
      <c r="P33" s="2264" t="s">
        <v>1202</v>
      </c>
      <c r="Q33" s="2287" t="s">
        <v>1203</v>
      </c>
      <c r="R33" s="373" t="s">
        <v>1871</v>
      </c>
      <c r="S33" s="306">
        <v>14520000</v>
      </c>
      <c r="T33" s="2214" t="s">
        <v>1183</v>
      </c>
      <c r="U33" s="1617" t="s">
        <v>1184</v>
      </c>
      <c r="V33" s="2299">
        <f>(66444+22325)*30%+(156158*1%)</f>
        <v>28192.28</v>
      </c>
      <c r="W33" s="2299">
        <f>(69670+23382)*30%+(149648*1%)</f>
        <v>29412.079999999998</v>
      </c>
      <c r="X33" s="2005">
        <f>(136114*30%)</f>
        <v>40834.199999999997</v>
      </c>
      <c r="Y33" s="2300">
        <f>(45707*30%)</f>
        <v>13712.1</v>
      </c>
      <c r="Z33" s="2300">
        <f>(305806*1%)</f>
        <v>3058.06</v>
      </c>
      <c r="AA33" s="2005"/>
      <c r="AB33" s="2005"/>
      <c r="AC33" s="2005"/>
      <c r="AD33" s="2005"/>
      <c r="AE33" s="2005"/>
      <c r="AF33" s="2005"/>
      <c r="AG33" s="2005"/>
      <c r="AH33" s="2005"/>
      <c r="AI33" s="2005"/>
      <c r="AJ33" s="2005"/>
      <c r="AK33" s="2286">
        <f>SUM(V33:W44)</f>
        <v>57604.36</v>
      </c>
      <c r="AL33" s="2190">
        <v>43102</v>
      </c>
      <c r="AM33" s="2190">
        <v>43465</v>
      </c>
      <c r="AN33" s="2198" t="s">
        <v>2390</v>
      </c>
    </row>
    <row r="34" spans="1:256" ht="37.5" customHeight="1" x14ac:dyDescent="0.2">
      <c r="A34" s="894"/>
      <c r="B34" s="895"/>
      <c r="C34" s="707"/>
      <c r="D34" s="340"/>
      <c r="E34" s="901"/>
      <c r="F34" s="902"/>
      <c r="G34" s="1727"/>
      <c r="H34" s="2204"/>
      <c r="I34" s="1646"/>
      <c r="J34" s="2130"/>
      <c r="K34" s="2292"/>
      <c r="L34" s="2294"/>
      <c r="M34" s="2297"/>
      <c r="N34" s="2097"/>
      <c r="O34" s="2229"/>
      <c r="P34" s="2264"/>
      <c r="Q34" s="2288"/>
      <c r="R34" s="58" t="s">
        <v>1872</v>
      </c>
      <c r="S34" s="307">
        <v>12000000</v>
      </c>
      <c r="T34" s="2214"/>
      <c r="U34" s="1617"/>
      <c r="V34" s="2299"/>
      <c r="W34" s="2299"/>
      <c r="X34" s="2005"/>
      <c r="Y34" s="2300"/>
      <c r="Z34" s="2300"/>
      <c r="AA34" s="2005"/>
      <c r="AB34" s="2005"/>
      <c r="AC34" s="2005"/>
      <c r="AD34" s="2005"/>
      <c r="AE34" s="2005"/>
      <c r="AF34" s="2005"/>
      <c r="AG34" s="2005"/>
      <c r="AH34" s="2005"/>
      <c r="AI34" s="2005"/>
      <c r="AJ34" s="2005"/>
      <c r="AK34" s="2286"/>
      <c r="AL34" s="2190"/>
      <c r="AM34" s="2190"/>
      <c r="AN34" s="2198"/>
    </row>
    <row r="35" spans="1:256" ht="51" customHeight="1" x14ac:dyDescent="0.2">
      <c r="A35" s="894"/>
      <c r="B35" s="895"/>
      <c r="C35" s="707"/>
      <c r="D35" s="340"/>
      <c r="E35" s="901"/>
      <c r="F35" s="902"/>
      <c r="G35" s="1727"/>
      <c r="H35" s="2204"/>
      <c r="I35" s="1646"/>
      <c r="J35" s="2130"/>
      <c r="K35" s="2292"/>
      <c r="L35" s="2294"/>
      <c r="M35" s="2297"/>
      <c r="N35" s="2097"/>
      <c r="O35" s="2229"/>
      <c r="P35" s="2264"/>
      <c r="Q35" s="2288"/>
      <c r="R35" s="58" t="s">
        <v>1873</v>
      </c>
      <c r="S35" s="307">
        <v>25040000</v>
      </c>
      <c r="T35" s="2214"/>
      <c r="U35" s="1617"/>
      <c r="V35" s="2299"/>
      <c r="W35" s="2299"/>
      <c r="X35" s="2005"/>
      <c r="Y35" s="2300"/>
      <c r="Z35" s="2300"/>
      <c r="AA35" s="2005"/>
      <c r="AB35" s="2005"/>
      <c r="AC35" s="2005"/>
      <c r="AD35" s="2005"/>
      <c r="AE35" s="2005"/>
      <c r="AF35" s="2005"/>
      <c r="AG35" s="2005"/>
      <c r="AH35" s="2005"/>
      <c r="AI35" s="2005"/>
      <c r="AJ35" s="2005"/>
      <c r="AK35" s="2286"/>
      <c r="AL35" s="2190"/>
      <c r="AM35" s="2190"/>
      <c r="AN35" s="2198"/>
    </row>
    <row r="36" spans="1:256" ht="61.5" customHeight="1" x14ac:dyDescent="0.2">
      <c r="A36" s="894"/>
      <c r="B36" s="895"/>
      <c r="C36" s="707"/>
      <c r="D36" s="340"/>
      <c r="E36" s="901"/>
      <c r="F36" s="902"/>
      <c r="G36" s="1727"/>
      <c r="H36" s="2204"/>
      <c r="I36" s="1646"/>
      <c r="J36" s="2130"/>
      <c r="K36" s="2292"/>
      <c r="L36" s="2294"/>
      <c r="M36" s="2297"/>
      <c r="N36" s="2097"/>
      <c r="O36" s="2229"/>
      <c r="P36" s="2264"/>
      <c r="Q36" s="2288"/>
      <c r="R36" s="909" t="s">
        <v>1874</v>
      </c>
      <c r="S36" s="307">
        <v>5400000</v>
      </c>
      <c r="T36" s="2214"/>
      <c r="U36" s="1617"/>
      <c r="V36" s="2299"/>
      <c r="W36" s="2299"/>
      <c r="X36" s="2005"/>
      <c r="Y36" s="2300"/>
      <c r="Z36" s="2300"/>
      <c r="AA36" s="2005"/>
      <c r="AB36" s="2005"/>
      <c r="AC36" s="2005"/>
      <c r="AD36" s="2005"/>
      <c r="AE36" s="2005"/>
      <c r="AF36" s="2005"/>
      <c r="AG36" s="2005"/>
      <c r="AH36" s="2005"/>
      <c r="AI36" s="2005"/>
      <c r="AJ36" s="2005"/>
      <c r="AK36" s="2286"/>
      <c r="AL36" s="2190"/>
      <c r="AM36" s="2190"/>
      <c r="AN36" s="2198"/>
    </row>
    <row r="37" spans="1:256" ht="57" customHeight="1" x14ac:dyDescent="0.2">
      <c r="A37" s="894"/>
      <c r="B37" s="895"/>
      <c r="C37" s="707"/>
      <c r="D37" s="340"/>
      <c r="E37" s="901"/>
      <c r="F37" s="902"/>
      <c r="G37" s="1727"/>
      <c r="H37" s="2204"/>
      <c r="I37" s="1646"/>
      <c r="J37" s="2130"/>
      <c r="K37" s="2292"/>
      <c r="L37" s="2294"/>
      <c r="M37" s="2297"/>
      <c r="N37" s="2097"/>
      <c r="O37" s="2229"/>
      <c r="P37" s="2264"/>
      <c r="Q37" s="2288"/>
      <c r="R37" s="458" t="s">
        <v>1875</v>
      </c>
      <c r="S37" s="307">
        <v>14520000</v>
      </c>
      <c r="T37" s="2214"/>
      <c r="U37" s="1617"/>
      <c r="V37" s="2299"/>
      <c r="W37" s="2299"/>
      <c r="X37" s="2005"/>
      <c r="Y37" s="2300"/>
      <c r="Z37" s="2300"/>
      <c r="AA37" s="2005"/>
      <c r="AB37" s="2005"/>
      <c r="AC37" s="2005"/>
      <c r="AD37" s="2005"/>
      <c r="AE37" s="2005"/>
      <c r="AF37" s="2005"/>
      <c r="AG37" s="2005"/>
      <c r="AH37" s="2005"/>
      <c r="AI37" s="2005"/>
      <c r="AJ37" s="2005"/>
      <c r="AK37" s="2286"/>
      <c r="AL37" s="2190"/>
      <c r="AM37" s="2190"/>
      <c r="AN37" s="2198"/>
    </row>
    <row r="38" spans="1:256" ht="82.5" customHeight="1" x14ac:dyDescent="0.2">
      <c r="A38" s="894"/>
      <c r="B38" s="895"/>
      <c r="C38" s="707"/>
      <c r="D38" s="340"/>
      <c r="E38" s="901"/>
      <c r="F38" s="902"/>
      <c r="G38" s="1727"/>
      <c r="H38" s="2204"/>
      <c r="I38" s="1646"/>
      <c r="J38" s="2130"/>
      <c r="K38" s="2292"/>
      <c r="L38" s="2294"/>
      <c r="M38" s="2297"/>
      <c r="N38" s="2097"/>
      <c r="O38" s="2229"/>
      <c r="P38" s="2264"/>
      <c r="Q38" s="2288"/>
      <c r="R38" s="458" t="s">
        <v>1876</v>
      </c>
      <c r="S38" s="307">
        <v>14520000</v>
      </c>
      <c r="T38" s="2214"/>
      <c r="U38" s="1617"/>
      <c r="V38" s="2299"/>
      <c r="W38" s="2299"/>
      <c r="X38" s="2005"/>
      <c r="Y38" s="2300"/>
      <c r="Z38" s="2300"/>
      <c r="AA38" s="2005"/>
      <c r="AB38" s="2005"/>
      <c r="AC38" s="2005"/>
      <c r="AD38" s="2005"/>
      <c r="AE38" s="2005"/>
      <c r="AF38" s="2005"/>
      <c r="AG38" s="2005"/>
      <c r="AH38" s="2005"/>
      <c r="AI38" s="2005"/>
      <c r="AJ38" s="2005"/>
      <c r="AK38" s="2286"/>
      <c r="AL38" s="2190"/>
      <c r="AM38" s="2190"/>
      <c r="AN38" s="2198"/>
    </row>
    <row r="39" spans="1:256" ht="70.5" customHeight="1" x14ac:dyDescent="0.2">
      <c r="A39" s="894"/>
      <c r="B39" s="895"/>
      <c r="C39" s="707"/>
      <c r="D39" s="340"/>
      <c r="E39" s="901"/>
      <c r="F39" s="902"/>
      <c r="G39" s="1727"/>
      <c r="H39" s="2204"/>
      <c r="I39" s="1646"/>
      <c r="J39" s="2130"/>
      <c r="K39" s="2292"/>
      <c r="L39" s="2294"/>
      <c r="M39" s="2297"/>
      <c r="N39" s="2097"/>
      <c r="O39" s="2229"/>
      <c r="P39" s="2264"/>
      <c r="Q39" s="2288"/>
      <c r="R39" s="373" t="s">
        <v>1877</v>
      </c>
      <c r="S39" s="307">
        <v>0</v>
      </c>
      <c r="T39" s="2214"/>
      <c r="U39" s="1617"/>
      <c r="V39" s="2299"/>
      <c r="W39" s="2299"/>
      <c r="X39" s="2005"/>
      <c r="Y39" s="2300"/>
      <c r="Z39" s="2300"/>
      <c r="AA39" s="2005"/>
      <c r="AB39" s="2005"/>
      <c r="AC39" s="2005"/>
      <c r="AD39" s="2005"/>
      <c r="AE39" s="2005"/>
      <c r="AF39" s="2005"/>
      <c r="AG39" s="2005"/>
      <c r="AH39" s="2005"/>
      <c r="AI39" s="2005"/>
      <c r="AJ39" s="2005"/>
      <c r="AK39" s="2286"/>
      <c r="AL39" s="2190"/>
      <c r="AM39" s="2190"/>
      <c r="AN39" s="2198"/>
    </row>
    <row r="40" spans="1:256" ht="45.75" customHeight="1" x14ac:dyDescent="0.2">
      <c r="A40" s="894"/>
      <c r="B40" s="895"/>
      <c r="C40" s="707"/>
      <c r="D40" s="340"/>
      <c r="E40" s="901"/>
      <c r="F40" s="902"/>
      <c r="G40" s="1728"/>
      <c r="H40" s="2196"/>
      <c r="I40" s="1668"/>
      <c r="J40" s="2125"/>
      <c r="K40" s="2292"/>
      <c r="L40" s="2294"/>
      <c r="M40" s="2297"/>
      <c r="N40" s="2050"/>
      <c r="O40" s="2229"/>
      <c r="P40" s="2264"/>
      <c r="Q40" s="2289"/>
      <c r="R40" s="373" t="s">
        <v>1878</v>
      </c>
      <c r="S40" s="307">
        <v>4000000</v>
      </c>
      <c r="T40" s="2214"/>
      <c r="U40" s="1617"/>
      <c r="V40" s="2299"/>
      <c r="W40" s="2299"/>
      <c r="X40" s="2005"/>
      <c r="Y40" s="2300"/>
      <c r="Z40" s="2300"/>
      <c r="AA40" s="2005"/>
      <c r="AB40" s="2005"/>
      <c r="AC40" s="2005"/>
      <c r="AD40" s="2005"/>
      <c r="AE40" s="2005"/>
      <c r="AF40" s="2005"/>
      <c r="AG40" s="2005"/>
      <c r="AH40" s="2005"/>
      <c r="AI40" s="2005"/>
      <c r="AJ40" s="2005"/>
      <c r="AK40" s="2286"/>
      <c r="AL40" s="2190"/>
      <c r="AM40" s="2190"/>
      <c r="AN40" s="2198"/>
    </row>
    <row r="41" spans="1:256" ht="57" customHeight="1" x14ac:dyDescent="0.2">
      <c r="A41" s="894"/>
      <c r="B41" s="895"/>
      <c r="C41" s="707"/>
      <c r="D41" s="340"/>
      <c r="E41" s="901"/>
      <c r="F41" s="902"/>
      <c r="G41" s="1726">
        <v>185</v>
      </c>
      <c r="H41" s="2195" t="s">
        <v>1204</v>
      </c>
      <c r="I41" s="1635" t="s">
        <v>1205</v>
      </c>
      <c r="J41" s="2124">
        <v>1</v>
      </c>
      <c r="K41" s="2292"/>
      <c r="L41" s="2294"/>
      <c r="M41" s="2297"/>
      <c r="N41" s="2049">
        <f>SUM(S41:S43)/O33</f>
        <v>0.23529411764705882</v>
      </c>
      <c r="O41" s="2229"/>
      <c r="P41" s="2264"/>
      <c r="Q41" s="2287" t="s">
        <v>1206</v>
      </c>
      <c r="R41" s="373" t="s">
        <v>1879</v>
      </c>
      <c r="S41" s="201">
        <v>25000000</v>
      </c>
      <c r="T41" s="2214"/>
      <c r="U41" s="1617"/>
      <c r="V41" s="2299"/>
      <c r="W41" s="2299"/>
      <c r="X41" s="2005"/>
      <c r="Y41" s="2300"/>
      <c r="Z41" s="2300"/>
      <c r="AA41" s="2005"/>
      <c r="AB41" s="2005"/>
      <c r="AC41" s="2005"/>
      <c r="AD41" s="2005"/>
      <c r="AE41" s="2005"/>
      <c r="AF41" s="2005"/>
      <c r="AG41" s="2005"/>
      <c r="AH41" s="2005"/>
      <c r="AI41" s="2005"/>
      <c r="AJ41" s="2005"/>
      <c r="AK41" s="2286"/>
      <c r="AL41" s="2190"/>
      <c r="AM41" s="2190"/>
      <c r="AN41" s="2198"/>
    </row>
    <row r="42" spans="1:256" ht="46.5" customHeight="1" x14ac:dyDescent="0.2">
      <c r="A42" s="894"/>
      <c r="B42" s="895"/>
      <c r="C42" s="707"/>
      <c r="D42" s="340"/>
      <c r="E42" s="901"/>
      <c r="F42" s="902"/>
      <c r="G42" s="1727"/>
      <c r="H42" s="2204"/>
      <c r="I42" s="1646"/>
      <c r="J42" s="2130"/>
      <c r="K42" s="2292"/>
      <c r="L42" s="2294"/>
      <c r="M42" s="2297"/>
      <c r="N42" s="2097"/>
      <c r="O42" s="2229"/>
      <c r="P42" s="2264"/>
      <c r="Q42" s="2288"/>
      <c r="R42" s="373" t="s">
        <v>1880</v>
      </c>
      <c r="S42" s="201">
        <v>10560000</v>
      </c>
      <c r="T42" s="2214"/>
      <c r="U42" s="1617"/>
      <c r="V42" s="2299"/>
      <c r="W42" s="2299"/>
      <c r="X42" s="2005"/>
      <c r="Y42" s="2300"/>
      <c r="Z42" s="2300"/>
      <c r="AA42" s="2005"/>
      <c r="AB42" s="2005"/>
      <c r="AC42" s="2005"/>
      <c r="AD42" s="2005"/>
      <c r="AE42" s="2005"/>
      <c r="AF42" s="2005"/>
      <c r="AG42" s="2005"/>
      <c r="AH42" s="2005"/>
      <c r="AI42" s="2005"/>
      <c r="AJ42" s="2005"/>
      <c r="AK42" s="2286"/>
      <c r="AL42" s="2190"/>
      <c r="AM42" s="2190"/>
      <c r="AN42" s="2198"/>
    </row>
    <row r="43" spans="1:256" ht="53.25" customHeight="1" x14ac:dyDescent="0.2">
      <c r="A43" s="894"/>
      <c r="B43" s="895"/>
      <c r="C43" s="707"/>
      <c r="D43" s="340"/>
      <c r="E43" s="901"/>
      <c r="F43" s="902"/>
      <c r="G43" s="1728"/>
      <c r="H43" s="2196"/>
      <c r="I43" s="1668"/>
      <c r="J43" s="2125"/>
      <c r="K43" s="2292"/>
      <c r="L43" s="2294"/>
      <c r="M43" s="2297"/>
      <c r="N43" s="2050"/>
      <c r="O43" s="2229"/>
      <c r="P43" s="2264"/>
      <c r="Q43" s="2289"/>
      <c r="R43" s="373" t="s">
        <v>1881</v>
      </c>
      <c r="S43" s="201">
        <v>4440000</v>
      </c>
      <c r="T43" s="2214"/>
      <c r="U43" s="1617"/>
      <c r="V43" s="2299"/>
      <c r="W43" s="2299"/>
      <c r="X43" s="2005"/>
      <c r="Y43" s="2300"/>
      <c r="Z43" s="2300"/>
      <c r="AA43" s="2005"/>
      <c r="AB43" s="2005"/>
      <c r="AC43" s="2005"/>
      <c r="AD43" s="2005"/>
      <c r="AE43" s="2005"/>
      <c r="AF43" s="2005"/>
      <c r="AG43" s="2005"/>
      <c r="AH43" s="2005"/>
      <c r="AI43" s="2005"/>
      <c r="AJ43" s="2005"/>
      <c r="AK43" s="2286"/>
      <c r="AL43" s="2190"/>
      <c r="AM43" s="2190"/>
      <c r="AN43" s="2198"/>
    </row>
    <row r="44" spans="1:256" ht="85.5" customHeight="1" x14ac:dyDescent="0.2">
      <c r="A44" s="894"/>
      <c r="B44" s="895"/>
      <c r="C44" s="707"/>
      <c r="D44" s="340"/>
      <c r="E44" s="901"/>
      <c r="F44" s="905"/>
      <c r="G44" s="2007">
        <v>186</v>
      </c>
      <c r="H44" s="1617" t="s">
        <v>1207</v>
      </c>
      <c r="I44" s="1559" t="s">
        <v>1208</v>
      </c>
      <c r="J44" s="2005">
        <v>1</v>
      </c>
      <c r="K44" s="2292"/>
      <c r="L44" s="2294"/>
      <c r="M44" s="2297"/>
      <c r="N44" s="2047">
        <f>SUM(S44:S46)/O33</f>
        <v>0.23529411764705882</v>
      </c>
      <c r="O44" s="2229"/>
      <c r="P44" s="2264"/>
      <c r="Q44" s="2287" t="s">
        <v>1209</v>
      </c>
      <c r="R44" s="910" t="s">
        <v>1882</v>
      </c>
      <c r="S44" s="201">
        <v>25000000</v>
      </c>
      <c r="T44" s="2214"/>
      <c r="U44" s="1617"/>
      <c r="V44" s="2299"/>
      <c r="W44" s="2299"/>
      <c r="X44" s="2005"/>
      <c r="Y44" s="2300"/>
      <c r="Z44" s="2300"/>
      <c r="AA44" s="2005"/>
      <c r="AB44" s="2005"/>
      <c r="AC44" s="2005"/>
      <c r="AD44" s="2005"/>
      <c r="AE44" s="2005"/>
      <c r="AF44" s="2005"/>
      <c r="AG44" s="2005"/>
      <c r="AH44" s="2005"/>
      <c r="AI44" s="2005"/>
      <c r="AJ44" s="2005"/>
      <c r="AK44" s="2286"/>
      <c r="AL44" s="2190"/>
      <c r="AM44" s="2190"/>
      <c r="AN44" s="2198"/>
    </row>
    <row r="45" spans="1:256" ht="57" x14ac:dyDescent="0.2">
      <c r="A45" s="894"/>
      <c r="B45" s="895"/>
      <c r="C45" s="707"/>
      <c r="D45" s="340"/>
      <c r="E45" s="901"/>
      <c r="F45" s="905"/>
      <c r="G45" s="2007"/>
      <c r="H45" s="1617"/>
      <c r="I45" s="1559"/>
      <c r="J45" s="2005"/>
      <c r="K45" s="2292"/>
      <c r="L45" s="2294"/>
      <c r="M45" s="2297"/>
      <c r="N45" s="2047"/>
      <c r="O45" s="2229"/>
      <c r="P45" s="2264"/>
      <c r="Q45" s="2288"/>
      <c r="R45" s="910" t="s">
        <v>1883</v>
      </c>
      <c r="S45" s="201">
        <v>6880000</v>
      </c>
      <c r="T45" s="2214"/>
      <c r="U45" s="1617"/>
      <c r="V45" s="2299"/>
      <c r="W45" s="2299"/>
      <c r="X45" s="2005"/>
      <c r="Y45" s="2300"/>
      <c r="Z45" s="2300"/>
      <c r="AA45" s="2005"/>
      <c r="AB45" s="2005"/>
      <c r="AC45" s="2005"/>
      <c r="AD45" s="2005"/>
      <c r="AE45" s="2005"/>
      <c r="AF45" s="2005"/>
      <c r="AG45" s="2005"/>
      <c r="AH45" s="2005"/>
      <c r="AI45" s="2005"/>
      <c r="AJ45" s="2005"/>
      <c r="AK45" s="2286"/>
      <c r="AL45" s="2190"/>
      <c r="AM45" s="2190"/>
      <c r="AN45" s="2198"/>
    </row>
    <row r="46" spans="1:256" ht="71.25" x14ac:dyDescent="0.2">
      <c r="A46" s="894"/>
      <c r="B46" s="895"/>
      <c r="C46" s="707"/>
      <c r="D46" s="340"/>
      <c r="E46" s="901"/>
      <c r="F46" s="905"/>
      <c r="G46" s="2007"/>
      <c r="H46" s="1617"/>
      <c r="I46" s="1559"/>
      <c r="J46" s="2005"/>
      <c r="K46" s="2292"/>
      <c r="L46" s="2295"/>
      <c r="M46" s="2298"/>
      <c r="N46" s="2047"/>
      <c r="O46" s="2229"/>
      <c r="P46" s="2264"/>
      <c r="Q46" s="2289"/>
      <c r="R46" s="911" t="s">
        <v>1884</v>
      </c>
      <c r="S46" s="201">
        <v>8120000</v>
      </c>
      <c r="T46" s="2214"/>
      <c r="U46" s="1617"/>
      <c r="V46" s="2299"/>
      <c r="W46" s="2299"/>
      <c r="X46" s="2005"/>
      <c r="Y46" s="2300"/>
      <c r="Z46" s="2300"/>
      <c r="AA46" s="2005"/>
      <c r="AB46" s="2005"/>
      <c r="AC46" s="2005"/>
      <c r="AD46" s="2005"/>
      <c r="AE46" s="2005"/>
      <c r="AF46" s="2005"/>
      <c r="AG46" s="2005"/>
      <c r="AH46" s="2005"/>
      <c r="AI46" s="2005"/>
      <c r="AJ46" s="2005"/>
      <c r="AK46" s="2286"/>
      <c r="AL46" s="2190"/>
      <c r="AM46" s="2190"/>
      <c r="AN46" s="2198"/>
    </row>
    <row r="47" spans="1:256" ht="15" x14ac:dyDescent="0.2">
      <c r="A47" s="894"/>
      <c r="B47" s="895"/>
      <c r="C47" s="707"/>
      <c r="D47" s="340"/>
      <c r="E47" s="210">
        <v>60</v>
      </c>
      <c r="F47" s="211" t="s">
        <v>1210</v>
      </c>
      <c r="G47" s="212"/>
      <c r="H47" s="213"/>
      <c r="I47" s="213"/>
      <c r="J47" s="212"/>
      <c r="K47" s="212"/>
      <c r="L47" s="212"/>
      <c r="M47" s="213"/>
      <c r="N47" s="212"/>
      <c r="O47" s="212"/>
      <c r="P47" s="213"/>
      <c r="Q47" s="213"/>
      <c r="R47" s="213"/>
      <c r="S47" s="372"/>
      <c r="T47" s="212"/>
      <c r="U47" s="213"/>
      <c r="V47" s="212"/>
      <c r="W47" s="212"/>
      <c r="X47" s="212"/>
      <c r="Y47" s="212"/>
      <c r="Z47" s="212"/>
      <c r="AA47" s="212"/>
      <c r="AB47" s="212"/>
      <c r="AC47" s="212"/>
      <c r="AD47" s="212"/>
      <c r="AE47" s="212"/>
      <c r="AF47" s="212"/>
      <c r="AG47" s="212"/>
      <c r="AH47" s="212"/>
      <c r="AI47" s="212"/>
      <c r="AJ47" s="212"/>
      <c r="AK47" s="212"/>
      <c r="AL47" s="212"/>
      <c r="AM47" s="212"/>
      <c r="AN47" s="947"/>
    </row>
    <row r="48" spans="1:256" ht="52.5" customHeight="1" x14ac:dyDescent="0.2">
      <c r="A48" s="894"/>
      <c r="B48" s="895"/>
      <c r="C48" s="707"/>
      <c r="D48" s="340"/>
      <c r="E48" s="708"/>
      <c r="F48" s="900"/>
      <c r="G48" s="1726">
        <v>187</v>
      </c>
      <c r="H48" s="2195" t="s">
        <v>1211</v>
      </c>
      <c r="I48" s="1568" t="s">
        <v>1212</v>
      </c>
      <c r="J48" s="2098">
        <v>1</v>
      </c>
      <c r="K48" s="2221" t="s">
        <v>1213</v>
      </c>
      <c r="L48" s="2224" t="s">
        <v>2380</v>
      </c>
      <c r="M48" s="2227" t="s">
        <v>1214</v>
      </c>
      <c r="N48" s="2134">
        <f>SUM(S48:S51)/O48</f>
        <v>0.24752475247524752</v>
      </c>
      <c r="O48" s="2183">
        <f>SUM(S48:S59)</f>
        <v>101000000</v>
      </c>
      <c r="P48" s="2227" t="s">
        <v>1215</v>
      </c>
      <c r="Q48" s="1568" t="s">
        <v>1216</v>
      </c>
      <c r="R48" s="373" t="s">
        <v>1885</v>
      </c>
      <c r="S48" s="214">
        <v>7920000</v>
      </c>
      <c r="T48" s="2191" t="s">
        <v>1183</v>
      </c>
      <c r="U48" s="2195" t="s">
        <v>1184</v>
      </c>
      <c r="V48" s="2304">
        <v>10393</v>
      </c>
      <c r="W48" s="2178">
        <v>9467</v>
      </c>
      <c r="X48" s="2124"/>
      <c r="Y48" s="2124">
        <v>11780</v>
      </c>
      <c r="Z48" s="2124">
        <v>7897</v>
      </c>
      <c r="AA48" s="2124"/>
      <c r="AB48" s="2343" t="s">
        <v>1217</v>
      </c>
      <c r="AC48" s="2124">
        <v>103</v>
      </c>
      <c r="AD48" s="2073"/>
      <c r="AE48" s="2073"/>
      <c r="AF48" s="2073"/>
      <c r="AG48" s="912"/>
      <c r="AH48" s="2073"/>
      <c r="AI48" s="2073">
        <v>80</v>
      </c>
      <c r="AJ48" s="2073"/>
      <c r="AK48" s="2073">
        <f>SUM(V48:W59)</f>
        <v>19860</v>
      </c>
      <c r="AL48" s="2120">
        <v>43102</v>
      </c>
      <c r="AM48" s="2217">
        <v>43465</v>
      </c>
      <c r="AN48" s="1665" t="s">
        <v>2390</v>
      </c>
      <c r="AO48" s="195"/>
      <c r="AP48" s="195"/>
      <c r="AQ48" s="195"/>
      <c r="AR48" s="195"/>
      <c r="AS48" s="195"/>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row>
    <row r="49" spans="1:256" ht="37.5" customHeight="1" x14ac:dyDescent="0.2">
      <c r="A49" s="894"/>
      <c r="B49" s="895"/>
      <c r="C49" s="707"/>
      <c r="D49" s="340"/>
      <c r="E49" s="707"/>
      <c r="F49" s="340"/>
      <c r="G49" s="1727"/>
      <c r="H49" s="2204"/>
      <c r="I49" s="1569"/>
      <c r="J49" s="2133"/>
      <c r="K49" s="2222"/>
      <c r="L49" s="2224"/>
      <c r="M49" s="2227"/>
      <c r="N49" s="2135"/>
      <c r="O49" s="2183"/>
      <c r="P49" s="2227"/>
      <c r="Q49" s="1569"/>
      <c r="R49" s="373" t="s">
        <v>1886</v>
      </c>
      <c r="S49" s="214">
        <v>5000000</v>
      </c>
      <c r="T49" s="2191"/>
      <c r="U49" s="2204"/>
      <c r="V49" s="2305"/>
      <c r="W49" s="2160"/>
      <c r="X49" s="2130"/>
      <c r="Y49" s="2130"/>
      <c r="Z49" s="2130"/>
      <c r="AA49" s="2130"/>
      <c r="AB49" s="2344"/>
      <c r="AC49" s="2130"/>
      <c r="AD49" s="2074"/>
      <c r="AE49" s="2074"/>
      <c r="AF49" s="2074"/>
      <c r="AG49" s="913"/>
      <c r="AH49" s="2074"/>
      <c r="AI49" s="2074"/>
      <c r="AJ49" s="2074"/>
      <c r="AK49" s="2074"/>
      <c r="AL49" s="2120"/>
      <c r="AM49" s="2217"/>
      <c r="AN49" s="1665"/>
      <c r="AO49" s="195"/>
      <c r="AP49" s="195"/>
      <c r="AQ49" s="195"/>
      <c r="AR49" s="195"/>
      <c r="AS49" s="195"/>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row>
    <row r="50" spans="1:256" ht="51" customHeight="1" x14ac:dyDescent="0.2">
      <c r="A50" s="894"/>
      <c r="B50" s="895"/>
      <c r="C50" s="707"/>
      <c r="D50" s="340"/>
      <c r="E50" s="707"/>
      <c r="F50" s="340"/>
      <c r="G50" s="1727"/>
      <c r="H50" s="2204"/>
      <c r="I50" s="1569"/>
      <c r="J50" s="2133"/>
      <c r="K50" s="2222"/>
      <c r="L50" s="2224"/>
      <c r="M50" s="2227"/>
      <c r="N50" s="2135"/>
      <c r="O50" s="2183"/>
      <c r="P50" s="2227"/>
      <c r="Q50" s="1569"/>
      <c r="R50" s="373" t="s">
        <v>1887</v>
      </c>
      <c r="S50" s="214">
        <v>7920000</v>
      </c>
      <c r="T50" s="2191"/>
      <c r="U50" s="2204"/>
      <c r="V50" s="2305"/>
      <c r="W50" s="2160"/>
      <c r="X50" s="2130"/>
      <c r="Y50" s="2130"/>
      <c r="Z50" s="2130"/>
      <c r="AA50" s="2130"/>
      <c r="AB50" s="2344"/>
      <c r="AC50" s="2130"/>
      <c r="AD50" s="2074"/>
      <c r="AE50" s="2074"/>
      <c r="AF50" s="2074"/>
      <c r="AG50" s="913"/>
      <c r="AH50" s="2074"/>
      <c r="AI50" s="2074"/>
      <c r="AJ50" s="2074"/>
      <c r="AK50" s="2074"/>
      <c r="AL50" s="2120"/>
      <c r="AM50" s="2217"/>
      <c r="AN50" s="1665"/>
      <c r="AO50" s="195"/>
      <c r="AP50" s="195"/>
      <c r="AQ50" s="195"/>
      <c r="AR50" s="195"/>
      <c r="AS50" s="195"/>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row>
    <row r="51" spans="1:256" ht="63.75" customHeight="1" x14ac:dyDescent="0.2">
      <c r="A51" s="894"/>
      <c r="B51" s="895"/>
      <c r="C51" s="707"/>
      <c r="D51" s="340"/>
      <c r="E51" s="707"/>
      <c r="F51" s="340"/>
      <c r="G51" s="1728"/>
      <c r="H51" s="2196"/>
      <c r="I51" s="1570"/>
      <c r="J51" s="2099"/>
      <c r="K51" s="2222"/>
      <c r="L51" s="2224"/>
      <c r="M51" s="2227"/>
      <c r="N51" s="2136"/>
      <c r="O51" s="2183"/>
      <c r="P51" s="2227"/>
      <c r="Q51" s="1570"/>
      <c r="R51" s="373" t="s">
        <v>1888</v>
      </c>
      <c r="S51" s="214">
        <v>4160000</v>
      </c>
      <c r="T51" s="2191"/>
      <c r="U51" s="2204"/>
      <c r="V51" s="2305"/>
      <c r="W51" s="2160"/>
      <c r="X51" s="2130"/>
      <c r="Y51" s="2130"/>
      <c r="Z51" s="2130"/>
      <c r="AA51" s="2130"/>
      <c r="AB51" s="2344"/>
      <c r="AC51" s="2130"/>
      <c r="AD51" s="2074"/>
      <c r="AE51" s="2074"/>
      <c r="AF51" s="2074"/>
      <c r="AG51" s="913"/>
      <c r="AH51" s="2074"/>
      <c r="AI51" s="2074"/>
      <c r="AJ51" s="2074"/>
      <c r="AK51" s="2074"/>
      <c r="AL51" s="2120"/>
      <c r="AM51" s="2217"/>
      <c r="AN51" s="1665"/>
      <c r="AO51" s="195"/>
      <c r="AP51" s="195"/>
      <c r="AQ51" s="195"/>
      <c r="AR51" s="195"/>
      <c r="AS51" s="195"/>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row>
    <row r="52" spans="1:256" ht="89.25" customHeight="1" x14ac:dyDescent="0.2">
      <c r="A52" s="894"/>
      <c r="B52" s="895"/>
      <c r="C52" s="707"/>
      <c r="D52" s="340"/>
      <c r="E52" s="707"/>
      <c r="F52" s="340"/>
      <c r="G52" s="1726">
        <v>188</v>
      </c>
      <c r="H52" s="2195" t="s">
        <v>1218</v>
      </c>
      <c r="I52" s="1568" t="s">
        <v>1219</v>
      </c>
      <c r="J52" s="2098">
        <v>2</v>
      </c>
      <c r="K52" s="2222"/>
      <c r="L52" s="2224"/>
      <c r="M52" s="2227"/>
      <c r="N52" s="2134">
        <f>SUM(S52:S54)/O48</f>
        <v>0.37623762376237624</v>
      </c>
      <c r="O52" s="2183"/>
      <c r="P52" s="2227"/>
      <c r="Q52" s="1568" t="s">
        <v>1218</v>
      </c>
      <c r="R52" s="458" t="s">
        <v>1889</v>
      </c>
      <c r="S52" s="214">
        <v>27720000</v>
      </c>
      <c r="T52" s="2191"/>
      <c r="U52" s="2204"/>
      <c r="V52" s="2305"/>
      <c r="W52" s="2160"/>
      <c r="X52" s="2130"/>
      <c r="Y52" s="2130"/>
      <c r="Z52" s="2130"/>
      <c r="AA52" s="2130"/>
      <c r="AB52" s="2344"/>
      <c r="AC52" s="2130"/>
      <c r="AD52" s="2074"/>
      <c r="AE52" s="2074"/>
      <c r="AF52" s="2074"/>
      <c r="AG52" s="913"/>
      <c r="AH52" s="2074"/>
      <c r="AI52" s="2074"/>
      <c r="AJ52" s="2074"/>
      <c r="AK52" s="2074"/>
      <c r="AL52" s="2120"/>
      <c r="AM52" s="2217"/>
      <c r="AN52" s="1665"/>
      <c r="AO52" s="195"/>
      <c r="AP52" s="195"/>
      <c r="AQ52" s="195"/>
      <c r="AR52" s="195"/>
      <c r="AS52" s="195"/>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row>
    <row r="53" spans="1:256" ht="52.5" customHeight="1" x14ac:dyDescent="0.2">
      <c r="A53" s="894"/>
      <c r="B53" s="895"/>
      <c r="C53" s="707"/>
      <c r="D53" s="340"/>
      <c r="E53" s="707"/>
      <c r="F53" s="340"/>
      <c r="G53" s="1727"/>
      <c r="H53" s="2204"/>
      <c r="I53" s="1569"/>
      <c r="J53" s="2133"/>
      <c r="K53" s="2222"/>
      <c r="L53" s="2224"/>
      <c r="M53" s="2227"/>
      <c r="N53" s="2135"/>
      <c r="O53" s="2183"/>
      <c r="P53" s="2227"/>
      <c r="Q53" s="1569"/>
      <c r="R53" s="458" t="s">
        <v>1890</v>
      </c>
      <c r="S53" s="214">
        <v>7920000</v>
      </c>
      <c r="T53" s="2191"/>
      <c r="U53" s="2204"/>
      <c r="V53" s="2305"/>
      <c r="W53" s="2160"/>
      <c r="X53" s="2130"/>
      <c r="Y53" s="2130"/>
      <c r="Z53" s="2130"/>
      <c r="AA53" s="2130"/>
      <c r="AB53" s="2344"/>
      <c r="AC53" s="2130"/>
      <c r="AD53" s="2074"/>
      <c r="AE53" s="2074"/>
      <c r="AF53" s="2074"/>
      <c r="AG53" s="913"/>
      <c r="AH53" s="2074"/>
      <c r="AI53" s="2074"/>
      <c r="AJ53" s="2074"/>
      <c r="AK53" s="2074"/>
      <c r="AL53" s="2120"/>
      <c r="AM53" s="2217"/>
      <c r="AN53" s="1665"/>
      <c r="AO53" s="195"/>
      <c r="AP53" s="195"/>
      <c r="AQ53" s="195"/>
      <c r="AR53" s="195"/>
      <c r="AS53" s="195"/>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row>
    <row r="54" spans="1:256" ht="45" customHeight="1" x14ac:dyDescent="0.2">
      <c r="A54" s="894"/>
      <c r="B54" s="895"/>
      <c r="C54" s="707"/>
      <c r="D54" s="340"/>
      <c r="E54" s="707"/>
      <c r="F54" s="340"/>
      <c r="G54" s="1728"/>
      <c r="H54" s="2196"/>
      <c r="I54" s="1570"/>
      <c r="J54" s="2099"/>
      <c r="K54" s="2222"/>
      <c r="L54" s="2224"/>
      <c r="M54" s="2227"/>
      <c r="N54" s="2136"/>
      <c r="O54" s="2229"/>
      <c r="P54" s="2227"/>
      <c r="Q54" s="1570"/>
      <c r="R54" s="458" t="s">
        <v>1891</v>
      </c>
      <c r="S54" s="214">
        <v>2360000</v>
      </c>
      <c r="T54" s="2191"/>
      <c r="U54" s="2204"/>
      <c r="V54" s="2305"/>
      <c r="W54" s="2160"/>
      <c r="X54" s="2130"/>
      <c r="Y54" s="2130"/>
      <c r="Z54" s="2130"/>
      <c r="AA54" s="2130"/>
      <c r="AB54" s="2344"/>
      <c r="AC54" s="2130"/>
      <c r="AD54" s="2074"/>
      <c r="AE54" s="2074"/>
      <c r="AF54" s="2074"/>
      <c r="AG54" s="913"/>
      <c r="AH54" s="2074"/>
      <c r="AI54" s="2074"/>
      <c r="AJ54" s="2074"/>
      <c r="AK54" s="2074"/>
      <c r="AL54" s="2005"/>
      <c r="AM54" s="2045"/>
      <c r="AN54" s="2198"/>
      <c r="AO54" s="195"/>
      <c r="AP54" s="195"/>
      <c r="AQ54" s="195"/>
      <c r="AR54" s="195"/>
      <c r="AS54" s="195"/>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row>
    <row r="55" spans="1:256" ht="50.25" customHeight="1" x14ac:dyDescent="0.2">
      <c r="A55" s="894"/>
      <c r="B55" s="895"/>
      <c r="C55" s="707"/>
      <c r="D55" s="340"/>
      <c r="E55" s="707"/>
      <c r="F55" s="340"/>
      <c r="G55" s="1726">
        <v>189</v>
      </c>
      <c r="H55" s="2195" t="s">
        <v>1220</v>
      </c>
      <c r="I55" s="1635" t="s">
        <v>1221</v>
      </c>
      <c r="J55" s="2124">
        <v>1</v>
      </c>
      <c r="K55" s="2222"/>
      <c r="L55" s="2224"/>
      <c r="M55" s="2227"/>
      <c r="N55" s="2283">
        <f>SUM(S55:S59)/O48</f>
        <v>0.37623762376237624</v>
      </c>
      <c r="O55" s="2229"/>
      <c r="P55" s="2227"/>
      <c r="Q55" s="1635" t="s">
        <v>1222</v>
      </c>
      <c r="R55" s="448" t="s">
        <v>1892</v>
      </c>
      <c r="S55" s="214">
        <v>20000000</v>
      </c>
      <c r="T55" s="2191"/>
      <c r="U55" s="2204"/>
      <c r="V55" s="2305"/>
      <c r="W55" s="2160"/>
      <c r="X55" s="2130"/>
      <c r="Y55" s="2130"/>
      <c r="Z55" s="2130"/>
      <c r="AA55" s="2130"/>
      <c r="AB55" s="2344"/>
      <c r="AC55" s="2130"/>
      <c r="AD55" s="2074"/>
      <c r="AE55" s="2074"/>
      <c r="AF55" s="2074"/>
      <c r="AG55" s="913"/>
      <c r="AH55" s="2074"/>
      <c r="AI55" s="2074"/>
      <c r="AJ55" s="2074"/>
      <c r="AK55" s="2074"/>
      <c r="AL55" s="2005"/>
      <c r="AM55" s="2045"/>
      <c r="AN55" s="2198"/>
      <c r="AO55" s="195"/>
      <c r="AP55" s="195"/>
      <c r="AQ55" s="195"/>
      <c r="AR55" s="195"/>
      <c r="AS55" s="195"/>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row>
    <row r="56" spans="1:256" ht="54" customHeight="1" x14ac:dyDescent="0.2">
      <c r="A56" s="894"/>
      <c r="B56" s="895"/>
      <c r="C56" s="707"/>
      <c r="D56" s="340"/>
      <c r="E56" s="707"/>
      <c r="F56" s="340"/>
      <c r="G56" s="1727"/>
      <c r="H56" s="2204"/>
      <c r="I56" s="1646"/>
      <c r="J56" s="2130"/>
      <c r="K56" s="2222"/>
      <c r="L56" s="2224"/>
      <c r="M56" s="2227"/>
      <c r="N56" s="2284"/>
      <c r="O56" s="2229"/>
      <c r="P56" s="2227"/>
      <c r="Q56" s="1646"/>
      <c r="R56" s="448" t="s">
        <v>1893</v>
      </c>
      <c r="S56" s="214">
        <v>4000000</v>
      </c>
      <c r="T56" s="2191"/>
      <c r="U56" s="2204"/>
      <c r="V56" s="2305"/>
      <c r="W56" s="2160"/>
      <c r="X56" s="2130"/>
      <c r="Y56" s="2130"/>
      <c r="Z56" s="2130"/>
      <c r="AA56" s="2130"/>
      <c r="AB56" s="2344"/>
      <c r="AC56" s="2130"/>
      <c r="AD56" s="2074"/>
      <c r="AE56" s="2074"/>
      <c r="AF56" s="2074"/>
      <c r="AG56" s="913"/>
      <c r="AH56" s="2074"/>
      <c r="AI56" s="2074"/>
      <c r="AJ56" s="2074"/>
      <c r="AK56" s="2074"/>
      <c r="AL56" s="2005"/>
      <c r="AM56" s="2045"/>
      <c r="AN56" s="2198"/>
      <c r="AO56" s="195"/>
      <c r="AP56" s="195"/>
      <c r="AQ56" s="195"/>
      <c r="AR56" s="195"/>
      <c r="AS56" s="195"/>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row>
    <row r="57" spans="1:256" ht="39.75" customHeight="1" x14ac:dyDescent="0.2">
      <c r="A57" s="894"/>
      <c r="B57" s="895"/>
      <c r="C57" s="707"/>
      <c r="D57" s="340"/>
      <c r="E57" s="707"/>
      <c r="F57" s="340"/>
      <c r="G57" s="1727"/>
      <c r="H57" s="2204"/>
      <c r="I57" s="1646"/>
      <c r="J57" s="2130"/>
      <c r="K57" s="2222"/>
      <c r="L57" s="2224"/>
      <c r="M57" s="2227"/>
      <c r="N57" s="2284"/>
      <c r="O57" s="2229"/>
      <c r="P57" s="2227"/>
      <c r="Q57" s="1646"/>
      <c r="R57" s="448" t="s">
        <v>1894</v>
      </c>
      <c r="S57" s="214">
        <v>4000000</v>
      </c>
      <c r="T57" s="2191"/>
      <c r="U57" s="2204"/>
      <c r="V57" s="2305"/>
      <c r="W57" s="2160"/>
      <c r="X57" s="2130"/>
      <c r="Y57" s="2130"/>
      <c r="Z57" s="2130"/>
      <c r="AA57" s="2130"/>
      <c r="AB57" s="2344"/>
      <c r="AC57" s="2130"/>
      <c r="AD57" s="2074"/>
      <c r="AE57" s="2074"/>
      <c r="AF57" s="2074"/>
      <c r="AG57" s="913"/>
      <c r="AH57" s="2074"/>
      <c r="AI57" s="2074"/>
      <c r="AJ57" s="2074"/>
      <c r="AK57" s="2074"/>
      <c r="AL57" s="2005"/>
      <c r="AM57" s="2045"/>
      <c r="AN57" s="2198"/>
      <c r="AO57" s="195"/>
      <c r="AP57" s="195"/>
      <c r="AQ57" s="195"/>
      <c r="AR57" s="195"/>
      <c r="AS57" s="195"/>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c r="IM57" s="59"/>
      <c r="IN57" s="59"/>
      <c r="IO57" s="59"/>
      <c r="IP57" s="59"/>
      <c r="IQ57" s="59"/>
      <c r="IR57" s="59"/>
      <c r="IS57" s="59"/>
      <c r="IT57" s="59"/>
      <c r="IU57" s="59"/>
      <c r="IV57" s="59"/>
    </row>
    <row r="58" spans="1:256" ht="47.25" customHeight="1" x14ac:dyDescent="0.2">
      <c r="A58" s="894"/>
      <c r="B58" s="895"/>
      <c r="C58" s="707"/>
      <c r="D58" s="340"/>
      <c r="E58" s="707"/>
      <c r="F58" s="340"/>
      <c r="G58" s="1727"/>
      <c r="H58" s="2204"/>
      <c r="I58" s="1646"/>
      <c r="J58" s="2130"/>
      <c r="K58" s="2222"/>
      <c r="L58" s="2224"/>
      <c r="M58" s="2227"/>
      <c r="N58" s="2284"/>
      <c r="O58" s="2229"/>
      <c r="P58" s="2227"/>
      <c r="Q58" s="1646"/>
      <c r="R58" s="373" t="s">
        <v>1895</v>
      </c>
      <c r="S58" s="214">
        <v>9000000</v>
      </c>
      <c r="T58" s="2191"/>
      <c r="U58" s="2204"/>
      <c r="V58" s="2305"/>
      <c r="W58" s="2160"/>
      <c r="X58" s="2130"/>
      <c r="Y58" s="2130"/>
      <c r="Z58" s="2130"/>
      <c r="AA58" s="2130"/>
      <c r="AB58" s="2344"/>
      <c r="AC58" s="2130"/>
      <c r="AD58" s="2074"/>
      <c r="AE58" s="2074"/>
      <c r="AF58" s="2074"/>
      <c r="AG58" s="913"/>
      <c r="AH58" s="2074"/>
      <c r="AI58" s="2074"/>
      <c r="AJ58" s="2074"/>
      <c r="AK58" s="2074"/>
      <c r="AL58" s="2005"/>
      <c r="AM58" s="2045"/>
      <c r="AN58" s="2198"/>
      <c r="AO58" s="195"/>
      <c r="AP58" s="195"/>
      <c r="AQ58" s="195"/>
      <c r="AR58" s="195"/>
      <c r="AS58" s="195"/>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c r="IM58" s="59"/>
      <c r="IN58" s="59"/>
      <c r="IO58" s="59"/>
      <c r="IP58" s="59"/>
      <c r="IQ58" s="59"/>
      <c r="IR58" s="59"/>
      <c r="IS58" s="59"/>
      <c r="IT58" s="59"/>
      <c r="IU58" s="59"/>
      <c r="IV58" s="59"/>
    </row>
    <row r="59" spans="1:256" ht="27.75" customHeight="1" x14ac:dyDescent="0.2">
      <c r="A59" s="894"/>
      <c r="B59" s="895"/>
      <c r="C59" s="707"/>
      <c r="D59" s="340"/>
      <c r="E59" s="707"/>
      <c r="F59" s="340"/>
      <c r="G59" s="1728"/>
      <c r="H59" s="2196"/>
      <c r="I59" s="1668"/>
      <c r="J59" s="2125"/>
      <c r="K59" s="2223"/>
      <c r="L59" s="2224"/>
      <c r="M59" s="2227"/>
      <c r="N59" s="2285"/>
      <c r="O59" s="2229"/>
      <c r="P59" s="2227"/>
      <c r="Q59" s="1668"/>
      <c r="R59" s="373" t="s">
        <v>1896</v>
      </c>
      <c r="S59" s="214">
        <v>1000000</v>
      </c>
      <c r="T59" s="2191"/>
      <c r="U59" s="2196"/>
      <c r="V59" s="2306"/>
      <c r="W59" s="2179"/>
      <c r="X59" s="2125"/>
      <c r="Y59" s="2125"/>
      <c r="Z59" s="2125"/>
      <c r="AA59" s="2125"/>
      <c r="AB59" s="2345"/>
      <c r="AC59" s="2125"/>
      <c r="AD59" s="2074"/>
      <c r="AE59" s="2074"/>
      <c r="AF59" s="2074"/>
      <c r="AG59" s="913"/>
      <c r="AH59" s="2074"/>
      <c r="AI59" s="2074"/>
      <c r="AJ59" s="2074"/>
      <c r="AK59" s="2074"/>
      <c r="AL59" s="2005"/>
      <c r="AM59" s="2045"/>
      <c r="AN59" s="2198"/>
    </row>
    <row r="60" spans="1:256" ht="15" x14ac:dyDescent="0.2">
      <c r="A60" s="894"/>
      <c r="B60" s="895"/>
      <c r="C60" s="707"/>
      <c r="D60" s="340"/>
      <c r="E60" s="199">
        <v>61</v>
      </c>
      <c r="F60" s="211" t="s">
        <v>1223</v>
      </c>
      <c r="G60" s="212"/>
      <c r="H60" s="213"/>
      <c r="I60" s="213"/>
      <c r="J60" s="212"/>
      <c r="K60" s="212"/>
      <c r="L60" s="212"/>
      <c r="M60" s="213"/>
      <c r="N60" s="212"/>
      <c r="O60" s="212"/>
      <c r="P60" s="213"/>
      <c r="Q60" s="213"/>
      <c r="R60" s="213"/>
      <c r="S60" s="212"/>
      <c r="T60" s="212"/>
      <c r="U60" s="213"/>
      <c r="V60" s="212"/>
      <c r="W60" s="212"/>
      <c r="X60" s="212"/>
      <c r="Y60" s="212"/>
      <c r="Z60" s="212"/>
      <c r="AA60" s="212"/>
      <c r="AB60" s="212"/>
      <c r="AC60" s="212"/>
      <c r="AD60" s="212"/>
      <c r="AE60" s="212"/>
      <c r="AF60" s="212"/>
      <c r="AG60" s="212"/>
      <c r="AH60" s="212"/>
      <c r="AI60" s="212"/>
      <c r="AJ60" s="212"/>
      <c r="AK60" s="212"/>
      <c r="AL60" s="212"/>
      <c r="AM60" s="212"/>
      <c r="AN60" s="947"/>
    </row>
    <row r="61" spans="1:256" ht="51" customHeight="1" x14ac:dyDescent="0.2">
      <c r="A61" s="894"/>
      <c r="B61" s="895"/>
      <c r="C61" s="707"/>
      <c r="D61" s="340"/>
      <c r="E61" s="708"/>
      <c r="F61" s="340"/>
      <c r="G61" s="1726">
        <v>190</v>
      </c>
      <c r="H61" s="2195" t="s">
        <v>1224</v>
      </c>
      <c r="I61" s="2195" t="s">
        <v>1225</v>
      </c>
      <c r="J61" s="2278">
        <v>1</v>
      </c>
      <c r="K61" s="2221" t="s">
        <v>1226</v>
      </c>
      <c r="L61" s="2247" t="s">
        <v>2381</v>
      </c>
      <c r="M61" s="2226" t="s">
        <v>1227</v>
      </c>
      <c r="N61" s="2049">
        <f>SUM(S61:S77)/O61</f>
        <v>1</v>
      </c>
      <c r="O61" s="2280">
        <f>SUM(S61:S77)</f>
        <v>190000000</v>
      </c>
      <c r="P61" s="2341" t="s">
        <v>1228</v>
      </c>
      <c r="Q61" s="1534" t="s">
        <v>1229</v>
      </c>
      <c r="R61" s="215" t="s">
        <v>1230</v>
      </c>
      <c r="S61" s="216">
        <v>15000000</v>
      </c>
      <c r="T61" s="2203">
        <v>20</v>
      </c>
      <c r="U61" s="1617" t="s">
        <v>127</v>
      </c>
      <c r="V61" s="2281">
        <v>3257</v>
      </c>
      <c r="W61" s="2281">
        <v>2000</v>
      </c>
      <c r="X61" s="2281">
        <f>1588*30%</f>
        <v>476.4</v>
      </c>
      <c r="Y61" s="2281">
        <f>922*30%</f>
        <v>276.59999999999997</v>
      </c>
      <c r="Z61" s="2281">
        <f>6953*30%</f>
        <v>2085.9</v>
      </c>
      <c r="AA61" s="2281">
        <f>7792*30%</f>
        <v>2337.6</v>
      </c>
      <c r="AB61" s="2281">
        <v>50</v>
      </c>
      <c r="AC61" s="2281">
        <v>30</v>
      </c>
      <c r="AD61" s="2281"/>
      <c r="AE61" s="2281"/>
      <c r="AF61" s="2281"/>
      <c r="AG61" s="2281"/>
      <c r="AH61" s="2281">
        <v>5257</v>
      </c>
      <c r="AI61" s="2045"/>
      <c r="AJ61" s="2045"/>
      <c r="AK61" s="2045">
        <f>SUM(V61:W77)</f>
        <v>5257</v>
      </c>
      <c r="AL61" s="2190">
        <v>43102</v>
      </c>
      <c r="AM61" s="2274">
        <v>43465</v>
      </c>
      <c r="AN61" s="2198" t="s">
        <v>2390</v>
      </c>
    </row>
    <row r="62" spans="1:256" ht="53.25" customHeight="1" x14ac:dyDescent="0.2">
      <c r="A62" s="894"/>
      <c r="B62" s="895"/>
      <c r="C62" s="707"/>
      <c r="D62" s="340"/>
      <c r="E62" s="707"/>
      <c r="F62" s="340"/>
      <c r="G62" s="1727"/>
      <c r="H62" s="2204"/>
      <c r="I62" s="2204"/>
      <c r="J62" s="2279"/>
      <c r="K62" s="2222"/>
      <c r="L62" s="2224"/>
      <c r="M62" s="2227"/>
      <c r="N62" s="2097"/>
      <c r="O62" s="2168"/>
      <c r="P62" s="2342"/>
      <c r="Q62" s="1534"/>
      <c r="R62" s="933" t="s">
        <v>1897</v>
      </c>
      <c r="S62" s="216">
        <v>7920000</v>
      </c>
      <c r="T62" s="2191"/>
      <c r="U62" s="1617"/>
      <c r="V62" s="2281"/>
      <c r="W62" s="2281"/>
      <c r="X62" s="2281"/>
      <c r="Y62" s="2281"/>
      <c r="Z62" s="2281"/>
      <c r="AA62" s="2281"/>
      <c r="AB62" s="2281"/>
      <c r="AC62" s="2281"/>
      <c r="AD62" s="2281"/>
      <c r="AE62" s="2281"/>
      <c r="AF62" s="2281"/>
      <c r="AG62" s="2281"/>
      <c r="AH62" s="2281"/>
      <c r="AI62" s="2045"/>
      <c r="AJ62" s="2045"/>
      <c r="AK62" s="2045"/>
      <c r="AL62" s="2190"/>
      <c r="AM62" s="2275"/>
      <c r="AN62" s="2198"/>
    </row>
    <row r="63" spans="1:256" ht="49.5" customHeight="1" x14ac:dyDescent="0.2">
      <c r="A63" s="894"/>
      <c r="B63" s="895"/>
      <c r="C63" s="707"/>
      <c r="D63" s="340"/>
      <c r="E63" s="707"/>
      <c r="F63" s="340"/>
      <c r="G63" s="1727"/>
      <c r="H63" s="2204"/>
      <c r="I63" s="2204"/>
      <c r="J63" s="2279"/>
      <c r="K63" s="2222"/>
      <c r="L63" s="2224"/>
      <c r="M63" s="2227"/>
      <c r="N63" s="2097"/>
      <c r="O63" s="2168"/>
      <c r="P63" s="2342"/>
      <c r="Q63" s="1534"/>
      <c r="R63" s="474" t="s">
        <v>1898</v>
      </c>
      <c r="S63" s="216">
        <v>7920000</v>
      </c>
      <c r="T63" s="2191"/>
      <c r="U63" s="1617"/>
      <c r="V63" s="2281"/>
      <c r="W63" s="2281"/>
      <c r="X63" s="2281"/>
      <c r="Y63" s="2281"/>
      <c r="Z63" s="2281"/>
      <c r="AA63" s="2281"/>
      <c r="AB63" s="2281"/>
      <c r="AC63" s="2281"/>
      <c r="AD63" s="2281"/>
      <c r="AE63" s="2281"/>
      <c r="AF63" s="2281"/>
      <c r="AG63" s="2281"/>
      <c r="AH63" s="2281"/>
      <c r="AI63" s="2045"/>
      <c r="AJ63" s="2045"/>
      <c r="AK63" s="2045"/>
      <c r="AL63" s="2190"/>
      <c r="AM63" s="2275"/>
      <c r="AN63" s="2198"/>
    </row>
    <row r="64" spans="1:256" ht="72.75" customHeight="1" x14ac:dyDescent="0.2">
      <c r="A64" s="894"/>
      <c r="B64" s="895"/>
      <c r="C64" s="707"/>
      <c r="D64" s="340"/>
      <c r="E64" s="707"/>
      <c r="F64" s="340"/>
      <c r="G64" s="1727"/>
      <c r="H64" s="2204"/>
      <c r="I64" s="2204"/>
      <c r="J64" s="2279"/>
      <c r="K64" s="2222"/>
      <c r="L64" s="2224"/>
      <c r="M64" s="2227"/>
      <c r="N64" s="2097"/>
      <c r="O64" s="2168"/>
      <c r="P64" s="2342"/>
      <c r="Q64" s="1534"/>
      <c r="R64" s="474" t="s">
        <v>1899</v>
      </c>
      <c r="S64" s="216">
        <v>5000000</v>
      </c>
      <c r="T64" s="2191"/>
      <c r="U64" s="1617"/>
      <c r="V64" s="2281"/>
      <c r="W64" s="2281"/>
      <c r="X64" s="2281"/>
      <c r="Y64" s="2281"/>
      <c r="Z64" s="2281"/>
      <c r="AA64" s="2281"/>
      <c r="AB64" s="2281"/>
      <c r="AC64" s="2281"/>
      <c r="AD64" s="2281"/>
      <c r="AE64" s="2281"/>
      <c r="AF64" s="2281"/>
      <c r="AG64" s="2281"/>
      <c r="AH64" s="2281"/>
      <c r="AI64" s="2045"/>
      <c r="AJ64" s="2045"/>
      <c r="AK64" s="2045"/>
      <c r="AL64" s="2190"/>
      <c r="AM64" s="2275"/>
      <c r="AN64" s="2198"/>
    </row>
    <row r="65" spans="1:256" ht="57" x14ac:dyDescent="0.2">
      <c r="A65" s="894"/>
      <c r="B65" s="895"/>
      <c r="C65" s="707"/>
      <c r="D65" s="340"/>
      <c r="E65" s="707"/>
      <c r="F65" s="340"/>
      <c r="G65" s="1727"/>
      <c r="H65" s="2204"/>
      <c r="I65" s="2204"/>
      <c r="J65" s="2279"/>
      <c r="K65" s="2222"/>
      <c r="L65" s="2224"/>
      <c r="M65" s="2227"/>
      <c r="N65" s="2097"/>
      <c r="O65" s="2168"/>
      <c r="P65" s="2342"/>
      <c r="Q65" s="1534" t="s">
        <v>1231</v>
      </c>
      <c r="R65" s="474" t="s">
        <v>1900</v>
      </c>
      <c r="S65" s="217">
        <v>5280000</v>
      </c>
      <c r="T65" s="2191"/>
      <c r="U65" s="1617"/>
      <c r="V65" s="2281"/>
      <c r="W65" s="2281"/>
      <c r="X65" s="2281"/>
      <c r="Y65" s="2281"/>
      <c r="Z65" s="2281"/>
      <c r="AA65" s="2281"/>
      <c r="AB65" s="2281"/>
      <c r="AC65" s="2281"/>
      <c r="AD65" s="2281"/>
      <c r="AE65" s="2281"/>
      <c r="AF65" s="2281"/>
      <c r="AG65" s="2281"/>
      <c r="AH65" s="2281"/>
      <c r="AI65" s="2045"/>
      <c r="AJ65" s="2045"/>
      <c r="AK65" s="2045"/>
      <c r="AL65" s="2190"/>
      <c r="AM65" s="2275"/>
      <c r="AN65" s="2198"/>
    </row>
    <row r="66" spans="1:256" ht="42.75" customHeight="1" x14ac:dyDescent="0.2">
      <c r="A66" s="894"/>
      <c r="B66" s="895"/>
      <c r="C66" s="707"/>
      <c r="D66" s="340"/>
      <c r="E66" s="707"/>
      <c r="F66" s="340"/>
      <c r="G66" s="1727"/>
      <c r="H66" s="2204"/>
      <c r="I66" s="2204"/>
      <c r="J66" s="2279"/>
      <c r="K66" s="2222"/>
      <c r="L66" s="2224"/>
      <c r="M66" s="2227"/>
      <c r="N66" s="2097"/>
      <c r="O66" s="2168"/>
      <c r="P66" s="2342"/>
      <c r="Q66" s="1534"/>
      <c r="R66" s="474" t="s">
        <v>1901</v>
      </c>
      <c r="S66" s="217">
        <v>5280000</v>
      </c>
      <c r="T66" s="2191"/>
      <c r="U66" s="1617"/>
      <c r="V66" s="2281"/>
      <c r="W66" s="2281"/>
      <c r="X66" s="2281"/>
      <c r="Y66" s="2281"/>
      <c r="Z66" s="2281"/>
      <c r="AA66" s="2281"/>
      <c r="AB66" s="2281"/>
      <c r="AC66" s="2281"/>
      <c r="AD66" s="2281"/>
      <c r="AE66" s="2281"/>
      <c r="AF66" s="2281"/>
      <c r="AG66" s="2281"/>
      <c r="AH66" s="2281"/>
      <c r="AI66" s="2045"/>
      <c r="AJ66" s="2045"/>
      <c r="AK66" s="2045"/>
      <c r="AL66" s="2190"/>
      <c r="AM66" s="2275"/>
      <c r="AN66" s="2198"/>
    </row>
    <row r="67" spans="1:256" ht="53.25" customHeight="1" x14ac:dyDescent="0.2">
      <c r="A67" s="894"/>
      <c r="B67" s="895"/>
      <c r="C67" s="707"/>
      <c r="D67" s="340"/>
      <c r="E67" s="707"/>
      <c r="F67" s="340"/>
      <c r="G67" s="1727"/>
      <c r="H67" s="2204"/>
      <c r="I67" s="2204"/>
      <c r="J67" s="2279"/>
      <c r="K67" s="2222"/>
      <c r="L67" s="2224"/>
      <c r="M67" s="2227"/>
      <c r="N67" s="2097"/>
      <c r="O67" s="2168"/>
      <c r="P67" s="2342"/>
      <c r="Q67" s="1534"/>
      <c r="R67" s="474" t="s">
        <v>1902</v>
      </c>
      <c r="S67" s="217">
        <v>7920000</v>
      </c>
      <c r="T67" s="2191"/>
      <c r="U67" s="1617"/>
      <c r="V67" s="2281"/>
      <c r="W67" s="2281"/>
      <c r="X67" s="2281"/>
      <c r="Y67" s="2281"/>
      <c r="Z67" s="2281"/>
      <c r="AA67" s="2281"/>
      <c r="AB67" s="2281"/>
      <c r="AC67" s="2281"/>
      <c r="AD67" s="2281"/>
      <c r="AE67" s="2281"/>
      <c r="AF67" s="2281"/>
      <c r="AG67" s="2281"/>
      <c r="AH67" s="2281"/>
      <c r="AI67" s="2045"/>
      <c r="AJ67" s="2045"/>
      <c r="AK67" s="2045"/>
      <c r="AL67" s="2190"/>
      <c r="AM67" s="2275"/>
      <c r="AN67" s="2198"/>
    </row>
    <row r="68" spans="1:256" ht="57" x14ac:dyDescent="0.2">
      <c r="A68" s="894"/>
      <c r="B68" s="895"/>
      <c r="C68" s="707"/>
      <c r="D68" s="340"/>
      <c r="E68" s="707"/>
      <c r="F68" s="340"/>
      <c r="G68" s="1727"/>
      <c r="H68" s="2204"/>
      <c r="I68" s="2204"/>
      <c r="J68" s="2279"/>
      <c r="K68" s="2222"/>
      <c r="L68" s="2224"/>
      <c r="M68" s="2227"/>
      <c r="N68" s="2097"/>
      <c r="O68" s="2168"/>
      <c r="P68" s="2342"/>
      <c r="Q68" s="1534"/>
      <c r="R68" s="474" t="s">
        <v>1903</v>
      </c>
      <c r="S68" s="217">
        <v>5280000</v>
      </c>
      <c r="T68" s="2191"/>
      <c r="U68" s="1617"/>
      <c r="V68" s="2281"/>
      <c r="W68" s="2281"/>
      <c r="X68" s="2281"/>
      <c r="Y68" s="2281"/>
      <c r="Z68" s="2281"/>
      <c r="AA68" s="2281"/>
      <c r="AB68" s="2281"/>
      <c r="AC68" s="2281"/>
      <c r="AD68" s="2281"/>
      <c r="AE68" s="2281"/>
      <c r="AF68" s="2281"/>
      <c r="AG68" s="2281"/>
      <c r="AH68" s="2281"/>
      <c r="AI68" s="2045"/>
      <c r="AJ68" s="2045"/>
      <c r="AK68" s="2045"/>
      <c r="AL68" s="2190"/>
      <c r="AM68" s="2275"/>
      <c r="AN68" s="2198"/>
    </row>
    <row r="69" spans="1:256" ht="99.75" x14ac:dyDescent="0.2">
      <c r="A69" s="894"/>
      <c r="B69" s="895"/>
      <c r="C69" s="707"/>
      <c r="D69" s="340"/>
      <c r="E69" s="707"/>
      <c r="F69" s="340"/>
      <c r="G69" s="1727"/>
      <c r="H69" s="2204"/>
      <c r="I69" s="2204"/>
      <c r="J69" s="2279"/>
      <c r="K69" s="2222"/>
      <c r="L69" s="2224"/>
      <c r="M69" s="2227"/>
      <c r="N69" s="2097"/>
      <c r="O69" s="2168"/>
      <c r="P69" s="2342"/>
      <c r="Q69" s="1534"/>
      <c r="R69" s="474" t="s">
        <v>1904</v>
      </c>
      <c r="S69" s="217">
        <v>17435000</v>
      </c>
      <c r="T69" s="2191"/>
      <c r="U69" s="1617"/>
      <c r="V69" s="2281"/>
      <c r="W69" s="2281"/>
      <c r="X69" s="2281"/>
      <c r="Y69" s="2281"/>
      <c r="Z69" s="2281"/>
      <c r="AA69" s="2281"/>
      <c r="AB69" s="2281"/>
      <c r="AC69" s="2281"/>
      <c r="AD69" s="2281"/>
      <c r="AE69" s="2281"/>
      <c r="AF69" s="2281"/>
      <c r="AG69" s="2281"/>
      <c r="AH69" s="2281"/>
      <c r="AI69" s="2045"/>
      <c r="AJ69" s="2045"/>
      <c r="AK69" s="2045"/>
      <c r="AL69" s="2190"/>
      <c r="AM69" s="2275"/>
      <c r="AN69" s="2198"/>
    </row>
    <row r="70" spans="1:256" ht="45" customHeight="1" x14ac:dyDescent="0.2">
      <c r="A70" s="894"/>
      <c r="B70" s="895"/>
      <c r="C70" s="707"/>
      <c r="D70" s="340"/>
      <c r="E70" s="707"/>
      <c r="F70" s="340"/>
      <c r="G70" s="1727"/>
      <c r="H70" s="2204"/>
      <c r="I70" s="2204"/>
      <c r="J70" s="2279"/>
      <c r="K70" s="2222"/>
      <c r="L70" s="2224"/>
      <c r="M70" s="2227"/>
      <c r="N70" s="2097"/>
      <c r="O70" s="2168"/>
      <c r="P70" s="2342"/>
      <c r="Q70" s="1534"/>
      <c r="R70" s="474" t="s">
        <v>1905</v>
      </c>
      <c r="S70" s="217">
        <v>5945000</v>
      </c>
      <c r="T70" s="2191"/>
      <c r="U70" s="1617"/>
      <c r="V70" s="2281"/>
      <c r="W70" s="2281"/>
      <c r="X70" s="2281"/>
      <c r="Y70" s="2281"/>
      <c r="Z70" s="2281"/>
      <c r="AA70" s="2281"/>
      <c r="AB70" s="2281"/>
      <c r="AC70" s="2281"/>
      <c r="AD70" s="2281"/>
      <c r="AE70" s="2281"/>
      <c r="AF70" s="2281"/>
      <c r="AG70" s="2281"/>
      <c r="AH70" s="2281"/>
      <c r="AI70" s="2045"/>
      <c r="AJ70" s="2045"/>
      <c r="AK70" s="2045"/>
      <c r="AL70" s="2190"/>
      <c r="AM70" s="2275"/>
      <c r="AN70" s="2198"/>
    </row>
    <row r="71" spans="1:256" ht="48" customHeight="1" x14ac:dyDescent="0.2">
      <c r="A71" s="894"/>
      <c r="B71" s="895"/>
      <c r="C71" s="707"/>
      <c r="D71" s="340"/>
      <c r="E71" s="707"/>
      <c r="F71" s="340"/>
      <c r="G71" s="1727"/>
      <c r="H71" s="2204"/>
      <c r="I71" s="2204"/>
      <c r="J71" s="2279"/>
      <c r="K71" s="2222"/>
      <c r="L71" s="2224"/>
      <c r="M71" s="2227"/>
      <c r="N71" s="2097"/>
      <c r="O71" s="2168"/>
      <c r="P71" s="2342"/>
      <c r="Q71" s="1534"/>
      <c r="R71" s="474" t="s">
        <v>1906</v>
      </c>
      <c r="S71" s="217">
        <v>5280000</v>
      </c>
      <c r="T71" s="2191"/>
      <c r="U71" s="1617"/>
      <c r="V71" s="2281"/>
      <c r="W71" s="2281"/>
      <c r="X71" s="2281"/>
      <c r="Y71" s="2281"/>
      <c r="Z71" s="2281"/>
      <c r="AA71" s="2281"/>
      <c r="AB71" s="2281"/>
      <c r="AC71" s="2281"/>
      <c r="AD71" s="2281"/>
      <c r="AE71" s="2281"/>
      <c r="AF71" s="2281"/>
      <c r="AG71" s="2281"/>
      <c r="AH71" s="2281"/>
      <c r="AI71" s="2045"/>
      <c r="AJ71" s="2045"/>
      <c r="AK71" s="2045"/>
      <c r="AL71" s="2190"/>
      <c r="AM71" s="2275"/>
      <c r="AN71" s="2198"/>
    </row>
    <row r="72" spans="1:256" ht="99.75" x14ac:dyDescent="0.2">
      <c r="A72" s="894"/>
      <c r="B72" s="895"/>
      <c r="C72" s="707"/>
      <c r="D72" s="340"/>
      <c r="E72" s="707"/>
      <c r="F72" s="340"/>
      <c r="G72" s="1727"/>
      <c r="H72" s="2204"/>
      <c r="I72" s="2204"/>
      <c r="J72" s="2279"/>
      <c r="K72" s="2222"/>
      <c r="L72" s="2224"/>
      <c r="M72" s="2227"/>
      <c r="N72" s="2097"/>
      <c r="O72" s="2168"/>
      <c r="P72" s="2342"/>
      <c r="Q72" s="1534"/>
      <c r="R72" s="933" t="s">
        <v>1907</v>
      </c>
      <c r="S72" s="217">
        <v>5000000</v>
      </c>
      <c r="T72" s="2191"/>
      <c r="U72" s="1617"/>
      <c r="V72" s="2281"/>
      <c r="W72" s="2281"/>
      <c r="X72" s="2281"/>
      <c r="Y72" s="2281"/>
      <c r="Z72" s="2281"/>
      <c r="AA72" s="2281"/>
      <c r="AB72" s="2281"/>
      <c r="AC72" s="2281"/>
      <c r="AD72" s="2281"/>
      <c r="AE72" s="2281"/>
      <c r="AF72" s="2281"/>
      <c r="AG72" s="2281"/>
      <c r="AH72" s="2281"/>
      <c r="AI72" s="2045"/>
      <c r="AJ72" s="2045"/>
      <c r="AK72" s="2045"/>
      <c r="AL72" s="2190"/>
      <c r="AM72" s="2275"/>
      <c r="AN72" s="2198"/>
    </row>
    <row r="73" spans="1:256" ht="59.25" customHeight="1" x14ac:dyDescent="0.2">
      <c r="A73" s="894"/>
      <c r="B73" s="895"/>
      <c r="C73" s="707"/>
      <c r="D73" s="340"/>
      <c r="E73" s="707"/>
      <c r="F73" s="340"/>
      <c r="G73" s="1727"/>
      <c r="H73" s="2204"/>
      <c r="I73" s="2204"/>
      <c r="J73" s="2279"/>
      <c r="K73" s="2222"/>
      <c r="L73" s="2224"/>
      <c r="M73" s="2227"/>
      <c r="N73" s="2097"/>
      <c r="O73" s="2168"/>
      <c r="P73" s="2342"/>
      <c r="Q73" s="1534"/>
      <c r="R73" s="934" t="s">
        <v>1908</v>
      </c>
      <c r="S73" s="217">
        <v>5280000</v>
      </c>
      <c r="T73" s="2191"/>
      <c r="U73" s="1617"/>
      <c r="V73" s="2281"/>
      <c r="W73" s="2281"/>
      <c r="X73" s="2281"/>
      <c r="Y73" s="2281"/>
      <c r="Z73" s="2281"/>
      <c r="AA73" s="2281"/>
      <c r="AB73" s="2281"/>
      <c r="AC73" s="2281"/>
      <c r="AD73" s="2281"/>
      <c r="AE73" s="2281"/>
      <c r="AF73" s="2281"/>
      <c r="AG73" s="2281"/>
      <c r="AH73" s="2281"/>
      <c r="AI73" s="2045"/>
      <c r="AJ73" s="2045"/>
      <c r="AK73" s="2045"/>
      <c r="AL73" s="2190"/>
      <c r="AM73" s="2275"/>
      <c r="AN73" s="2198"/>
    </row>
    <row r="74" spans="1:256" ht="33" customHeight="1" x14ac:dyDescent="0.2">
      <c r="A74" s="894"/>
      <c r="B74" s="895"/>
      <c r="C74" s="707"/>
      <c r="D74" s="340"/>
      <c r="E74" s="707"/>
      <c r="F74" s="340"/>
      <c r="G74" s="1727"/>
      <c r="H74" s="2204"/>
      <c r="I74" s="2204"/>
      <c r="J74" s="2279"/>
      <c r="K74" s="2222"/>
      <c r="L74" s="2224"/>
      <c r="M74" s="2227"/>
      <c r="N74" s="2097"/>
      <c r="O74" s="2168"/>
      <c r="P74" s="2342"/>
      <c r="Q74" s="1534"/>
      <c r="R74" s="934" t="s">
        <v>1909</v>
      </c>
      <c r="S74" s="217">
        <v>5280000</v>
      </c>
      <c r="T74" s="2191"/>
      <c r="U74" s="1617"/>
      <c r="V74" s="2281"/>
      <c r="W74" s="2281"/>
      <c r="X74" s="2281"/>
      <c r="Y74" s="2281"/>
      <c r="Z74" s="2281"/>
      <c r="AA74" s="2281"/>
      <c r="AB74" s="2281"/>
      <c r="AC74" s="2281"/>
      <c r="AD74" s="2281"/>
      <c r="AE74" s="2281"/>
      <c r="AF74" s="2281"/>
      <c r="AG74" s="2281"/>
      <c r="AH74" s="2281"/>
      <c r="AI74" s="2045"/>
      <c r="AJ74" s="2045"/>
      <c r="AK74" s="2045"/>
      <c r="AL74" s="2190"/>
      <c r="AM74" s="2275"/>
      <c r="AN74" s="2198"/>
    </row>
    <row r="75" spans="1:256" ht="45" x14ac:dyDescent="0.2">
      <c r="A75" s="894"/>
      <c r="B75" s="895"/>
      <c r="C75" s="707"/>
      <c r="D75" s="340"/>
      <c r="E75" s="707"/>
      <c r="F75" s="340"/>
      <c r="G75" s="1727"/>
      <c r="H75" s="2204"/>
      <c r="I75" s="2204"/>
      <c r="J75" s="2279"/>
      <c r="K75" s="2222"/>
      <c r="L75" s="2224"/>
      <c r="M75" s="2227"/>
      <c r="N75" s="2097"/>
      <c r="O75" s="2168"/>
      <c r="P75" s="2342"/>
      <c r="Q75" s="1534"/>
      <c r="R75" s="934" t="s">
        <v>1910</v>
      </c>
      <c r="S75" s="217">
        <v>13320000</v>
      </c>
      <c r="T75" s="2191"/>
      <c r="U75" s="1617"/>
      <c r="V75" s="2281"/>
      <c r="W75" s="2281"/>
      <c r="X75" s="2281"/>
      <c r="Y75" s="2281"/>
      <c r="Z75" s="2281"/>
      <c r="AA75" s="2281"/>
      <c r="AB75" s="2281"/>
      <c r="AC75" s="2281"/>
      <c r="AD75" s="2281"/>
      <c r="AE75" s="2281"/>
      <c r="AF75" s="2281"/>
      <c r="AG75" s="2281"/>
      <c r="AH75" s="2281"/>
      <c r="AI75" s="2045"/>
      <c r="AJ75" s="2045"/>
      <c r="AK75" s="2045"/>
      <c r="AL75" s="2190"/>
      <c r="AM75" s="2275"/>
      <c r="AN75" s="2198"/>
    </row>
    <row r="76" spans="1:256" ht="35.25" customHeight="1" x14ac:dyDescent="0.2">
      <c r="A76" s="894"/>
      <c r="B76" s="895"/>
      <c r="C76" s="707"/>
      <c r="D76" s="340"/>
      <c r="E76" s="707"/>
      <c r="F76" s="340"/>
      <c r="G76" s="1727"/>
      <c r="H76" s="2204"/>
      <c r="I76" s="2204"/>
      <c r="J76" s="2279"/>
      <c r="K76" s="2222"/>
      <c r="L76" s="2224"/>
      <c r="M76" s="2227"/>
      <c r="N76" s="2097"/>
      <c r="O76" s="2168"/>
      <c r="P76" s="2342"/>
      <c r="Q76" s="1534"/>
      <c r="R76" s="934" t="s">
        <v>1911</v>
      </c>
      <c r="S76" s="216">
        <v>5280000</v>
      </c>
      <c r="T76" s="2191"/>
      <c r="U76" s="1617"/>
      <c r="V76" s="2281"/>
      <c r="W76" s="2281"/>
      <c r="X76" s="2281"/>
      <c r="Y76" s="2281"/>
      <c r="Z76" s="2281"/>
      <c r="AA76" s="2281"/>
      <c r="AB76" s="2281"/>
      <c r="AC76" s="2281"/>
      <c r="AD76" s="2281"/>
      <c r="AE76" s="2281"/>
      <c r="AF76" s="2281"/>
      <c r="AG76" s="2281"/>
      <c r="AH76" s="2281"/>
      <c r="AI76" s="2045"/>
      <c r="AJ76" s="2045"/>
      <c r="AK76" s="2045"/>
      <c r="AL76" s="2190"/>
      <c r="AM76" s="2275"/>
      <c r="AN76" s="2198"/>
    </row>
    <row r="77" spans="1:256" ht="42.75" customHeight="1" x14ac:dyDescent="0.2">
      <c r="A77" s="894"/>
      <c r="B77" s="895"/>
      <c r="C77" s="707"/>
      <c r="D77" s="340"/>
      <c r="E77" s="707"/>
      <c r="F77" s="340"/>
      <c r="G77" s="1727"/>
      <c r="H77" s="2204"/>
      <c r="I77" s="2204"/>
      <c r="J77" s="2279"/>
      <c r="K77" s="2222"/>
      <c r="L77" s="2224"/>
      <c r="M77" s="2227"/>
      <c r="N77" s="2097"/>
      <c r="O77" s="2168"/>
      <c r="P77" s="2342"/>
      <c r="Q77" s="1568"/>
      <c r="R77" s="459" t="s">
        <v>1912</v>
      </c>
      <c r="S77" s="956">
        <v>67580000</v>
      </c>
      <c r="T77" s="2191"/>
      <c r="U77" s="2195"/>
      <c r="V77" s="2282"/>
      <c r="W77" s="2282"/>
      <c r="X77" s="2282"/>
      <c r="Y77" s="2282"/>
      <c r="Z77" s="2282"/>
      <c r="AA77" s="2282"/>
      <c r="AB77" s="2282"/>
      <c r="AC77" s="2282"/>
      <c r="AD77" s="2282"/>
      <c r="AE77" s="2282"/>
      <c r="AF77" s="2282"/>
      <c r="AG77" s="2282"/>
      <c r="AH77" s="2282"/>
      <c r="AI77" s="2073"/>
      <c r="AJ77" s="2073"/>
      <c r="AK77" s="2073"/>
      <c r="AL77" s="1820"/>
      <c r="AM77" s="2275"/>
      <c r="AN77" s="1663"/>
    </row>
    <row r="78" spans="1:256" ht="15" x14ac:dyDescent="0.25">
      <c r="A78" s="894"/>
      <c r="B78" s="895"/>
      <c r="C78" s="196">
        <v>18</v>
      </c>
      <c r="D78" s="197" t="s">
        <v>1232</v>
      </c>
      <c r="E78" s="173"/>
      <c r="F78" s="173"/>
      <c r="G78" s="173"/>
      <c r="H78" s="204"/>
      <c r="I78" s="204"/>
      <c r="J78" s="173"/>
      <c r="K78" s="173"/>
      <c r="L78" s="173"/>
      <c r="M78" s="204"/>
      <c r="N78" s="173"/>
      <c r="O78" s="173"/>
      <c r="P78" s="204"/>
      <c r="Q78" s="204"/>
      <c r="R78" s="204"/>
      <c r="S78" s="173"/>
      <c r="T78" s="173"/>
      <c r="U78" s="204"/>
      <c r="V78" s="173"/>
      <c r="W78" s="173"/>
      <c r="X78" s="173"/>
      <c r="Y78" s="173"/>
      <c r="Z78" s="173"/>
      <c r="AA78" s="173"/>
      <c r="AB78" s="173"/>
      <c r="AC78" s="173"/>
      <c r="AD78" s="173"/>
      <c r="AE78" s="173"/>
      <c r="AF78" s="173"/>
      <c r="AG78" s="173"/>
      <c r="AH78" s="173"/>
      <c r="AI78" s="173"/>
      <c r="AJ78" s="173"/>
      <c r="AK78" s="173"/>
      <c r="AL78" s="173"/>
      <c r="AM78" s="173"/>
      <c r="AN78" s="945"/>
      <c r="AO78" s="218"/>
      <c r="AP78" s="218"/>
      <c r="AQ78" s="218"/>
      <c r="AR78" s="218"/>
      <c r="AS78" s="218"/>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c r="CH78" s="219"/>
      <c r="CI78" s="219"/>
      <c r="CJ78" s="219"/>
      <c r="CK78" s="219"/>
      <c r="CL78" s="219"/>
      <c r="CM78" s="219"/>
      <c r="CN78" s="219"/>
      <c r="CO78" s="219"/>
      <c r="CP78" s="219"/>
      <c r="CQ78" s="219"/>
      <c r="CR78" s="219"/>
      <c r="CS78" s="219"/>
      <c r="CT78" s="219"/>
      <c r="CU78" s="219"/>
      <c r="CV78" s="219"/>
      <c r="CW78" s="219"/>
      <c r="CX78" s="219"/>
      <c r="CY78" s="219"/>
      <c r="CZ78" s="219"/>
      <c r="DA78" s="219"/>
      <c r="DB78" s="219"/>
      <c r="DC78" s="219"/>
      <c r="DD78" s="219"/>
      <c r="DE78" s="219"/>
      <c r="DF78" s="219"/>
      <c r="DG78" s="219"/>
      <c r="DH78" s="219"/>
      <c r="DI78" s="219"/>
      <c r="DJ78" s="219"/>
      <c r="DK78" s="219"/>
      <c r="DL78" s="219"/>
      <c r="DM78" s="219"/>
      <c r="DN78" s="219"/>
      <c r="DO78" s="219"/>
      <c r="DP78" s="219"/>
      <c r="DQ78" s="219"/>
      <c r="DR78" s="219"/>
      <c r="DS78" s="219"/>
      <c r="DT78" s="219"/>
      <c r="DU78" s="219"/>
      <c r="DV78" s="219"/>
      <c r="DW78" s="219"/>
      <c r="DX78" s="219"/>
      <c r="DY78" s="219"/>
      <c r="DZ78" s="219"/>
      <c r="EA78" s="219"/>
      <c r="EB78" s="219"/>
      <c r="EC78" s="219"/>
      <c r="ED78" s="219"/>
      <c r="EE78" s="219"/>
      <c r="EF78" s="219"/>
      <c r="EG78" s="219"/>
      <c r="EH78" s="219"/>
      <c r="EI78" s="219"/>
      <c r="EJ78" s="219"/>
      <c r="EK78" s="219"/>
      <c r="EL78" s="219"/>
      <c r="EM78" s="219"/>
      <c r="EN78" s="219"/>
      <c r="EO78" s="219"/>
      <c r="EP78" s="219"/>
      <c r="EQ78" s="219"/>
      <c r="ER78" s="219"/>
      <c r="ES78" s="219"/>
      <c r="ET78" s="219"/>
      <c r="EU78" s="219"/>
      <c r="EV78" s="219"/>
      <c r="EW78" s="219"/>
      <c r="EX78" s="219"/>
      <c r="EY78" s="219"/>
      <c r="EZ78" s="219"/>
      <c r="FA78" s="219"/>
      <c r="FB78" s="219"/>
      <c r="FC78" s="219"/>
      <c r="FD78" s="219"/>
      <c r="FE78" s="219"/>
      <c r="FF78" s="219"/>
      <c r="FG78" s="219"/>
      <c r="FH78" s="219"/>
      <c r="FI78" s="219"/>
      <c r="FJ78" s="219"/>
      <c r="FK78" s="219"/>
      <c r="FL78" s="219"/>
      <c r="FM78" s="219"/>
      <c r="FN78" s="219"/>
      <c r="FO78" s="219"/>
      <c r="FP78" s="219"/>
      <c r="FQ78" s="219"/>
      <c r="FR78" s="219"/>
      <c r="FS78" s="219"/>
      <c r="FT78" s="219"/>
      <c r="FU78" s="219"/>
      <c r="FV78" s="219"/>
      <c r="FW78" s="219"/>
      <c r="FX78" s="219"/>
      <c r="FY78" s="219"/>
      <c r="FZ78" s="219"/>
      <c r="GA78" s="219"/>
      <c r="GB78" s="219"/>
      <c r="GC78" s="219"/>
      <c r="GD78" s="219"/>
      <c r="GE78" s="219"/>
      <c r="GF78" s="219"/>
      <c r="GG78" s="219"/>
      <c r="GH78" s="219"/>
      <c r="GI78" s="219"/>
      <c r="GJ78" s="219"/>
      <c r="GK78" s="219"/>
      <c r="GL78" s="219"/>
      <c r="GM78" s="219"/>
      <c r="GN78" s="219"/>
      <c r="GO78" s="219"/>
      <c r="GP78" s="219"/>
      <c r="GQ78" s="219"/>
      <c r="GR78" s="219"/>
      <c r="GS78" s="219"/>
      <c r="GT78" s="219"/>
      <c r="GU78" s="219"/>
      <c r="GV78" s="219"/>
      <c r="GW78" s="219"/>
      <c r="GX78" s="219"/>
      <c r="GY78" s="219"/>
      <c r="GZ78" s="219"/>
      <c r="HA78" s="219"/>
      <c r="HB78" s="219"/>
      <c r="HC78" s="219"/>
      <c r="HD78" s="219"/>
      <c r="HE78" s="219"/>
      <c r="HF78" s="219"/>
      <c r="HG78" s="219"/>
      <c r="HH78" s="219"/>
      <c r="HI78" s="219"/>
      <c r="HJ78" s="219"/>
      <c r="HK78" s="219"/>
      <c r="HL78" s="219"/>
      <c r="HM78" s="219"/>
      <c r="HN78" s="219"/>
      <c r="HO78" s="219"/>
      <c r="HP78" s="219"/>
      <c r="HQ78" s="219"/>
      <c r="HR78" s="219"/>
      <c r="HS78" s="219"/>
      <c r="HT78" s="219"/>
      <c r="HU78" s="219"/>
      <c r="HV78" s="219"/>
      <c r="HW78" s="219"/>
      <c r="HX78" s="219"/>
      <c r="HY78" s="219"/>
      <c r="HZ78" s="219"/>
      <c r="IA78" s="219"/>
      <c r="IB78" s="219"/>
      <c r="IC78" s="219"/>
      <c r="ID78" s="219"/>
      <c r="IE78" s="219"/>
      <c r="IF78" s="219"/>
      <c r="IG78" s="219"/>
      <c r="IH78" s="219"/>
      <c r="II78" s="219"/>
      <c r="IJ78" s="219"/>
      <c r="IK78" s="219"/>
      <c r="IL78" s="219"/>
      <c r="IM78" s="219"/>
      <c r="IN78" s="219"/>
      <c r="IO78" s="219"/>
      <c r="IP78" s="219"/>
      <c r="IQ78" s="219"/>
      <c r="IR78" s="219"/>
      <c r="IS78" s="219"/>
      <c r="IT78" s="219"/>
      <c r="IU78" s="219"/>
      <c r="IV78" s="219"/>
    </row>
    <row r="79" spans="1:256" ht="15" x14ac:dyDescent="0.2">
      <c r="A79" s="894"/>
      <c r="B79" s="895"/>
      <c r="C79" s="707"/>
      <c r="D79" s="340"/>
      <c r="E79" s="199">
        <v>62</v>
      </c>
      <c r="F79" s="211" t="s">
        <v>1233</v>
      </c>
      <c r="G79" s="212"/>
      <c r="H79" s="213"/>
      <c r="I79" s="213"/>
      <c r="J79" s="212"/>
      <c r="K79" s="212"/>
      <c r="L79" s="212"/>
      <c r="M79" s="213"/>
      <c r="N79" s="212"/>
      <c r="O79" s="212"/>
      <c r="P79" s="213"/>
      <c r="Q79" s="213"/>
      <c r="R79" s="213"/>
      <c r="S79" s="212"/>
      <c r="T79" s="212"/>
      <c r="U79" s="213"/>
      <c r="V79" s="212"/>
      <c r="W79" s="212"/>
      <c r="X79" s="212"/>
      <c r="Y79" s="212"/>
      <c r="Z79" s="212"/>
      <c r="AA79" s="212"/>
      <c r="AB79" s="212"/>
      <c r="AC79" s="212"/>
      <c r="AD79" s="212"/>
      <c r="AE79" s="212"/>
      <c r="AF79" s="212"/>
      <c r="AG79" s="212"/>
      <c r="AH79" s="212"/>
      <c r="AI79" s="212"/>
      <c r="AJ79" s="212"/>
      <c r="AK79" s="212"/>
      <c r="AL79" s="212"/>
      <c r="AM79" s="212"/>
      <c r="AN79" s="947"/>
    </row>
    <row r="80" spans="1:256" ht="37.5" customHeight="1" x14ac:dyDescent="0.2">
      <c r="A80" s="894"/>
      <c r="B80" s="895"/>
      <c r="C80" s="707"/>
      <c r="D80" s="340"/>
      <c r="E80" s="708"/>
      <c r="F80" s="900"/>
      <c r="G80" s="2269">
        <v>191</v>
      </c>
      <c r="H80" s="2264" t="s">
        <v>1234</v>
      </c>
      <c r="I80" s="1559" t="s">
        <v>1235</v>
      </c>
      <c r="J80" s="2261">
        <v>1</v>
      </c>
      <c r="K80" s="2221" t="s">
        <v>1236</v>
      </c>
      <c r="L80" s="2224" t="s">
        <v>2382</v>
      </c>
      <c r="M80" s="2228" t="s">
        <v>1237</v>
      </c>
      <c r="N80" s="2049">
        <v>1</v>
      </c>
      <c r="O80" s="2276">
        <f>SUM(S80:S101)</f>
        <v>1015000000</v>
      </c>
      <c r="P80" s="2227" t="s">
        <v>1238</v>
      </c>
      <c r="Q80" s="1568" t="s">
        <v>1239</v>
      </c>
      <c r="R80" s="914" t="s">
        <v>1913</v>
      </c>
      <c r="S80" s="955">
        <v>31680000</v>
      </c>
      <c r="T80" s="2203">
        <v>20</v>
      </c>
      <c r="U80" s="2195" t="s">
        <v>127</v>
      </c>
      <c r="V80" s="2254">
        <v>550</v>
      </c>
      <c r="W80" s="2255"/>
      <c r="X80" s="2187"/>
      <c r="Y80" s="2187"/>
      <c r="Z80" s="2187"/>
      <c r="AA80" s="2187"/>
      <c r="AB80" s="2187"/>
      <c r="AC80" s="2187"/>
      <c r="AD80" s="2187"/>
      <c r="AE80" s="2187"/>
      <c r="AF80" s="2187"/>
      <c r="AG80" s="2187"/>
      <c r="AH80" s="2187"/>
      <c r="AI80" s="2187"/>
      <c r="AJ80" s="2187"/>
      <c r="AK80" s="2073">
        <f>SUM(V80:AJ101)</f>
        <v>550</v>
      </c>
      <c r="AL80" s="2217">
        <v>43102</v>
      </c>
      <c r="AM80" s="2217">
        <v>43465</v>
      </c>
      <c r="AN80" s="1665" t="s">
        <v>2391</v>
      </c>
    </row>
    <row r="81" spans="1:40" ht="37.5" customHeight="1" x14ac:dyDescent="0.2">
      <c r="A81" s="894"/>
      <c r="B81" s="895"/>
      <c r="C81" s="707"/>
      <c r="D81" s="340"/>
      <c r="E81" s="707"/>
      <c r="F81" s="340"/>
      <c r="G81" s="2269"/>
      <c r="H81" s="2264"/>
      <c r="I81" s="1559"/>
      <c r="J81" s="2261"/>
      <c r="K81" s="2222"/>
      <c r="L81" s="2224"/>
      <c r="M81" s="2228"/>
      <c r="N81" s="2097"/>
      <c r="O81" s="2276"/>
      <c r="P81" s="2227"/>
      <c r="Q81" s="1569"/>
      <c r="R81" s="914" t="s">
        <v>1914</v>
      </c>
      <c r="S81" s="955">
        <v>15840000</v>
      </c>
      <c r="T81" s="2191"/>
      <c r="U81" s="2204"/>
      <c r="V81" s="2256"/>
      <c r="W81" s="2257"/>
      <c r="X81" s="2188"/>
      <c r="Y81" s="2188"/>
      <c r="Z81" s="2188"/>
      <c r="AA81" s="2188"/>
      <c r="AB81" s="2188"/>
      <c r="AC81" s="2188"/>
      <c r="AD81" s="2188"/>
      <c r="AE81" s="2188"/>
      <c r="AF81" s="2188"/>
      <c r="AG81" s="2188"/>
      <c r="AH81" s="2188"/>
      <c r="AI81" s="2188"/>
      <c r="AJ81" s="2188"/>
      <c r="AK81" s="2074"/>
      <c r="AL81" s="2217"/>
      <c r="AM81" s="2217"/>
      <c r="AN81" s="1665"/>
    </row>
    <row r="82" spans="1:40" ht="37.5" customHeight="1" x14ac:dyDescent="0.2">
      <c r="A82" s="894"/>
      <c r="B82" s="895"/>
      <c r="C82" s="707"/>
      <c r="D82" s="340"/>
      <c r="E82" s="707"/>
      <c r="F82" s="340"/>
      <c r="G82" s="2269"/>
      <c r="H82" s="2264"/>
      <c r="I82" s="1559"/>
      <c r="J82" s="2261"/>
      <c r="K82" s="2222"/>
      <c r="L82" s="2224"/>
      <c r="M82" s="2228"/>
      <c r="N82" s="2097"/>
      <c r="O82" s="2276"/>
      <c r="P82" s="2227"/>
      <c r="Q82" s="1569"/>
      <c r="R82" s="914" t="s">
        <v>1915</v>
      </c>
      <c r="S82" s="955">
        <v>16020000</v>
      </c>
      <c r="T82" s="2191"/>
      <c r="U82" s="2204"/>
      <c r="V82" s="2256"/>
      <c r="W82" s="2257"/>
      <c r="X82" s="2188"/>
      <c r="Y82" s="2188"/>
      <c r="Z82" s="2188"/>
      <c r="AA82" s="2188"/>
      <c r="AB82" s="2188"/>
      <c r="AC82" s="2188"/>
      <c r="AD82" s="2188"/>
      <c r="AE82" s="2188"/>
      <c r="AF82" s="2188"/>
      <c r="AG82" s="2188"/>
      <c r="AH82" s="2188"/>
      <c r="AI82" s="2188"/>
      <c r="AJ82" s="2188"/>
      <c r="AK82" s="2074"/>
      <c r="AL82" s="2217"/>
      <c r="AM82" s="2217"/>
      <c r="AN82" s="1665"/>
    </row>
    <row r="83" spans="1:40" ht="37.5" customHeight="1" x14ac:dyDescent="0.2">
      <c r="A83" s="894"/>
      <c r="B83" s="895"/>
      <c r="C83" s="707"/>
      <c r="D83" s="340"/>
      <c r="E83" s="707"/>
      <c r="F83" s="340"/>
      <c r="G83" s="2269"/>
      <c r="H83" s="2264"/>
      <c r="I83" s="1559"/>
      <c r="J83" s="2261"/>
      <c r="K83" s="2222"/>
      <c r="L83" s="2224"/>
      <c r="M83" s="2228"/>
      <c r="N83" s="2097"/>
      <c r="O83" s="2276"/>
      <c r="P83" s="2227"/>
      <c r="Q83" s="1569"/>
      <c r="R83" s="914" t="s">
        <v>1916</v>
      </c>
      <c r="S83" s="955">
        <v>16020000</v>
      </c>
      <c r="T83" s="2191"/>
      <c r="U83" s="2204"/>
      <c r="V83" s="2256"/>
      <c r="W83" s="2257"/>
      <c r="X83" s="2188"/>
      <c r="Y83" s="2188"/>
      <c r="Z83" s="2188"/>
      <c r="AA83" s="2188"/>
      <c r="AB83" s="2188"/>
      <c r="AC83" s="2188"/>
      <c r="AD83" s="2188"/>
      <c r="AE83" s="2188"/>
      <c r="AF83" s="2188"/>
      <c r="AG83" s="2188"/>
      <c r="AH83" s="2188"/>
      <c r="AI83" s="2188"/>
      <c r="AJ83" s="2188"/>
      <c r="AK83" s="2074"/>
      <c r="AL83" s="2217"/>
      <c r="AM83" s="2217"/>
      <c r="AN83" s="1665"/>
    </row>
    <row r="84" spans="1:40" ht="85.5" x14ac:dyDescent="0.2">
      <c r="A84" s="894"/>
      <c r="B84" s="895"/>
      <c r="C84" s="707"/>
      <c r="D84" s="340"/>
      <c r="E84" s="707"/>
      <c r="F84" s="340"/>
      <c r="G84" s="2269"/>
      <c r="H84" s="2264"/>
      <c r="I84" s="1559"/>
      <c r="J84" s="2261"/>
      <c r="K84" s="2222"/>
      <c r="L84" s="2224"/>
      <c r="M84" s="2228"/>
      <c r="N84" s="2097"/>
      <c r="O84" s="2276"/>
      <c r="P84" s="2227"/>
      <c r="Q84" s="1569"/>
      <c r="R84" s="914" t="s">
        <v>1917</v>
      </c>
      <c r="S84" s="955">
        <v>200000000</v>
      </c>
      <c r="T84" s="2191"/>
      <c r="U84" s="2204"/>
      <c r="V84" s="2256"/>
      <c r="W84" s="2257"/>
      <c r="X84" s="2188"/>
      <c r="Y84" s="2188"/>
      <c r="Z84" s="2188"/>
      <c r="AA84" s="2188"/>
      <c r="AB84" s="2188"/>
      <c r="AC84" s="2188"/>
      <c r="AD84" s="2188"/>
      <c r="AE84" s="2188"/>
      <c r="AF84" s="2188"/>
      <c r="AG84" s="2188"/>
      <c r="AH84" s="2188"/>
      <c r="AI84" s="2188"/>
      <c r="AJ84" s="2188"/>
      <c r="AK84" s="2074"/>
      <c r="AL84" s="2217"/>
      <c r="AM84" s="2217"/>
      <c r="AN84" s="1665"/>
    </row>
    <row r="85" spans="1:40" ht="117" customHeight="1" x14ac:dyDescent="0.2">
      <c r="A85" s="894"/>
      <c r="B85" s="895"/>
      <c r="C85" s="707"/>
      <c r="D85" s="340"/>
      <c r="E85" s="707"/>
      <c r="F85" s="340"/>
      <c r="G85" s="2269"/>
      <c r="H85" s="2264"/>
      <c r="I85" s="1559"/>
      <c r="J85" s="2261"/>
      <c r="K85" s="2222"/>
      <c r="L85" s="2224"/>
      <c r="M85" s="2228"/>
      <c r="N85" s="2097"/>
      <c r="O85" s="2276"/>
      <c r="P85" s="2227"/>
      <c r="Q85" s="1569"/>
      <c r="R85" s="914" t="s">
        <v>1918</v>
      </c>
      <c r="S85" s="955">
        <v>36120000</v>
      </c>
      <c r="T85" s="2191"/>
      <c r="U85" s="2204"/>
      <c r="V85" s="2256"/>
      <c r="W85" s="2257"/>
      <c r="X85" s="2188"/>
      <c r="Y85" s="2188"/>
      <c r="Z85" s="2188"/>
      <c r="AA85" s="2188"/>
      <c r="AB85" s="2188"/>
      <c r="AC85" s="2188"/>
      <c r="AD85" s="2188"/>
      <c r="AE85" s="2188"/>
      <c r="AF85" s="2188"/>
      <c r="AG85" s="2188"/>
      <c r="AH85" s="2188"/>
      <c r="AI85" s="2188"/>
      <c r="AJ85" s="2188"/>
      <c r="AK85" s="2074"/>
      <c r="AL85" s="2217"/>
      <c r="AM85" s="2217"/>
      <c r="AN85" s="1665"/>
    </row>
    <row r="86" spans="1:40" ht="80.25" customHeight="1" x14ac:dyDescent="0.2">
      <c r="A86" s="894"/>
      <c r="B86" s="895"/>
      <c r="C86" s="707"/>
      <c r="D86" s="340"/>
      <c r="E86" s="707"/>
      <c r="F86" s="340"/>
      <c r="G86" s="2269"/>
      <c r="H86" s="2264"/>
      <c r="I86" s="1559"/>
      <c r="J86" s="2261"/>
      <c r="K86" s="2222"/>
      <c r="L86" s="2224"/>
      <c r="M86" s="2228"/>
      <c r="N86" s="2097"/>
      <c r="O86" s="2276"/>
      <c r="P86" s="2227"/>
      <c r="Q86" s="1569"/>
      <c r="R86" s="914" t="s">
        <v>1919</v>
      </c>
      <c r="S86" s="955">
        <v>21160000</v>
      </c>
      <c r="T86" s="2191"/>
      <c r="U86" s="2204"/>
      <c r="V86" s="2256"/>
      <c r="W86" s="2257"/>
      <c r="X86" s="2188"/>
      <c r="Y86" s="2188"/>
      <c r="Z86" s="2188"/>
      <c r="AA86" s="2188"/>
      <c r="AB86" s="2188"/>
      <c r="AC86" s="2188"/>
      <c r="AD86" s="2188"/>
      <c r="AE86" s="2188"/>
      <c r="AF86" s="2188"/>
      <c r="AG86" s="2188"/>
      <c r="AH86" s="2188"/>
      <c r="AI86" s="2188"/>
      <c r="AJ86" s="2188"/>
      <c r="AK86" s="2074"/>
      <c r="AL86" s="2217"/>
      <c r="AM86" s="2217"/>
      <c r="AN86" s="1665"/>
    </row>
    <row r="87" spans="1:40" ht="57" x14ac:dyDescent="0.2">
      <c r="A87" s="894"/>
      <c r="B87" s="895"/>
      <c r="C87" s="707"/>
      <c r="D87" s="340"/>
      <c r="E87" s="707"/>
      <c r="F87" s="340"/>
      <c r="G87" s="2269"/>
      <c r="H87" s="2264"/>
      <c r="I87" s="1559"/>
      <c r="J87" s="2261"/>
      <c r="K87" s="2222"/>
      <c r="L87" s="2224"/>
      <c r="M87" s="2228"/>
      <c r="N87" s="2097"/>
      <c r="O87" s="2276"/>
      <c r="P87" s="2227"/>
      <c r="Q87" s="1569"/>
      <c r="R87" s="914" t="s">
        <v>1920</v>
      </c>
      <c r="S87" s="955">
        <v>15840000</v>
      </c>
      <c r="T87" s="2191"/>
      <c r="U87" s="2204"/>
      <c r="V87" s="2256"/>
      <c r="W87" s="2257"/>
      <c r="X87" s="2188"/>
      <c r="Y87" s="2188"/>
      <c r="Z87" s="2188"/>
      <c r="AA87" s="2188"/>
      <c r="AB87" s="2188"/>
      <c r="AC87" s="2188"/>
      <c r="AD87" s="2188"/>
      <c r="AE87" s="2188"/>
      <c r="AF87" s="2188"/>
      <c r="AG87" s="2188"/>
      <c r="AH87" s="2188"/>
      <c r="AI87" s="2188"/>
      <c r="AJ87" s="2188"/>
      <c r="AK87" s="2074"/>
      <c r="AL87" s="2217"/>
      <c r="AM87" s="2217"/>
      <c r="AN87" s="1665"/>
    </row>
    <row r="88" spans="1:40" ht="40.5" customHeight="1" x14ac:dyDescent="0.2">
      <c r="A88" s="894"/>
      <c r="B88" s="895"/>
      <c r="C88" s="707"/>
      <c r="D88" s="340"/>
      <c r="E88" s="707"/>
      <c r="F88" s="340"/>
      <c r="G88" s="2269"/>
      <c r="H88" s="2264"/>
      <c r="I88" s="1559"/>
      <c r="J88" s="2261"/>
      <c r="K88" s="2222"/>
      <c r="L88" s="2224"/>
      <c r="M88" s="2228"/>
      <c r="N88" s="2097"/>
      <c r="O88" s="2276"/>
      <c r="P88" s="2227"/>
      <c r="Q88" s="1569"/>
      <c r="R88" s="914" t="s">
        <v>1921</v>
      </c>
      <c r="S88" s="955">
        <v>15840000</v>
      </c>
      <c r="T88" s="2191"/>
      <c r="U88" s="2204"/>
      <c r="V88" s="2256"/>
      <c r="W88" s="2257"/>
      <c r="X88" s="2188"/>
      <c r="Y88" s="2188"/>
      <c r="Z88" s="2188"/>
      <c r="AA88" s="2188"/>
      <c r="AB88" s="2188"/>
      <c r="AC88" s="2188"/>
      <c r="AD88" s="2188"/>
      <c r="AE88" s="2188"/>
      <c r="AF88" s="2188"/>
      <c r="AG88" s="2188"/>
      <c r="AH88" s="2188"/>
      <c r="AI88" s="2188"/>
      <c r="AJ88" s="2188"/>
      <c r="AK88" s="2074"/>
      <c r="AL88" s="2217"/>
      <c r="AM88" s="2217"/>
      <c r="AN88" s="1665"/>
    </row>
    <row r="89" spans="1:40" ht="85.5" x14ac:dyDescent="0.2">
      <c r="A89" s="894"/>
      <c r="B89" s="895"/>
      <c r="C89" s="707"/>
      <c r="D89" s="340"/>
      <c r="E89" s="707"/>
      <c r="F89" s="340"/>
      <c r="G89" s="2269"/>
      <c r="H89" s="2264"/>
      <c r="I89" s="1559"/>
      <c r="J89" s="2261"/>
      <c r="K89" s="2222"/>
      <c r="L89" s="2224"/>
      <c r="M89" s="2228"/>
      <c r="N89" s="2097"/>
      <c r="O89" s="2276"/>
      <c r="P89" s="2227"/>
      <c r="Q89" s="1569"/>
      <c r="R89" s="914" t="s">
        <v>1922</v>
      </c>
      <c r="S89" s="955">
        <v>95040000</v>
      </c>
      <c r="T89" s="2191"/>
      <c r="U89" s="2204"/>
      <c r="V89" s="2256"/>
      <c r="W89" s="2257"/>
      <c r="X89" s="2188"/>
      <c r="Y89" s="2188"/>
      <c r="Z89" s="2188"/>
      <c r="AA89" s="2188"/>
      <c r="AB89" s="2188"/>
      <c r="AC89" s="2188"/>
      <c r="AD89" s="2188"/>
      <c r="AE89" s="2188"/>
      <c r="AF89" s="2188"/>
      <c r="AG89" s="2188"/>
      <c r="AH89" s="2188"/>
      <c r="AI89" s="2188"/>
      <c r="AJ89" s="2188"/>
      <c r="AK89" s="2074"/>
      <c r="AL89" s="2217"/>
      <c r="AM89" s="2217"/>
      <c r="AN89" s="1665"/>
    </row>
    <row r="90" spans="1:40" ht="67.5" customHeight="1" x14ac:dyDescent="0.2">
      <c r="A90" s="894"/>
      <c r="B90" s="895"/>
      <c r="C90" s="707"/>
      <c r="D90" s="340"/>
      <c r="E90" s="707"/>
      <c r="F90" s="340"/>
      <c r="G90" s="2269"/>
      <c r="H90" s="2264"/>
      <c r="I90" s="1559"/>
      <c r="J90" s="2261"/>
      <c r="K90" s="2222"/>
      <c r="L90" s="2224"/>
      <c r="M90" s="2228"/>
      <c r="N90" s="2097"/>
      <c r="O90" s="2276"/>
      <c r="P90" s="2227"/>
      <c r="Q90" s="1569"/>
      <c r="R90" s="914" t="s">
        <v>1923</v>
      </c>
      <c r="S90" s="955">
        <v>16150000</v>
      </c>
      <c r="T90" s="2191"/>
      <c r="U90" s="2204"/>
      <c r="V90" s="2256"/>
      <c r="W90" s="2257"/>
      <c r="X90" s="2188"/>
      <c r="Y90" s="2188"/>
      <c r="Z90" s="2188"/>
      <c r="AA90" s="2188"/>
      <c r="AB90" s="2188"/>
      <c r="AC90" s="2188"/>
      <c r="AD90" s="2188"/>
      <c r="AE90" s="2188"/>
      <c r="AF90" s="2188"/>
      <c r="AG90" s="2188"/>
      <c r="AH90" s="2188"/>
      <c r="AI90" s="2188"/>
      <c r="AJ90" s="2188"/>
      <c r="AK90" s="2074"/>
      <c r="AL90" s="2217"/>
      <c r="AM90" s="2217"/>
      <c r="AN90" s="1665"/>
    </row>
    <row r="91" spans="1:40" ht="99.75" x14ac:dyDescent="0.2">
      <c r="A91" s="894"/>
      <c r="B91" s="895"/>
      <c r="C91" s="707"/>
      <c r="D91" s="340"/>
      <c r="E91" s="707"/>
      <c r="F91" s="340"/>
      <c r="G91" s="2269"/>
      <c r="H91" s="2264"/>
      <c r="I91" s="1559"/>
      <c r="J91" s="2261"/>
      <c r="K91" s="2222"/>
      <c r="L91" s="2224"/>
      <c r="M91" s="2228"/>
      <c r="N91" s="2097"/>
      <c r="O91" s="2276"/>
      <c r="P91" s="2227"/>
      <c r="Q91" s="1569"/>
      <c r="R91" s="914" t="s">
        <v>1924</v>
      </c>
      <c r="S91" s="955">
        <v>50790000</v>
      </c>
      <c r="T91" s="2191"/>
      <c r="U91" s="2204"/>
      <c r="V91" s="2256"/>
      <c r="W91" s="2257"/>
      <c r="X91" s="2188"/>
      <c r="Y91" s="2188"/>
      <c r="Z91" s="2188"/>
      <c r="AA91" s="2188"/>
      <c r="AB91" s="2188"/>
      <c r="AC91" s="2188"/>
      <c r="AD91" s="2188"/>
      <c r="AE91" s="2188"/>
      <c r="AF91" s="2188"/>
      <c r="AG91" s="2188"/>
      <c r="AH91" s="2188"/>
      <c r="AI91" s="2188"/>
      <c r="AJ91" s="2188"/>
      <c r="AK91" s="2074"/>
      <c r="AL91" s="2217"/>
      <c r="AM91" s="2217"/>
      <c r="AN91" s="1665"/>
    </row>
    <row r="92" spans="1:40" ht="128.25" x14ac:dyDescent="0.2">
      <c r="A92" s="894"/>
      <c r="B92" s="895"/>
      <c r="C92" s="707"/>
      <c r="D92" s="340"/>
      <c r="E92" s="707"/>
      <c r="F92" s="340"/>
      <c r="G92" s="2269"/>
      <c r="H92" s="2264"/>
      <c r="I92" s="1559"/>
      <c r="J92" s="2261"/>
      <c r="K92" s="2222"/>
      <c r="L92" s="2224"/>
      <c r="M92" s="2228"/>
      <c r="N92" s="2097"/>
      <c r="O92" s="2276"/>
      <c r="P92" s="2227"/>
      <c r="Q92" s="1569"/>
      <c r="R92" s="914" t="s">
        <v>1925</v>
      </c>
      <c r="S92" s="955">
        <v>32040000</v>
      </c>
      <c r="T92" s="2191"/>
      <c r="U92" s="2204"/>
      <c r="V92" s="2256"/>
      <c r="W92" s="2257"/>
      <c r="X92" s="2188"/>
      <c r="Y92" s="2188"/>
      <c r="Z92" s="2188"/>
      <c r="AA92" s="2188"/>
      <c r="AB92" s="2188"/>
      <c r="AC92" s="2188"/>
      <c r="AD92" s="2188"/>
      <c r="AE92" s="2188"/>
      <c r="AF92" s="2188"/>
      <c r="AG92" s="2188"/>
      <c r="AH92" s="2188"/>
      <c r="AI92" s="2188"/>
      <c r="AJ92" s="2188"/>
      <c r="AK92" s="2074"/>
      <c r="AL92" s="2217"/>
      <c r="AM92" s="2217"/>
      <c r="AN92" s="1665"/>
    </row>
    <row r="93" spans="1:40" ht="66.75" customHeight="1" x14ac:dyDescent="0.2">
      <c r="A93" s="894"/>
      <c r="B93" s="895"/>
      <c r="C93" s="707"/>
      <c r="D93" s="340"/>
      <c r="E93" s="707"/>
      <c r="F93" s="340"/>
      <c r="G93" s="2269"/>
      <c r="H93" s="2264"/>
      <c r="I93" s="1559"/>
      <c r="J93" s="2261"/>
      <c r="K93" s="2222"/>
      <c r="L93" s="2224"/>
      <c r="M93" s="2264"/>
      <c r="N93" s="2097"/>
      <c r="O93" s="2277"/>
      <c r="P93" s="2227"/>
      <c r="Q93" s="1569"/>
      <c r="R93" s="914" t="s">
        <v>1926</v>
      </c>
      <c r="S93" s="955">
        <v>14360000</v>
      </c>
      <c r="T93" s="2191"/>
      <c r="U93" s="2204"/>
      <c r="V93" s="2256"/>
      <c r="W93" s="2257"/>
      <c r="X93" s="2188"/>
      <c r="Y93" s="2188"/>
      <c r="Z93" s="2188"/>
      <c r="AA93" s="2188"/>
      <c r="AB93" s="2188"/>
      <c r="AC93" s="2188"/>
      <c r="AD93" s="2188"/>
      <c r="AE93" s="2188"/>
      <c r="AF93" s="2188"/>
      <c r="AG93" s="2188"/>
      <c r="AH93" s="2188"/>
      <c r="AI93" s="2188"/>
      <c r="AJ93" s="2188"/>
      <c r="AK93" s="2074"/>
      <c r="AL93" s="2045"/>
      <c r="AM93" s="2045"/>
      <c r="AN93" s="2198"/>
    </row>
    <row r="94" spans="1:40" ht="53.25" customHeight="1" x14ac:dyDescent="0.2">
      <c r="A94" s="894"/>
      <c r="B94" s="895"/>
      <c r="C94" s="707"/>
      <c r="D94" s="340"/>
      <c r="E94" s="707"/>
      <c r="F94" s="340"/>
      <c r="G94" s="2269"/>
      <c r="H94" s="2264"/>
      <c r="I94" s="1559"/>
      <c r="J94" s="2261"/>
      <c r="K94" s="2222"/>
      <c r="L94" s="2224"/>
      <c r="M94" s="2264"/>
      <c r="N94" s="2097"/>
      <c r="O94" s="2277"/>
      <c r="P94" s="2227"/>
      <c r="Q94" s="1569"/>
      <c r="R94" s="915" t="s">
        <v>1927</v>
      </c>
      <c r="S94" s="955">
        <v>11040000</v>
      </c>
      <c r="T94" s="2191"/>
      <c r="U94" s="2204"/>
      <c r="V94" s="2256"/>
      <c r="W94" s="2257"/>
      <c r="X94" s="2188"/>
      <c r="Y94" s="2188"/>
      <c r="Z94" s="2188"/>
      <c r="AA94" s="2188"/>
      <c r="AB94" s="2188"/>
      <c r="AC94" s="2188"/>
      <c r="AD94" s="2188"/>
      <c r="AE94" s="2188"/>
      <c r="AF94" s="2188"/>
      <c r="AG94" s="2188"/>
      <c r="AH94" s="2188"/>
      <c r="AI94" s="2188"/>
      <c r="AJ94" s="2188"/>
      <c r="AK94" s="2074"/>
      <c r="AL94" s="2045"/>
      <c r="AM94" s="2045"/>
      <c r="AN94" s="2198"/>
    </row>
    <row r="95" spans="1:40" ht="71.25" x14ac:dyDescent="0.2">
      <c r="A95" s="894"/>
      <c r="B95" s="895"/>
      <c r="C95" s="707"/>
      <c r="D95" s="340"/>
      <c r="E95" s="707"/>
      <c r="F95" s="340"/>
      <c r="G95" s="2269"/>
      <c r="H95" s="2264"/>
      <c r="I95" s="1559"/>
      <c r="J95" s="2261"/>
      <c r="K95" s="2222"/>
      <c r="L95" s="2224"/>
      <c r="M95" s="2264"/>
      <c r="N95" s="2097"/>
      <c r="O95" s="2277"/>
      <c r="P95" s="2227"/>
      <c r="Q95" s="1569"/>
      <c r="R95" s="935" t="s">
        <v>1928</v>
      </c>
      <c r="S95" s="955">
        <v>12000000</v>
      </c>
      <c r="T95" s="2191"/>
      <c r="U95" s="2204"/>
      <c r="V95" s="2256"/>
      <c r="W95" s="2257"/>
      <c r="X95" s="2188"/>
      <c r="Y95" s="2188"/>
      <c r="Z95" s="2188"/>
      <c r="AA95" s="2188"/>
      <c r="AB95" s="2188"/>
      <c r="AC95" s="2188"/>
      <c r="AD95" s="2188"/>
      <c r="AE95" s="2188"/>
      <c r="AF95" s="2188"/>
      <c r="AG95" s="2188"/>
      <c r="AH95" s="2188"/>
      <c r="AI95" s="2188"/>
      <c r="AJ95" s="2188"/>
      <c r="AK95" s="2074"/>
      <c r="AL95" s="2045"/>
      <c r="AM95" s="2045"/>
      <c r="AN95" s="2198"/>
    </row>
    <row r="96" spans="1:40" ht="83.25" customHeight="1" x14ac:dyDescent="0.2">
      <c r="A96" s="894"/>
      <c r="B96" s="895"/>
      <c r="C96" s="707"/>
      <c r="D96" s="340"/>
      <c r="E96" s="707"/>
      <c r="F96" s="340"/>
      <c r="G96" s="2269"/>
      <c r="H96" s="2264"/>
      <c r="I96" s="1559"/>
      <c r="J96" s="2261"/>
      <c r="K96" s="2222"/>
      <c r="L96" s="2224"/>
      <c r="M96" s="2264"/>
      <c r="N96" s="2097"/>
      <c r="O96" s="2277"/>
      <c r="P96" s="2227"/>
      <c r="Q96" s="1569"/>
      <c r="R96" s="935" t="s">
        <v>1929</v>
      </c>
      <c r="S96" s="955">
        <v>12000000</v>
      </c>
      <c r="T96" s="2191"/>
      <c r="U96" s="2204"/>
      <c r="V96" s="2256"/>
      <c r="W96" s="2257"/>
      <c r="X96" s="2188"/>
      <c r="Y96" s="2188"/>
      <c r="Z96" s="2188"/>
      <c r="AA96" s="2188"/>
      <c r="AB96" s="2188"/>
      <c r="AC96" s="2188"/>
      <c r="AD96" s="2188"/>
      <c r="AE96" s="2188"/>
      <c r="AF96" s="2188"/>
      <c r="AG96" s="2188"/>
      <c r="AH96" s="2188"/>
      <c r="AI96" s="2188"/>
      <c r="AJ96" s="2188"/>
      <c r="AK96" s="2074"/>
      <c r="AL96" s="2045"/>
      <c r="AM96" s="2045"/>
      <c r="AN96" s="2198"/>
    </row>
    <row r="97" spans="1:40" ht="48.75" customHeight="1" x14ac:dyDescent="0.2">
      <c r="A97" s="894"/>
      <c r="B97" s="895"/>
      <c r="C97" s="707"/>
      <c r="D97" s="340"/>
      <c r="E97" s="707"/>
      <c r="F97" s="340"/>
      <c r="G97" s="2269"/>
      <c r="H97" s="2264"/>
      <c r="I97" s="1559"/>
      <c r="J97" s="2261"/>
      <c r="K97" s="2222"/>
      <c r="L97" s="2224"/>
      <c r="M97" s="2264"/>
      <c r="N97" s="2097"/>
      <c r="O97" s="2277"/>
      <c r="P97" s="2227"/>
      <c r="Q97" s="1570"/>
      <c r="R97" s="936" t="s">
        <v>1930</v>
      </c>
      <c r="S97" s="274">
        <v>12000000</v>
      </c>
      <c r="T97" s="2191"/>
      <c r="U97" s="2204"/>
      <c r="V97" s="2256"/>
      <c r="W97" s="2257"/>
      <c r="X97" s="2188"/>
      <c r="Y97" s="2188"/>
      <c r="Z97" s="2188"/>
      <c r="AA97" s="2188"/>
      <c r="AB97" s="2188"/>
      <c r="AC97" s="2188"/>
      <c r="AD97" s="2188"/>
      <c r="AE97" s="2188"/>
      <c r="AF97" s="2188"/>
      <c r="AG97" s="2188"/>
      <c r="AH97" s="2188"/>
      <c r="AI97" s="2188"/>
      <c r="AJ97" s="2188"/>
      <c r="AK97" s="2074"/>
      <c r="AL97" s="2045"/>
      <c r="AM97" s="2045"/>
      <c r="AN97" s="2198"/>
    </row>
    <row r="98" spans="1:40" ht="85.5" x14ac:dyDescent="0.2">
      <c r="A98" s="894"/>
      <c r="B98" s="895"/>
      <c r="C98" s="707"/>
      <c r="D98" s="340"/>
      <c r="E98" s="707"/>
      <c r="F98" s="340"/>
      <c r="G98" s="2269"/>
      <c r="H98" s="2264"/>
      <c r="I98" s="1559"/>
      <c r="J98" s="2261"/>
      <c r="K98" s="2222"/>
      <c r="L98" s="2224"/>
      <c r="M98" s="2264"/>
      <c r="N98" s="2097"/>
      <c r="O98" s="2277"/>
      <c r="P98" s="2227"/>
      <c r="Q98" s="1568" t="s">
        <v>1240</v>
      </c>
      <c r="R98" s="937" t="s">
        <v>1931</v>
      </c>
      <c r="S98" s="274">
        <v>290060000</v>
      </c>
      <c r="T98" s="2191"/>
      <c r="U98" s="2204"/>
      <c r="V98" s="2256"/>
      <c r="W98" s="2257"/>
      <c r="X98" s="2188"/>
      <c r="Y98" s="2188"/>
      <c r="Z98" s="2188"/>
      <c r="AA98" s="2188"/>
      <c r="AB98" s="2188"/>
      <c r="AC98" s="2188"/>
      <c r="AD98" s="2188"/>
      <c r="AE98" s="2188"/>
      <c r="AF98" s="2188"/>
      <c r="AG98" s="2188"/>
      <c r="AH98" s="2188"/>
      <c r="AI98" s="2188"/>
      <c r="AJ98" s="2188"/>
      <c r="AK98" s="2074"/>
      <c r="AL98" s="2045"/>
      <c r="AM98" s="2045"/>
      <c r="AN98" s="2198"/>
    </row>
    <row r="99" spans="1:40" ht="105" customHeight="1" x14ac:dyDescent="0.2">
      <c r="A99" s="894"/>
      <c r="B99" s="895"/>
      <c r="C99" s="707"/>
      <c r="D99" s="340"/>
      <c r="E99" s="707"/>
      <c r="F99" s="340"/>
      <c r="G99" s="2269"/>
      <c r="H99" s="2264"/>
      <c r="I99" s="1559"/>
      <c r="J99" s="2261"/>
      <c r="K99" s="2222"/>
      <c r="L99" s="2224"/>
      <c r="M99" s="2264"/>
      <c r="N99" s="2097"/>
      <c r="O99" s="2277"/>
      <c r="P99" s="2227"/>
      <c r="Q99" s="1569"/>
      <c r="R99" s="937" t="s">
        <v>1932</v>
      </c>
      <c r="S99" s="488">
        <v>51000000</v>
      </c>
      <c r="T99" s="2191"/>
      <c r="U99" s="2204"/>
      <c r="V99" s="2256"/>
      <c r="W99" s="2257"/>
      <c r="X99" s="2188"/>
      <c r="Y99" s="2188"/>
      <c r="Z99" s="2188"/>
      <c r="AA99" s="2188"/>
      <c r="AB99" s="2188"/>
      <c r="AC99" s="2188"/>
      <c r="AD99" s="2188"/>
      <c r="AE99" s="2188"/>
      <c r="AF99" s="2188"/>
      <c r="AG99" s="2188"/>
      <c r="AH99" s="2188"/>
      <c r="AI99" s="2188"/>
      <c r="AJ99" s="2188"/>
      <c r="AK99" s="2074"/>
      <c r="AL99" s="2045"/>
      <c r="AM99" s="2045"/>
      <c r="AN99" s="2198"/>
    </row>
    <row r="100" spans="1:40" ht="23.25" customHeight="1" x14ac:dyDescent="0.2">
      <c r="A100" s="894"/>
      <c r="B100" s="895"/>
      <c r="C100" s="707"/>
      <c r="D100" s="340"/>
      <c r="E100" s="707"/>
      <c r="F100" s="340"/>
      <c r="G100" s="2269"/>
      <c r="H100" s="2264"/>
      <c r="I100" s="1559"/>
      <c r="J100" s="2261"/>
      <c r="K100" s="2222"/>
      <c r="L100" s="2224"/>
      <c r="M100" s="2264"/>
      <c r="N100" s="2097"/>
      <c r="O100" s="2277"/>
      <c r="P100" s="2227"/>
      <c r="Q100" s="1569"/>
      <c r="R100" s="937" t="s">
        <v>1933</v>
      </c>
      <c r="S100" s="488">
        <v>30000000</v>
      </c>
      <c r="T100" s="2191"/>
      <c r="U100" s="2204"/>
      <c r="V100" s="2256"/>
      <c r="W100" s="2257"/>
      <c r="X100" s="2188"/>
      <c r="Y100" s="2188"/>
      <c r="Z100" s="2188"/>
      <c r="AA100" s="2188"/>
      <c r="AB100" s="2188"/>
      <c r="AC100" s="2188"/>
      <c r="AD100" s="2188"/>
      <c r="AE100" s="2188"/>
      <c r="AF100" s="2188"/>
      <c r="AG100" s="2188"/>
      <c r="AH100" s="2188"/>
      <c r="AI100" s="2188"/>
      <c r="AJ100" s="2188"/>
      <c r="AK100" s="2074"/>
      <c r="AL100" s="2045"/>
      <c r="AM100" s="2045"/>
      <c r="AN100" s="2198"/>
    </row>
    <row r="101" spans="1:40" ht="45" customHeight="1" x14ac:dyDescent="0.2">
      <c r="A101" s="894"/>
      <c r="B101" s="895"/>
      <c r="C101" s="707"/>
      <c r="D101" s="340"/>
      <c r="E101" s="707"/>
      <c r="F101" s="340"/>
      <c r="G101" s="2269"/>
      <c r="H101" s="2264"/>
      <c r="I101" s="1559"/>
      <c r="J101" s="2261"/>
      <c r="K101" s="2222"/>
      <c r="L101" s="2224"/>
      <c r="M101" s="2264"/>
      <c r="N101" s="2097"/>
      <c r="O101" s="2277"/>
      <c r="P101" s="2227"/>
      <c r="Q101" s="1570"/>
      <c r="R101" s="937" t="s">
        <v>1934</v>
      </c>
      <c r="S101" s="488">
        <v>20000000</v>
      </c>
      <c r="T101" s="2191"/>
      <c r="U101" s="2204"/>
      <c r="V101" s="2258"/>
      <c r="W101" s="2259"/>
      <c r="X101" s="2188"/>
      <c r="Y101" s="2188"/>
      <c r="Z101" s="2188"/>
      <c r="AA101" s="2188"/>
      <c r="AB101" s="2188"/>
      <c r="AC101" s="2188"/>
      <c r="AD101" s="2188"/>
      <c r="AE101" s="2188"/>
      <c r="AF101" s="2188"/>
      <c r="AG101" s="2188"/>
      <c r="AH101" s="2188"/>
      <c r="AI101" s="2188"/>
      <c r="AJ101" s="2188"/>
      <c r="AK101" s="2074"/>
      <c r="AL101" s="2045"/>
      <c r="AM101" s="2045"/>
      <c r="AN101" s="2198"/>
    </row>
    <row r="102" spans="1:40" ht="66" customHeight="1" x14ac:dyDescent="0.2">
      <c r="A102" s="894"/>
      <c r="B102" s="895"/>
      <c r="C102" s="707"/>
      <c r="D102" s="340"/>
      <c r="E102" s="707"/>
      <c r="F102" s="340"/>
      <c r="G102" s="2269">
        <v>192</v>
      </c>
      <c r="H102" s="2226" t="s">
        <v>2236</v>
      </c>
      <c r="I102" s="2195" t="s">
        <v>1241</v>
      </c>
      <c r="J102" s="2270">
        <v>1</v>
      </c>
      <c r="K102" s="2221" t="s">
        <v>1242</v>
      </c>
      <c r="L102" s="2247" t="s">
        <v>2383</v>
      </c>
      <c r="M102" s="2226" t="s">
        <v>1243</v>
      </c>
      <c r="N102" s="2047">
        <f>SUM(S102:S105)/O102</f>
        <v>1</v>
      </c>
      <c r="O102" s="2229">
        <f>SUM(S102:S105)</f>
        <v>80000000</v>
      </c>
      <c r="P102" s="2264" t="s">
        <v>1244</v>
      </c>
      <c r="Q102" s="1568" t="s">
        <v>1245</v>
      </c>
      <c r="R102" s="935" t="s">
        <v>1935</v>
      </c>
      <c r="S102" s="201">
        <v>15000000</v>
      </c>
      <c r="T102" s="2203" t="s">
        <v>1183</v>
      </c>
      <c r="U102" s="2195" t="s">
        <v>1184</v>
      </c>
      <c r="V102" s="2271">
        <v>701</v>
      </c>
      <c r="W102" s="2271">
        <v>877</v>
      </c>
      <c r="X102" s="2187"/>
      <c r="Y102" s="2187"/>
      <c r="Z102" s="2187"/>
      <c r="AA102" s="2187"/>
      <c r="AB102" s="2187"/>
      <c r="AC102" s="2187"/>
      <c r="AD102" s="2187"/>
      <c r="AE102" s="2187"/>
      <c r="AF102" s="2187"/>
      <c r="AG102" s="2187"/>
      <c r="AH102" s="2187"/>
      <c r="AI102" s="2187"/>
      <c r="AJ102" s="2187"/>
      <c r="AK102" s="2083">
        <f>SUM(V102:AJ105)</f>
        <v>1578</v>
      </c>
      <c r="AL102" s="2190">
        <v>43102</v>
      </c>
      <c r="AM102" s="2190">
        <v>43465</v>
      </c>
      <c r="AN102" s="1664" t="s">
        <v>2390</v>
      </c>
    </row>
    <row r="103" spans="1:40" ht="52.5" customHeight="1" x14ac:dyDescent="0.2">
      <c r="A103" s="894"/>
      <c r="B103" s="895"/>
      <c r="C103" s="707"/>
      <c r="D103" s="340"/>
      <c r="E103" s="707"/>
      <c r="F103" s="340"/>
      <c r="G103" s="2269"/>
      <c r="H103" s="2227"/>
      <c r="I103" s="2204"/>
      <c r="J103" s="2270"/>
      <c r="K103" s="2222"/>
      <c r="L103" s="2224"/>
      <c r="M103" s="2227"/>
      <c r="N103" s="2047"/>
      <c r="O103" s="2229"/>
      <c r="P103" s="2264"/>
      <c r="Q103" s="1569"/>
      <c r="R103" s="937" t="s">
        <v>1936</v>
      </c>
      <c r="S103" s="201">
        <v>17000000</v>
      </c>
      <c r="T103" s="2191"/>
      <c r="U103" s="2204"/>
      <c r="V103" s="2272"/>
      <c r="W103" s="2272"/>
      <c r="X103" s="2188"/>
      <c r="Y103" s="2188"/>
      <c r="Z103" s="2188"/>
      <c r="AA103" s="2188"/>
      <c r="AB103" s="2188"/>
      <c r="AC103" s="2188"/>
      <c r="AD103" s="2188"/>
      <c r="AE103" s="2188"/>
      <c r="AF103" s="2188"/>
      <c r="AG103" s="2188"/>
      <c r="AH103" s="2188"/>
      <c r="AI103" s="2188"/>
      <c r="AJ103" s="2188"/>
      <c r="AK103" s="2215"/>
      <c r="AL103" s="2190"/>
      <c r="AM103" s="2190"/>
      <c r="AN103" s="1664"/>
    </row>
    <row r="104" spans="1:40" ht="53.25" customHeight="1" x14ac:dyDescent="0.2">
      <c r="A104" s="894"/>
      <c r="B104" s="895"/>
      <c r="C104" s="707"/>
      <c r="D104" s="340"/>
      <c r="E104" s="707"/>
      <c r="F104" s="340"/>
      <c r="G104" s="2269"/>
      <c r="H104" s="2227"/>
      <c r="I104" s="2204"/>
      <c r="J104" s="2270"/>
      <c r="K104" s="2222"/>
      <c r="L104" s="2224"/>
      <c r="M104" s="2227"/>
      <c r="N104" s="2047"/>
      <c r="O104" s="2229"/>
      <c r="P104" s="2264"/>
      <c r="Q104" s="1569"/>
      <c r="R104" s="933" t="s">
        <v>1937</v>
      </c>
      <c r="S104" s="201">
        <v>10000000</v>
      </c>
      <c r="T104" s="2191"/>
      <c r="U104" s="2204"/>
      <c r="V104" s="2272"/>
      <c r="W104" s="2272"/>
      <c r="X104" s="2188"/>
      <c r="Y104" s="2188"/>
      <c r="Z104" s="2188"/>
      <c r="AA104" s="2188"/>
      <c r="AB104" s="2188"/>
      <c r="AC104" s="2188"/>
      <c r="AD104" s="2188"/>
      <c r="AE104" s="2188"/>
      <c r="AF104" s="2188"/>
      <c r="AG104" s="2188"/>
      <c r="AH104" s="2188"/>
      <c r="AI104" s="2188"/>
      <c r="AJ104" s="2188"/>
      <c r="AK104" s="2215"/>
      <c r="AL104" s="2190"/>
      <c r="AM104" s="2190"/>
      <c r="AN104" s="1664"/>
    </row>
    <row r="105" spans="1:40" ht="49.5" customHeight="1" x14ac:dyDescent="0.2">
      <c r="A105" s="894"/>
      <c r="B105" s="895"/>
      <c r="C105" s="707"/>
      <c r="D105" s="340"/>
      <c r="E105" s="899"/>
      <c r="F105" s="340"/>
      <c r="G105" s="2269"/>
      <c r="H105" s="2228"/>
      <c r="I105" s="2196"/>
      <c r="J105" s="2270"/>
      <c r="K105" s="2223"/>
      <c r="L105" s="2225"/>
      <c r="M105" s="2228"/>
      <c r="N105" s="2047"/>
      <c r="O105" s="2229"/>
      <c r="P105" s="2264"/>
      <c r="Q105" s="1570"/>
      <c r="R105" s="480" t="s">
        <v>1938</v>
      </c>
      <c r="S105" s="201">
        <v>38000000</v>
      </c>
      <c r="T105" s="2192"/>
      <c r="U105" s="2196"/>
      <c r="V105" s="2273"/>
      <c r="W105" s="2273"/>
      <c r="X105" s="2188"/>
      <c r="Y105" s="2188"/>
      <c r="Z105" s="2188"/>
      <c r="AA105" s="2188"/>
      <c r="AB105" s="2188"/>
      <c r="AC105" s="2188"/>
      <c r="AD105" s="2188"/>
      <c r="AE105" s="2188"/>
      <c r="AF105" s="2188"/>
      <c r="AG105" s="2188"/>
      <c r="AH105" s="2188"/>
      <c r="AI105" s="2188"/>
      <c r="AJ105" s="2188"/>
      <c r="AK105" s="2074"/>
      <c r="AL105" s="2045"/>
      <c r="AM105" s="2045"/>
      <c r="AN105" s="1664"/>
    </row>
    <row r="106" spans="1:40" ht="15" x14ac:dyDescent="0.2">
      <c r="A106" s="894"/>
      <c r="B106" s="895"/>
      <c r="C106" s="707"/>
      <c r="D106" s="340"/>
      <c r="E106" s="209">
        <v>63</v>
      </c>
      <c r="F106" s="205" t="s">
        <v>1246</v>
      </c>
      <c r="G106" s="206"/>
      <c r="H106" s="207"/>
      <c r="I106" s="207"/>
      <c r="J106" s="206"/>
      <c r="K106" s="206"/>
      <c r="L106" s="206"/>
      <c r="M106" s="207"/>
      <c r="N106" s="206"/>
      <c r="O106" s="206"/>
      <c r="P106" s="207"/>
      <c r="Q106" s="207"/>
      <c r="R106" s="207"/>
      <c r="S106" s="206"/>
      <c r="T106" s="206"/>
      <c r="U106" s="207"/>
      <c r="V106" s="206"/>
      <c r="W106" s="206"/>
      <c r="X106" s="206"/>
      <c r="Y106" s="206"/>
      <c r="Z106" s="206"/>
      <c r="AA106" s="206"/>
      <c r="AB106" s="206"/>
      <c r="AC106" s="206"/>
      <c r="AD106" s="206"/>
      <c r="AE106" s="206"/>
      <c r="AF106" s="206"/>
      <c r="AG106" s="206"/>
      <c r="AH106" s="206"/>
      <c r="AI106" s="206"/>
      <c r="AJ106" s="206"/>
      <c r="AK106" s="206"/>
      <c r="AL106" s="206"/>
      <c r="AM106" s="206"/>
      <c r="AN106" s="946"/>
    </row>
    <row r="107" spans="1:40" ht="72" customHeight="1" x14ac:dyDescent="0.2">
      <c r="A107" s="894"/>
      <c r="B107" s="895"/>
      <c r="C107" s="707"/>
      <c r="D107" s="340"/>
      <c r="E107" s="708"/>
      <c r="F107" s="340"/>
      <c r="G107" s="2219">
        <v>193</v>
      </c>
      <c r="H107" s="2204" t="s">
        <v>1247</v>
      </c>
      <c r="I107" s="2204" t="s">
        <v>1248</v>
      </c>
      <c r="J107" s="1703">
        <v>1</v>
      </c>
      <c r="K107" s="2221" t="s">
        <v>1249</v>
      </c>
      <c r="L107" s="2224" t="s">
        <v>2384</v>
      </c>
      <c r="M107" s="1702" t="s">
        <v>1250</v>
      </c>
      <c r="N107" s="2047">
        <f>SUM(S107:S108)/O107</f>
        <v>1</v>
      </c>
      <c r="O107" s="2183">
        <f>SUM(S107:S108)</f>
        <v>30000000</v>
      </c>
      <c r="P107" s="2264" t="s">
        <v>1251</v>
      </c>
      <c r="Q107" s="1534" t="s">
        <v>1252</v>
      </c>
      <c r="R107" s="933" t="s">
        <v>1939</v>
      </c>
      <c r="S107" s="221">
        <v>15000000</v>
      </c>
      <c r="T107" s="2214">
        <v>20</v>
      </c>
      <c r="U107" s="1617" t="s">
        <v>127</v>
      </c>
      <c r="V107" s="2254">
        <v>32</v>
      </c>
      <c r="W107" s="2255"/>
      <c r="X107" s="2265"/>
      <c r="Y107" s="2265"/>
      <c r="Z107" s="2265"/>
      <c r="AA107" s="2265"/>
      <c r="AB107" s="2267">
        <v>32</v>
      </c>
      <c r="AC107" s="2265"/>
      <c r="AD107" s="2262"/>
      <c r="AE107" s="2262"/>
      <c r="AF107" s="2262"/>
      <c r="AG107" s="2262"/>
      <c r="AH107" s="2187"/>
      <c r="AI107" s="2187"/>
      <c r="AJ107" s="2187"/>
      <c r="AK107" s="2083">
        <f>SUM(X107:AH108)</f>
        <v>32</v>
      </c>
      <c r="AL107" s="1820">
        <v>43102</v>
      </c>
      <c r="AM107" s="1820" t="s">
        <v>1253</v>
      </c>
      <c r="AN107" s="1664" t="s">
        <v>2390</v>
      </c>
    </row>
    <row r="108" spans="1:40" ht="51.75" customHeight="1" x14ac:dyDescent="0.2">
      <c r="A108" s="894"/>
      <c r="B108" s="895"/>
      <c r="C108" s="707"/>
      <c r="D108" s="340"/>
      <c r="E108" s="707"/>
      <c r="F108" s="340"/>
      <c r="G108" s="2220"/>
      <c r="H108" s="2196"/>
      <c r="I108" s="2196"/>
      <c r="J108" s="2261"/>
      <c r="K108" s="2223"/>
      <c r="L108" s="2225"/>
      <c r="M108" s="1704"/>
      <c r="N108" s="2047"/>
      <c r="O108" s="2229"/>
      <c r="P108" s="2264"/>
      <c r="Q108" s="1534"/>
      <c r="R108" s="933" t="s">
        <v>1940</v>
      </c>
      <c r="S108" s="222">
        <v>15000000</v>
      </c>
      <c r="T108" s="2214"/>
      <c r="U108" s="1617"/>
      <c r="V108" s="2258"/>
      <c r="W108" s="2259"/>
      <c r="X108" s="2266"/>
      <c r="Y108" s="2266"/>
      <c r="Z108" s="2266"/>
      <c r="AA108" s="2266"/>
      <c r="AB108" s="2268"/>
      <c r="AC108" s="2266"/>
      <c r="AD108" s="2263"/>
      <c r="AE108" s="2263"/>
      <c r="AF108" s="2263"/>
      <c r="AG108" s="2263"/>
      <c r="AH108" s="2188"/>
      <c r="AI108" s="2188"/>
      <c r="AJ108" s="2188"/>
      <c r="AK108" s="2074"/>
      <c r="AL108" s="2217"/>
      <c r="AM108" s="2217"/>
      <c r="AN108" s="1664"/>
    </row>
    <row r="109" spans="1:40" ht="60" customHeight="1" x14ac:dyDescent="0.2">
      <c r="A109" s="894"/>
      <c r="B109" s="895"/>
      <c r="C109" s="707"/>
      <c r="D109" s="340"/>
      <c r="E109" s="707"/>
      <c r="F109" s="340"/>
      <c r="G109" s="2218">
        <v>194</v>
      </c>
      <c r="H109" s="2195" t="s">
        <v>1254</v>
      </c>
      <c r="I109" s="2260" t="s">
        <v>1255</v>
      </c>
      <c r="J109" s="2261">
        <v>1</v>
      </c>
      <c r="K109" s="2221" t="s">
        <v>1256</v>
      </c>
      <c r="L109" s="2247" t="s">
        <v>2385</v>
      </c>
      <c r="M109" s="2226" t="s">
        <v>1257</v>
      </c>
      <c r="N109" s="2047">
        <f>SUM(S109:S110)/O109</f>
        <v>1</v>
      </c>
      <c r="O109" s="2229">
        <f>SUM(S109:S110)</f>
        <v>70000000</v>
      </c>
      <c r="P109" s="2226" t="s">
        <v>1258</v>
      </c>
      <c r="Q109" s="480" t="s">
        <v>1259</v>
      </c>
      <c r="R109" s="380" t="s">
        <v>1941</v>
      </c>
      <c r="S109" s="223">
        <v>45000000</v>
      </c>
      <c r="T109" s="2214" t="s">
        <v>1183</v>
      </c>
      <c r="U109" s="2195" t="s">
        <v>1184</v>
      </c>
      <c r="V109" s="2254">
        <v>909</v>
      </c>
      <c r="W109" s="2255"/>
      <c r="X109" s="2187"/>
      <c r="Y109" s="2187"/>
      <c r="Z109" s="2187"/>
      <c r="AA109" s="2187"/>
      <c r="AB109" s="2073">
        <v>909</v>
      </c>
      <c r="AC109" s="2187"/>
      <c r="AD109" s="2187"/>
      <c r="AE109" s="2187"/>
      <c r="AF109" s="2187"/>
      <c r="AG109" s="2187"/>
      <c r="AH109" s="2187"/>
      <c r="AI109" s="2187"/>
      <c r="AJ109" s="2187"/>
      <c r="AK109" s="2073">
        <f>SUM(AB109:AJ110)</f>
        <v>909</v>
      </c>
      <c r="AL109" s="1820">
        <v>43102</v>
      </c>
      <c r="AM109" s="1820">
        <v>43465</v>
      </c>
      <c r="AN109" s="2198" t="s">
        <v>2390</v>
      </c>
    </row>
    <row r="110" spans="1:40" ht="38.25" customHeight="1" x14ac:dyDescent="0.2">
      <c r="A110" s="894"/>
      <c r="B110" s="895"/>
      <c r="C110" s="707"/>
      <c r="D110" s="340"/>
      <c r="E110" s="707"/>
      <c r="F110" s="340"/>
      <c r="G110" s="2219"/>
      <c r="H110" s="2204"/>
      <c r="I110" s="2260"/>
      <c r="J110" s="2261"/>
      <c r="K110" s="2223"/>
      <c r="L110" s="2224"/>
      <c r="M110" s="2227"/>
      <c r="N110" s="2047"/>
      <c r="O110" s="2229"/>
      <c r="P110" s="2228"/>
      <c r="Q110" s="443" t="s">
        <v>1260</v>
      </c>
      <c r="R110" s="916" t="s">
        <v>1942</v>
      </c>
      <c r="S110" s="201">
        <v>25000000</v>
      </c>
      <c r="T110" s="2214"/>
      <c r="U110" s="2196"/>
      <c r="V110" s="2258"/>
      <c r="W110" s="2259"/>
      <c r="X110" s="2188"/>
      <c r="Y110" s="2188"/>
      <c r="Z110" s="2188"/>
      <c r="AA110" s="2188"/>
      <c r="AB110" s="2074"/>
      <c r="AC110" s="2188"/>
      <c r="AD110" s="2188"/>
      <c r="AE110" s="2188"/>
      <c r="AF110" s="2188"/>
      <c r="AG110" s="2188"/>
      <c r="AH110" s="2188"/>
      <c r="AI110" s="2188"/>
      <c r="AJ110" s="2188"/>
      <c r="AK110" s="2074"/>
      <c r="AL110" s="2216"/>
      <c r="AM110" s="2216"/>
      <c r="AN110" s="2198"/>
    </row>
    <row r="111" spans="1:40" ht="15" x14ac:dyDescent="0.2">
      <c r="A111" s="894"/>
      <c r="B111" s="895"/>
      <c r="C111" s="707"/>
      <c r="D111" s="340"/>
      <c r="E111" s="199">
        <v>64</v>
      </c>
      <c r="F111" s="224" t="s">
        <v>1261</v>
      </c>
      <c r="G111" s="225"/>
      <c r="H111" s="207"/>
      <c r="I111" s="207"/>
      <c r="J111" s="225"/>
      <c r="K111" s="225"/>
      <c r="L111" s="225"/>
      <c r="M111" s="207"/>
      <c r="N111" s="225"/>
      <c r="O111" s="225"/>
      <c r="P111" s="207"/>
      <c r="Q111" s="207"/>
      <c r="R111" s="207"/>
      <c r="S111" s="225"/>
      <c r="T111" s="225"/>
      <c r="U111" s="207"/>
      <c r="V111" s="225"/>
      <c r="W111" s="225"/>
      <c r="X111" s="225"/>
      <c r="Y111" s="225"/>
      <c r="Z111" s="225"/>
      <c r="AA111" s="225"/>
      <c r="AB111" s="225"/>
      <c r="AC111" s="225"/>
      <c r="AD111" s="225"/>
      <c r="AE111" s="225"/>
      <c r="AF111" s="225"/>
      <c r="AG111" s="225"/>
      <c r="AH111" s="225"/>
      <c r="AI111" s="225"/>
      <c r="AJ111" s="225"/>
      <c r="AK111" s="225"/>
      <c r="AL111" s="225"/>
      <c r="AM111" s="225"/>
      <c r="AN111" s="946"/>
    </row>
    <row r="112" spans="1:40" ht="39" customHeight="1" x14ac:dyDescent="0.2">
      <c r="A112" s="894"/>
      <c r="B112" s="895"/>
      <c r="C112" s="707"/>
      <c r="D112" s="340"/>
      <c r="E112" s="896"/>
      <c r="F112" s="895"/>
      <c r="G112" s="2218">
        <v>195</v>
      </c>
      <c r="H112" s="2195" t="s">
        <v>1262</v>
      </c>
      <c r="I112" s="2251" t="s">
        <v>1263</v>
      </c>
      <c r="J112" s="1562">
        <v>1</v>
      </c>
      <c r="K112" s="2221" t="s">
        <v>1264</v>
      </c>
      <c r="L112" s="2247" t="s">
        <v>2386</v>
      </c>
      <c r="M112" s="1701" t="s">
        <v>1265</v>
      </c>
      <c r="N112" s="2047">
        <f>SUM(S112:S114)/O112</f>
        <v>1</v>
      </c>
      <c r="O112" s="2229">
        <f>SUM(S112:S114)</f>
        <v>90000000</v>
      </c>
      <c r="P112" s="2226" t="s">
        <v>1266</v>
      </c>
      <c r="Q112" s="1568" t="s">
        <v>1267</v>
      </c>
      <c r="R112" s="480" t="s">
        <v>1268</v>
      </c>
      <c r="S112" s="201">
        <v>30200000</v>
      </c>
      <c r="T112" s="2203" t="s">
        <v>1183</v>
      </c>
      <c r="U112" s="2195" t="s">
        <v>1184</v>
      </c>
      <c r="V112" s="2254">
        <v>13208</v>
      </c>
      <c r="W112" s="2255"/>
      <c r="X112" s="2187"/>
      <c r="Y112" s="2187"/>
      <c r="Z112" s="2187"/>
      <c r="AA112" s="2187"/>
      <c r="AB112" s="2187"/>
      <c r="AC112" s="2073">
        <v>13208</v>
      </c>
      <c r="AD112" s="2187"/>
      <c r="AE112" s="2187"/>
      <c r="AF112" s="2187"/>
      <c r="AG112" s="2187"/>
      <c r="AH112" s="2187"/>
      <c r="AI112" s="2187"/>
      <c r="AJ112" s="2187"/>
      <c r="AK112" s="2073">
        <f>SUM(AC112:AJ114)</f>
        <v>13208</v>
      </c>
      <c r="AL112" s="2243">
        <v>43102</v>
      </c>
      <c r="AM112" s="1820">
        <v>43465</v>
      </c>
      <c r="AN112" s="2198" t="s">
        <v>2390</v>
      </c>
    </row>
    <row r="113" spans="1:256" ht="63.75" customHeight="1" x14ac:dyDescent="0.2">
      <c r="A113" s="894"/>
      <c r="B113" s="895"/>
      <c r="C113" s="707"/>
      <c r="D113" s="340"/>
      <c r="E113" s="896"/>
      <c r="F113" s="895"/>
      <c r="G113" s="2219"/>
      <c r="H113" s="2204"/>
      <c r="I113" s="2252"/>
      <c r="J113" s="1562"/>
      <c r="K113" s="2222"/>
      <c r="L113" s="2224"/>
      <c r="M113" s="1702"/>
      <c r="N113" s="2047"/>
      <c r="O113" s="2229"/>
      <c r="P113" s="2227"/>
      <c r="Q113" s="1569"/>
      <c r="R113" s="480" t="s">
        <v>1269</v>
      </c>
      <c r="S113" s="201">
        <v>51000000</v>
      </c>
      <c r="T113" s="2191"/>
      <c r="U113" s="2204"/>
      <c r="V113" s="2256"/>
      <c r="W113" s="2257"/>
      <c r="X113" s="2188"/>
      <c r="Y113" s="2188"/>
      <c r="Z113" s="2188"/>
      <c r="AA113" s="2188"/>
      <c r="AB113" s="2188"/>
      <c r="AC113" s="2074"/>
      <c r="AD113" s="2188"/>
      <c r="AE113" s="2188"/>
      <c r="AF113" s="2188"/>
      <c r="AG113" s="2188"/>
      <c r="AH113" s="2188"/>
      <c r="AI113" s="2188"/>
      <c r="AJ113" s="2188"/>
      <c r="AK113" s="2074"/>
      <c r="AL113" s="2244"/>
      <c r="AM113" s="2216"/>
      <c r="AN113" s="2198"/>
    </row>
    <row r="114" spans="1:256" ht="33.75" customHeight="1" x14ac:dyDescent="0.2">
      <c r="A114" s="894"/>
      <c r="B114" s="895"/>
      <c r="C114" s="707"/>
      <c r="D114" s="340"/>
      <c r="E114" s="897"/>
      <c r="F114" s="898"/>
      <c r="G114" s="2220"/>
      <c r="H114" s="2196"/>
      <c r="I114" s="2253"/>
      <c r="J114" s="1562"/>
      <c r="K114" s="2223"/>
      <c r="L114" s="2225"/>
      <c r="M114" s="1704"/>
      <c r="N114" s="2047"/>
      <c r="O114" s="2229"/>
      <c r="P114" s="2228"/>
      <c r="Q114" s="1570"/>
      <c r="R114" s="480" t="s">
        <v>1270</v>
      </c>
      <c r="S114" s="201">
        <v>8800000</v>
      </c>
      <c r="T114" s="2192"/>
      <c r="U114" s="2196"/>
      <c r="V114" s="2258"/>
      <c r="W114" s="2259"/>
      <c r="X114" s="2188"/>
      <c r="Y114" s="2188"/>
      <c r="Z114" s="2188"/>
      <c r="AA114" s="2188"/>
      <c r="AB114" s="2188"/>
      <c r="AC114" s="2074"/>
      <c r="AD114" s="2188"/>
      <c r="AE114" s="2188"/>
      <c r="AF114" s="2188"/>
      <c r="AG114" s="2188"/>
      <c r="AH114" s="2188"/>
      <c r="AI114" s="2188"/>
      <c r="AJ114" s="2188"/>
      <c r="AK114" s="2074"/>
      <c r="AL114" s="2245"/>
      <c r="AM114" s="2217"/>
      <c r="AN114" s="2198"/>
    </row>
    <row r="115" spans="1:256" ht="15" x14ac:dyDescent="0.2">
      <c r="A115" s="894"/>
      <c r="B115" s="895"/>
      <c r="C115" s="707"/>
      <c r="D115" s="340"/>
      <c r="E115" s="210">
        <v>65</v>
      </c>
      <c r="F115" s="205" t="s">
        <v>1271</v>
      </c>
      <c r="G115" s="206"/>
      <c r="H115" s="207"/>
      <c r="I115" s="207"/>
      <c r="J115" s="206"/>
      <c r="K115" s="206"/>
      <c r="L115" s="206"/>
      <c r="M115" s="207"/>
      <c r="N115" s="206"/>
      <c r="O115" s="206"/>
      <c r="P115" s="207"/>
      <c r="Q115" s="207"/>
      <c r="R115" s="207"/>
      <c r="S115" s="206"/>
      <c r="T115" s="206"/>
      <c r="U115" s="207"/>
      <c r="V115" s="206"/>
      <c r="W115" s="206"/>
      <c r="X115" s="206"/>
      <c r="Y115" s="206"/>
      <c r="Z115" s="206"/>
      <c r="AA115" s="206"/>
      <c r="AB115" s="206"/>
      <c r="AC115" s="206"/>
      <c r="AD115" s="206"/>
      <c r="AE115" s="206"/>
      <c r="AF115" s="206"/>
      <c r="AG115" s="206"/>
      <c r="AH115" s="206"/>
      <c r="AI115" s="206"/>
      <c r="AJ115" s="206"/>
      <c r="AK115" s="206"/>
      <c r="AL115" s="206"/>
      <c r="AM115" s="206"/>
      <c r="AN115" s="946"/>
    </row>
    <row r="116" spans="1:256" ht="43.5" customHeight="1" x14ac:dyDescent="0.2">
      <c r="A116" s="894"/>
      <c r="B116" s="895"/>
      <c r="C116" s="707"/>
      <c r="D116" s="340"/>
      <c r="E116" s="708"/>
      <c r="F116" s="900"/>
      <c r="G116" s="2218">
        <v>196</v>
      </c>
      <c r="H116" s="2195" t="s">
        <v>1272</v>
      </c>
      <c r="I116" s="2195" t="s">
        <v>1273</v>
      </c>
      <c r="J116" s="2246">
        <v>1</v>
      </c>
      <c r="K116" s="2221" t="s">
        <v>1274</v>
      </c>
      <c r="L116" s="2247" t="s">
        <v>2387</v>
      </c>
      <c r="M116" s="2226" t="s">
        <v>1275</v>
      </c>
      <c r="N116" s="2047">
        <f>SUM(S116:S118)/O116</f>
        <v>1</v>
      </c>
      <c r="O116" s="2229">
        <f>SUM(S116:S118)</f>
        <v>25000000</v>
      </c>
      <c r="P116" s="2226" t="s">
        <v>1276</v>
      </c>
      <c r="Q116" s="1568" t="s">
        <v>1277</v>
      </c>
      <c r="R116" s="373" t="s">
        <v>2267</v>
      </c>
      <c r="S116" s="226">
        <v>14000000</v>
      </c>
      <c r="T116" s="2203" t="s">
        <v>1183</v>
      </c>
      <c r="U116" s="2195" t="s">
        <v>1184</v>
      </c>
      <c r="V116" s="2248">
        <v>900</v>
      </c>
      <c r="W116" s="2248">
        <v>1480</v>
      </c>
      <c r="X116" s="2248">
        <v>0</v>
      </c>
      <c r="Y116" s="2248">
        <v>755</v>
      </c>
      <c r="Z116" s="2248">
        <v>1500</v>
      </c>
      <c r="AA116" s="2248">
        <v>95</v>
      </c>
      <c r="AB116" s="2233">
        <v>10</v>
      </c>
      <c r="AC116" s="2233">
        <v>20</v>
      </c>
      <c r="AD116" s="2236"/>
      <c r="AE116" s="2236"/>
      <c r="AF116" s="2236"/>
      <c r="AG116" s="2236"/>
      <c r="AH116" s="2126"/>
      <c r="AI116" s="2126"/>
      <c r="AJ116" s="2240"/>
      <c r="AK116" s="2083">
        <f>SUM(Y116:AH118)</f>
        <v>2380</v>
      </c>
      <c r="AL116" s="1820">
        <v>43102</v>
      </c>
      <c r="AM116" s="1820">
        <v>43465</v>
      </c>
      <c r="AN116" s="1664" t="s">
        <v>2390</v>
      </c>
    </row>
    <row r="117" spans="1:256" ht="59.25" customHeight="1" x14ac:dyDescent="0.2">
      <c r="A117" s="894"/>
      <c r="B117" s="895"/>
      <c r="C117" s="707"/>
      <c r="D117" s="340"/>
      <c r="E117" s="707"/>
      <c r="F117" s="340"/>
      <c r="G117" s="2219"/>
      <c r="H117" s="2204"/>
      <c r="I117" s="2204"/>
      <c r="J117" s="2246"/>
      <c r="K117" s="2222"/>
      <c r="L117" s="2224"/>
      <c r="M117" s="2227"/>
      <c r="N117" s="2047"/>
      <c r="O117" s="2229"/>
      <c r="P117" s="2227"/>
      <c r="Q117" s="1569"/>
      <c r="R117" s="374" t="s">
        <v>2268</v>
      </c>
      <c r="S117" s="226">
        <v>10000000</v>
      </c>
      <c r="T117" s="2191"/>
      <c r="U117" s="2204"/>
      <c r="V117" s="2249"/>
      <c r="W117" s="2249"/>
      <c r="X117" s="2249"/>
      <c r="Y117" s="2249"/>
      <c r="Z117" s="2249"/>
      <c r="AA117" s="2249"/>
      <c r="AB117" s="2234"/>
      <c r="AC117" s="2234"/>
      <c r="AD117" s="2237"/>
      <c r="AE117" s="2237"/>
      <c r="AF117" s="2237"/>
      <c r="AG117" s="2237"/>
      <c r="AH117" s="2239"/>
      <c r="AI117" s="2239"/>
      <c r="AJ117" s="2241"/>
      <c r="AK117" s="2215"/>
      <c r="AL117" s="2216"/>
      <c r="AM117" s="2216"/>
      <c r="AN117" s="1664"/>
    </row>
    <row r="118" spans="1:256" ht="34.5" customHeight="1" x14ac:dyDescent="0.2">
      <c r="A118" s="894"/>
      <c r="B118" s="895"/>
      <c r="C118" s="707"/>
      <c r="D118" s="340"/>
      <c r="E118" s="707"/>
      <c r="F118" s="340"/>
      <c r="G118" s="2219"/>
      <c r="H118" s="2204"/>
      <c r="I118" s="2204"/>
      <c r="J118" s="2246"/>
      <c r="K118" s="2223"/>
      <c r="L118" s="2224"/>
      <c r="M118" s="2227"/>
      <c r="N118" s="2047"/>
      <c r="O118" s="2229"/>
      <c r="P118" s="2227"/>
      <c r="Q118" s="1569"/>
      <c r="R118" s="373" t="s">
        <v>2269</v>
      </c>
      <c r="S118" s="226">
        <v>1000000</v>
      </c>
      <c r="T118" s="2191"/>
      <c r="U118" s="2196"/>
      <c r="V118" s="2250"/>
      <c r="W118" s="2250"/>
      <c r="X118" s="2250"/>
      <c r="Y118" s="2250"/>
      <c r="Z118" s="2250"/>
      <c r="AA118" s="2250"/>
      <c r="AB118" s="2235"/>
      <c r="AC118" s="2235"/>
      <c r="AD118" s="2238"/>
      <c r="AE118" s="2238"/>
      <c r="AF118" s="2238"/>
      <c r="AG118" s="2238"/>
      <c r="AH118" s="2127"/>
      <c r="AI118" s="2127"/>
      <c r="AJ118" s="2242"/>
      <c r="AK118" s="2074"/>
      <c r="AL118" s="2217"/>
      <c r="AM118" s="2217"/>
      <c r="AN118" s="1664"/>
    </row>
    <row r="119" spans="1:256" ht="15" x14ac:dyDescent="0.2">
      <c r="A119" s="894"/>
      <c r="B119" s="895"/>
      <c r="C119" s="707"/>
      <c r="D119" s="340"/>
      <c r="E119" s="227">
        <v>66</v>
      </c>
      <c r="F119" s="205" t="s">
        <v>1278</v>
      </c>
      <c r="G119" s="206"/>
      <c r="H119" s="207"/>
      <c r="I119" s="207"/>
      <c r="J119" s="206"/>
      <c r="K119" s="206"/>
      <c r="L119" s="206"/>
      <c r="M119" s="207"/>
      <c r="N119" s="206"/>
      <c r="O119" s="206"/>
      <c r="P119" s="207"/>
      <c r="Q119" s="207"/>
      <c r="R119" s="207"/>
      <c r="S119" s="206"/>
      <c r="T119" s="206"/>
      <c r="U119" s="207"/>
      <c r="V119" s="206"/>
      <c r="W119" s="206"/>
      <c r="X119" s="206"/>
      <c r="Y119" s="206"/>
      <c r="Z119" s="206"/>
      <c r="AA119" s="206"/>
      <c r="AB119" s="206"/>
      <c r="AC119" s="206"/>
      <c r="AD119" s="206"/>
      <c r="AE119" s="206"/>
      <c r="AF119" s="206"/>
      <c r="AG119" s="206"/>
      <c r="AH119" s="206"/>
      <c r="AI119" s="206"/>
      <c r="AJ119" s="206"/>
      <c r="AK119" s="206"/>
      <c r="AL119" s="206"/>
      <c r="AM119" s="206"/>
      <c r="AN119" s="946"/>
    </row>
    <row r="120" spans="1:256" ht="51" customHeight="1" x14ac:dyDescent="0.2">
      <c r="A120" s="894"/>
      <c r="B120" s="895"/>
      <c r="C120" s="707"/>
      <c r="D120" s="340"/>
      <c r="E120" s="901"/>
      <c r="F120" s="902"/>
      <c r="G120" s="2218">
        <v>197</v>
      </c>
      <c r="H120" s="1730" t="s">
        <v>1279</v>
      </c>
      <c r="I120" s="2195" t="s">
        <v>1280</v>
      </c>
      <c r="J120" s="1562">
        <v>1</v>
      </c>
      <c r="K120" s="2221" t="s">
        <v>1281</v>
      </c>
      <c r="L120" s="2224" t="s">
        <v>2388</v>
      </c>
      <c r="M120" s="2226" t="s">
        <v>1282</v>
      </c>
      <c r="N120" s="2049">
        <f>SUM(S120:S125)/O120</f>
        <v>1</v>
      </c>
      <c r="O120" s="2229">
        <f>SUM(S120:S125)</f>
        <v>45000000</v>
      </c>
      <c r="P120" s="2226" t="s">
        <v>1283</v>
      </c>
      <c r="Q120" s="1534" t="s">
        <v>1284</v>
      </c>
      <c r="R120" s="480" t="s">
        <v>1285</v>
      </c>
      <c r="S120" s="201">
        <v>5000000</v>
      </c>
      <c r="T120" s="2203" t="s">
        <v>1183</v>
      </c>
      <c r="U120" s="2195" t="s">
        <v>1184</v>
      </c>
      <c r="V120" s="2230">
        <v>142909</v>
      </c>
      <c r="W120" s="1792">
        <v>16975</v>
      </c>
      <c r="X120" s="1792">
        <v>43252</v>
      </c>
      <c r="Y120" s="1792">
        <v>46770</v>
      </c>
      <c r="Z120" s="1792">
        <v>69532</v>
      </c>
      <c r="AA120" s="1792">
        <v>103</v>
      </c>
      <c r="AB120" s="2073">
        <v>215</v>
      </c>
      <c r="AC120" s="1792"/>
      <c r="AD120" s="1792">
        <v>12</v>
      </c>
      <c r="AE120" s="2124"/>
      <c r="AF120" s="1792"/>
      <c r="AG120" s="1792"/>
      <c r="AH120" s="1792"/>
      <c r="AI120" s="1792"/>
      <c r="AJ120" s="1792"/>
      <c r="AK120" s="1792">
        <f>SUM(X120:AE125)</f>
        <v>159884</v>
      </c>
      <c r="AL120" s="2190">
        <v>43102</v>
      </c>
      <c r="AM120" s="2190">
        <v>43465</v>
      </c>
      <c r="AN120" s="2198" t="s">
        <v>2390</v>
      </c>
    </row>
    <row r="121" spans="1:256" ht="53.25" customHeight="1" x14ac:dyDescent="0.2">
      <c r="A121" s="894"/>
      <c r="B121" s="895"/>
      <c r="C121" s="707"/>
      <c r="D121" s="340"/>
      <c r="E121" s="901"/>
      <c r="F121" s="902"/>
      <c r="G121" s="2219"/>
      <c r="H121" s="1731"/>
      <c r="I121" s="2204"/>
      <c r="J121" s="1562"/>
      <c r="K121" s="2222"/>
      <c r="L121" s="2224"/>
      <c r="M121" s="2227"/>
      <c r="N121" s="2097"/>
      <c r="O121" s="2229"/>
      <c r="P121" s="2227"/>
      <c r="Q121" s="1534"/>
      <c r="R121" s="480" t="s">
        <v>1286</v>
      </c>
      <c r="S121" s="201">
        <v>2000000</v>
      </c>
      <c r="T121" s="2191"/>
      <c r="U121" s="2204"/>
      <c r="V121" s="2231"/>
      <c r="W121" s="1793"/>
      <c r="X121" s="1793"/>
      <c r="Y121" s="1793"/>
      <c r="Z121" s="1793"/>
      <c r="AA121" s="1793"/>
      <c r="AB121" s="2074"/>
      <c r="AC121" s="1793"/>
      <c r="AD121" s="1793"/>
      <c r="AE121" s="2130"/>
      <c r="AF121" s="1793"/>
      <c r="AG121" s="1793"/>
      <c r="AH121" s="1793"/>
      <c r="AI121" s="1793"/>
      <c r="AJ121" s="1793"/>
      <c r="AK121" s="1793"/>
      <c r="AL121" s="2190"/>
      <c r="AM121" s="2190"/>
      <c r="AN121" s="2198"/>
    </row>
    <row r="122" spans="1:256" ht="57" x14ac:dyDescent="0.2">
      <c r="A122" s="894"/>
      <c r="B122" s="895"/>
      <c r="C122" s="707"/>
      <c r="D122" s="340"/>
      <c r="E122" s="901"/>
      <c r="F122" s="902"/>
      <c r="G122" s="2219"/>
      <c r="H122" s="1731"/>
      <c r="I122" s="2204"/>
      <c r="J122" s="1562"/>
      <c r="K122" s="2222"/>
      <c r="L122" s="2224"/>
      <c r="M122" s="2227"/>
      <c r="N122" s="2097"/>
      <c r="O122" s="2229"/>
      <c r="P122" s="2227"/>
      <c r="Q122" s="1569" t="s">
        <v>1287</v>
      </c>
      <c r="R122" s="917" t="s">
        <v>1943</v>
      </c>
      <c r="S122" s="201">
        <v>880000</v>
      </c>
      <c r="T122" s="2191"/>
      <c r="U122" s="2204"/>
      <c r="V122" s="2231"/>
      <c r="W122" s="1793"/>
      <c r="X122" s="1793"/>
      <c r="Y122" s="1793"/>
      <c r="Z122" s="1793"/>
      <c r="AA122" s="1793"/>
      <c r="AB122" s="2074"/>
      <c r="AC122" s="1793"/>
      <c r="AD122" s="1793"/>
      <c r="AE122" s="2130"/>
      <c r="AF122" s="1793"/>
      <c r="AG122" s="1793"/>
      <c r="AH122" s="1793"/>
      <c r="AI122" s="1793"/>
      <c r="AJ122" s="1793"/>
      <c r="AK122" s="1793"/>
      <c r="AL122" s="2045"/>
      <c r="AM122" s="2045"/>
      <c r="AN122" s="2198"/>
    </row>
    <row r="123" spans="1:256" ht="33.75" customHeight="1" x14ac:dyDescent="0.2">
      <c r="A123" s="894"/>
      <c r="B123" s="895"/>
      <c r="C123" s="707"/>
      <c r="D123" s="340"/>
      <c r="E123" s="901"/>
      <c r="F123" s="902"/>
      <c r="G123" s="2219"/>
      <c r="H123" s="1731"/>
      <c r="I123" s="2204"/>
      <c r="J123" s="1562"/>
      <c r="K123" s="2222"/>
      <c r="L123" s="2224"/>
      <c r="M123" s="2227"/>
      <c r="N123" s="2097"/>
      <c r="O123" s="2229"/>
      <c r="P123" s="2227"/>
      <c r="Q123" s="1569"/>
      <c r="R123" s="933" t="s">
        <v>1944</v>
      </c>
      <c r="S123" s="201">
        <v>32120000</v>
      </c>
      <c r="T123" s="2191"/>
      <c r="U123" s="2204"/>
      <c r="V123" s="2231"/>
      <c r="W123" s="1793"/>
      <c r="X123" s="1793"/>
      <c r="Y123" s="1793"/>
      <c r="Z123" s="1793"/>
      <c r="AA123" s="1793"/>
      <c r="AB123" s="2074"/>
      <c r="AC123" s="1793"/>
      <c r="AD123" s="1793"/>
      <c r="AE123" s="2130"/>
      <c r="AF123" s="1793"/>
      <c r="AG123" s="1793"/>
      <c r="AH123" s="1793"/>
      <c r="AI123" s="1793"/>
      <c r="AJ123" s="1793"/>
      <c r="AK123" s="1793"/>
      <c r="AL123" s="2045"/>
      <c r="AM123" s="2045"/>
      <c r="AN123" s="2198"/>
    </row>
    <row r="124" spans="1:256" ht="71.25" x14ac:dyDescent="0.2">
      <c r="A124" s="894"/>
      <c r="B124" s="895"/>
      <c r="C124" s="707"/>
      <c r="D124" s="340"/>
      <c r="E124" s="901"/>
      <c r="F124" s="902"/>
      <c r="G124" s="2219"/>
      <c r="H124" s="1731"/>
      <c r="I124" s="2204"/>
      <c r="J124" s="1562"/>
      <c r="K124" s="2222"/>
      <c r="L124" s="2224"/>
      <c r="M124" s="2227"/>
      <c r="N124" s="2097"/>
      <c r="O124" s="2229"/>
      <c r="P124" s="2227"/>
      <c r="Q124" s="1569"/>
      <c r="R124" s="918" t="s">
        <v>1945</v>
      </c>
      <c r="S124" s="201">
        <v>2500000</v>
      </c>
      <c r="T124" s="2191"/>
      <c r="U124" s="2204"/>
      <c r="V124" s="2231"/>
      <c r="W124" s="1793"/>
      <c r="X124" s="1793"/>
      <c r="Y124" s="1793"/>
      <c r="Z124" s="1793"/>
      <c r="AA124" s="1793"/>
      <c r="AB124" s="2074"/>
      <c r="AC124" s="1793"/>
      <c r="AD124" s="1793"/>
      <c r="AE124" s="2130"/>
      <c r="AF124" s="1793"/>
      <c r="AG124" s="1793"/>
      <c r="AH124" s="1793"/>
      <c r="AI124" s="1793"/>
      <c r="AJ124" s="1793"/>
      <c r="AK124" s="1793"/>
      <c r="AL124" s="2045"/>
      <c r="AM124" s="2045"/>
      <c r="AN124" s="2198"/>
    </row>
    <row r="125" spans="1:256" ht="57" x14ac:dyDescent="0.2">
      <c r="A125" s="894"/>
      <c r="B125" s="895"/>
      <c r="C125" s="899"/>
      <c r="D125" s="350"/>
      <c r="E125" s="903"/>
      <c r="F125" s="904"/>
      <c r="G125" s="2220"/>
      <c r="H125" s="1732"/>
      <c r="I125" s="2196"/>
      <c r="J125" s="1562"/>
      <c r="K125" s="2223"/>
      <c r="L125" s="2225"/>
      <c r="M125" s="2228"/>
      <c r="N125" s="2050"/>
      <c r="O125" s="2229"/>
      <c r="P125" s="2228"/>
      <c r="Q125" s="1570"/>
      <c r="R125" s="918" t="s">
        <v>1946</v>
      </c>
      <c r="S125" s="201">
        <v>2500000</v>
      </c>
      <c r="T125" s="2192"/>
      <c r="U125" s="2196"/>
      <c r="V125" s="2232"/>
      <c r="W125" s="1794"/>
      <c r="X125" s="1794"/>
      <c r="Y125" s="1794"/>
      <c r="Z125" s="1794"/>
      <c r="AA125" s="1794"/>
      <c r="AB125" s="1821"/>
      <c r="AC125" s="1794"/>
      <c r="AD125" s="1794"/>
      <c r="AE125" s="2125"/>
      <c r="AF125" s="1794"/>
      <c r="AG125" s="1794"/>
      <c r="AH125" s="1794"/>
      <c r="AI125" s="1794"/>
      <c r="AJ125" s="1794"/>
      <c r="AK125" s="1794"/>
      <c r="AL125" s="2045"/>
      <c r="AM125" s="2045"/>
      <c r="AN125" s="2198"/>
    </row>
    <row r="126" spans="1:256" ht="15" x14ac:dyDescent="0.2">
      <c r="A126" s="894"/>
      <c r="B126" s="895"/>
      <c r="C126" s="228">
        <v>19</v>
      </c>
      <c r="D126" s="197" t="s">
        <v>1288</v>
      </c>
      <c r="E126" s="173"/>
      <c r="F126" s="173"/>
      <c r="G126" s="173"/>
      <c r="H126" s="204"/>
      <c r="I126" s="204"/>
      <c r="J126" s="173"/>
      <c r="K126" s="173"/>
      <c r="L126" s="173"/>
      <c r="M126" s="204"/>
      <c r="N126" s="173"/>
      <c r="O126" s="173"/>
      <c r="P126" s="204"/>
      <c r="Q126" s="204"/>
      <c r="R126" s="204"/>
      <c r="S126" s="173"/>
      <c r="T126" s="173"/>
      <c r="U126" s="204"/>
      <c r="V126" s="173"/>
      <c r="W126" s="173"/>
      <c r="X126" s="173"/>
      <c r="Y126" s="173"/>
      <c r="Z126" s="173"/>
      <c r="AA126" s="173"/>
      <c r="AB126" s="173"/>
      <c r="AC126" s="173"/>
      <c r="AD126" s="173"/>
      <c r="AE126" s="173"/>
      <c r="AF126" s="173"/>
      <c r="AG126" s="173"/>
      <c r="AH126" s="173"/>
      <c r="AI126" s="173"/>
      <c r="AJ126" s="173"/>
      <c r="AK126" s="173"/>
      <c r="AL126" s="173"/>
      <c r="AM126" s="173"/>
      <c r="AN126" s="945"/>
    </row>
    <row r="127" spans="1:256" ht="15" x14ac:dyDescent="0.2">
      <c r="A127" s="894"/>
      <c r="B127" s="895"/>
      <c r="C127" s="2199"/>
      <c r="D127" s="2200"/>
      <c r="E127" s="199">
        <v>67</v>
      </c>
      <c r="F127" s="224" t="s">
        <v>1289</v>
      </c>
      <c r="G127" s="225"/>
      <c r="H127" s="207"/>
      <c r="I127" s="207"/>
      <c r="J127" s="225"/>
      <c r="K127" s="225"/>
      <c r="L127" s="225"/>
      <c r="M127" s="207"/>
      <c r="N127" s="225"/>
      <c r="O127" s="225"/>
      <c r="P127" s="207"/>
      <c r="Q127" s="207"/>
      <c r="R127" s="207"/>
      <c r="S127" s="225"/>
      <c r="T127" s="225"/>
      <c r="U127" s="207"/>
      <c r="V127" s="225"/>
      <c r="W127" s="225"/>
      <c r="X127" s="225"/>
      <c r="Y127" s="225"/>
      <c r="Z127" s="225"/>
      <c r="AA127" s="225"/>
      <c r="AB127" s="225"/>
      <c r="AC127" s="225"/>
      <c r="AD127" s="225"/>
      <c r="AE127" s="225"/>
      <c r="AF127" s="225"/>
      <c r="AG127" s="225"/>
      <c r="AH127" s="225"/>
      <c r="AI127" s="225"/>
      <c r="AJ127" s="225"/>
      <c r="AK127" s="225"/>
      <c r="AL127" s="225"/>
      <c r="AM127" s="225"/>
      <c r="AN127" s="946"/>
    </row>
    <row r="128" spans="1:256" ht="45" customHeight="1" x14ac:dyDescent="0.2">
      <c r="A128" s="894"/>
      <c r="B128" s="895"/>
      <c r="C128" s="2199"/>
      <c r="D128" s="2200"/>
      <c r="E128" s="708"/>
      <c r="F128" s="900"/>
      <c r="G128" s="2203">
        <v>198</v>
      </c>
      <c r="H128" s="2195" t="s">
        <v>1290</v>
      </c>
      <c r="I128" s="1568" t="s">
        <v>1291</v>
      </c>
      <c r="J128" s="2205">
        <v>1</v>
      </c>
      <c r="K128" s="2208" t="s">
        <v>1292</v>
      </c>
      <c r="L128" s="2209" t="s">
        <v>2389</v>
      </c>
      <c r="M128" s="2204" t="s">
        <v>1293</v>
      </c>
      <c r="N128" s="2211">
        <f>SUM(S128:S135)/O128</f>
        <v>1.218094236199546E-2</v>
      </c>
      <c r="O128" s="2138">
        <f>SUM(S128:S138)</f>
        <v>3612200000</v>
      </c>
      <c r="P128" s="2204" t="s">
        <v>1294</v>
      </c>
      <c r="Q128" s="1569" t="s">
        <v>1295</v>
      </c>
      <c r="R128" s="919" t="s">
        <v>1947</v>
      </c>
      <c r="S128" s="229">
        <v>2400000</v>
      </c>
      <c r="T128" s="2214" t="s">
        <v>1183</v>
      </c>
      <c r="U128" s="2195" t="s">
        <v>1184</v>
      </c>
      <c r="V128" s="2073">
        <v>43498</v>
      </c>
      <c r="W128" s="2073">
        <f>38184+200</f>
        <v>38384</v>
      </c>
      <c r="X128" s="2073"/>
      <c r="Y128" s="2073"/>
      <c r="Z128" s="2073"/>
      <c r="AA128" s="2073">
        <v>81882</v>
      </c>
      <c r="AB128" s="2187"/>
      <c r="AC128" s="2073"/>
      <c r="AD128" s="2073"/>
      <c r="AE128" s="2185"/>
      <c r="AF128" s="2185"/>
      <c r="AG128" s="2185"/>
      <c r="AH128" s="2185"/>
      <c r="AI128" s="2185"/>
      <c r="AJ128" s="2185"/>
      <c r="AK128" s="2133">
        <f>SUM(AA128)</f>
        <v>81882</v>
      </c>
      <c r="AL128" s="2190">
        <v>43102</v>
      </c>
      <c r="AM128" s="2190">
        <v>43465</v>
      </c>
      <c r="AN128" s="1568" t="s">
        <v>2390</v>
      </c>
      <c r="AO128" s="195"/>
      <c r="AP128" s="195"/>
      <c r="AQ128" s="195"/>
      <c r="AR128" s="195"/>
      <c r="AS128" s="195"/>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59"/>
      <c r="FL128" s="59"/>
      <c r="FM128" s="59"/>
      <c r="FN128" s="59"/>
      <c r="FO128" s="59"/>
      <c r="FP128" s="59"/>
      <c r="FQ128" s="59"/>
      <c r="FR128" s="59"/>
      <c r="FS128" s="59"/>
      <c r="FT128" s="59"/>
      <c r="FU128" s="59"/>
      <c r="FV128" s="59"/>
      <c r="FW128" s="59"/>
      <c r="FX128" s="59"/>
      <c r="FY128" s="59"/>
      <c r="FZ128" s="59"/>
      <c r="GA128" s="59"/>
      <c r="GB128" s="59"/>
      <c r="GC128" s="59"/>
      <c r="GD128" s="59"/>
      <c r="GE128" s="59"/>
      <c r="GF128" s="59"/>
      <c r="GG128" s="59"/>
      <c r="GH128" s="59"/>
      <c r="GI128" s="59"/>
      <c r="GJ128" s="59"/>
      <c r="GK128" s="59"/>
      <c r="GL128" s="59"/>
      <c r="GM128" s="59"/>
      <c r="GN128" s="59"/>
      <c r="GO128" s="59"/>
      <c r="GP128" s="59"/>
      <c r="GQ128" s="59"/>
      <c r="GR128" s="59"/>
      <c r="GS128" s="59"/>
      <c r="GT128" s="59"/>
      <c r="GU128" s="59"/>
      <c r="GV128" s="59"/>
      <c r="GW128" s="59"/>
      <c r="GX128" s="59"/>
      <c r="GY128" s="59"/>
      <c r="GZ128" s="59"/>
      <c r="HA128" s="59"/>
      <c r="HB128" s="59"/>
      <c r="HC128" s="59"/>
      <c r="HD128" s="59"/>
      <c r="HE128" s="59"/>
      <c r="HF128" s="59"/>
      <c r="HG128" s="59"/>
      <c r="HH128" s="59"/>
      <c r="HI128" s="59"/>
      <c r="HJ128" s="59"/>
      <c r="HK128" s="59"/>
      <c r="HL128" s="59"/>
      <c r="HM128" s="59"/>
      <c r="HN128" s="59"/>
      <c r="HO128" s="59"/>
      <c r="HP128" s="59"/>
      <c r="HQ128" s="59"/>
      <c r="HR128" s="59"/>
      <c r="HS128" s="59"/>
      <c r="HT128" s="59"/>
      <c r="HU128" s="59"/>
      <c r="HV128" s="59"/>
      <c r="HW128" s="59"/>
      <c r="HX128" s="59"/>
      <c r="HY128" s="59"/>
      <c r="HZ128" s="59"/>
      <c r="IA128" s="59"/>
      <c r="IB128" s="59"/>
      <c r="IC128" s="59"/>
      <c r="ID128" s="59"/>
      <c r="IE128" s="59"/>
      <c r="IF128" s="59"/>
      <c r="IG128" s="59"/>
      <c r="IH128" s="59"/>
      <c r="II128" s="59"/>
      <c r="IJ128" s="59"/>
      <c r="IK128" s="59"/>
      <c r="IL128" s="59"/>
      <c r="IM128" s="59"/>
      <c r="IN128" s="59"/>
      <c r="IO128" s="59"/>
      <c r="IP128" s="59"/>
      <c r="IQ128" s="59"/>
      <c r="IR128" s="59"/>
      <c r="IS128" s="59"/>
      <c r="IT128" s="59"/>
      <c r="IU128" s="59"/>
      <c r="IV128" s="59"/>
    </row>
    <row r="129" spans="1:256" ht="60" x14ac:dyDescent="0.2">
      <c r="A129" s="894"/>
      <c r="B129" s="895"/>
      <c r="C129" s="2199"/>
      <c r="D129" s="2200"/>
      <c r="E129" s="707"/>
      <c r="F129" s="340"/>
      <c r="G129" s="2191"/>
      <c r="H129" s="2204"/>
      <c r="I129" s="1569"/>
      <c r="J129" s="2206"/>
      <c r="K129" s="2208"/>
      <c r="L129" s="2209"/>
      <c r="M129" s="2204"/>
      <c r="N129" s="2212"/>
      <c r="O129" s="2158"/>
      <c r="P129" s="2204"/>
      <c r="Q129" s="1569"/>
      <c r="R129" s="919" t="s">
        <v>1948</v>
      </c>
      <c r="S129" s="229">
        <v>7920000</v>
      </c>
      <c r="T129" s="2214"/>
      <c r="U129" s="2204"/>
      <c r="V129" s="2074"/>
      <c r="W129" s="2074"/>
      <c r="X129" s="2074"/>
      <c r="Y129" s="2074"/>
      <c r="Z129" s="2074"/>
      <c r="AA129" s="2074"/>
      <c r="AB129" s="2188"/>
      <c r="AC129" s="2074"/>
      <c r="AD129" s="2074"/>
      <c r="AE129" s="2185"/>
      <c r="AF129" s="2185"/>
      <c r="AG129" s="2185"/>
      <c r="AH129" s="2185"/>
      <c r="AI129" s="2185"/>
      <c r="AJ129" s="2185"/>
      <c r="AK129" s="2133"/>
      <c r="AL129" s="2190"/>
      <c r="AM129" s="2190"/>
      <c r="AN129" s="1569"/>
      <c r="AO129" s="195"/>
      <c r="AP129" s="195"/>
      <c r="AQ129" s="195"/>
      <c r="AR129" s="195"/>
      <c r="AS129" s="195"/>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c r="FQ129" s="59"/>
      <c r="FR129" s="59"/>
      <c r="FS129" s="59"/>
      <c r="FT129" s="59"/>
      <c r="FU129" s="59"/>
      <c r="FV129" s="59"/>
      <c r="FW129" s="59"/>
      <c r="FX129" s="59"/>
      <c r="FY129" s="59"/>
      <c r="FZ129" s="59"/>
      <c r="GA129" s="59"/>
      <c r="GB129" s="59"/>
      <c r="GC129" s="59"/>
      <c r="GD129" s="59"/>
      <c r="GE129" s="59"/>
      <c r="GF129" s="59"/>
      <c r="GG129" s="59"/>
      <c r="GH129" s="59"/>
      <c r="GI129" s="59"/>
      <c r="GJ129" s="59"/>
      <c r="GK129" s="59"/>
      <c r="GL129" s="59"/>
      <c r="GM129" s="59"/>
      <c r="GN129" s="59"/>
      <c r="GO129" s="59"/>
      <c r="GP129" s="59"/>
      <c r="GQ129" s="59"/>
      <c r="GR129" s="59"/>
      <c r="GS129" s="59"/>
      <c r="GT129" s="59"/>
      <c r="GU129" s="59"/>
      <c r="GV129" s="59"/>
      <c r="GW129" s="59"/>
      <c r="GX129" s="59"/>
      <c r="GY129" s="59"/>
      <c r="GZ129" s="59"/>
      <c r="HA129" s="59"/>
      <c r="HB129" s="59"/>
      <c r="HC129" s="59"/>
      <c r="HD129" s="59"/>
      <c r="HE129" s="59"/>
      <c r="HF129" s="59"/>
      <c r="HG129" s="59"/>
      <c r="HH129" s="59"/>
      <c r="HI129" s="59"/>
      <c r="HJ129" s="59"/>
      <c r="HK129" s="59"/>
      <c r="HL129" s="59"/>
      <c r="HM129" s="59"/>
      <c r="HN129" s="59"/>
      <c r="HO129" s="59"/>
      <c r="HP129" s="59"/>
      <c r="HQ129" s="59"/>
      <c r="HR129" s="59"/>
      <c r="HS129" s="59"/>
      <c r="HT129" s="59"/>
      <c r="HU129" s="59"/>
      <c r="HV129" s="59"/>
      <c r="HW129" s="59"/>
      <c r="HX129" s="59"/>
      <c r="HY129" s="59"/>
      <c r="HZ129" s="59"/>
      <c r="IA129" s="59"/>
      <c r="IB129" s="59"/>
      <c r="IC129" s="59"/>
      <c r="ID129" s="59"/>
      <c r="IE129" s="59"/>
      <c r="IF129" s="59"/>
      <c r="IG129" s="59"/>
      <c r="IH129" s="59"/>
      <c r="II129" s="59"/>
      <c r="IJ129" s="59"/>
      <c r="IK129" s="59"/>
      <c r="IL129" s="59"/>
      <c r="IM129" s="59"/>
      <c r="IN129" s="59"/>
      <c r="IO129" s="59"/>
      <c r="IP129" s="59"/>
      <c r="IQ129" s="59"/>
      <c r="IR129" s="59"/>
      <c r="IS129" s="59"/>
      <c r="IT129" s="59"/>
      <c r="IU129" s="59"/>
      <c r="IV129" s="59"/>
    </row>
    <row r="130" spans="1:256" ht="45" x14ac:dyDescent="0.2">
      <c r="A130" s="894"/>
      <c r="B130" s="895"/>
      <c r="C130" s="2199"/>
      <c r="D130" s="2200"/>
      <c r="E130" s="707"/>
      <c r="F130" s="340"/>
      <c r="G130" s="2191"/>
      <c r="H130" s="2204"/>
      <c r="I130" s="1569"/>
      <c r="J130" s="2206"/>
      <c r="K130" s="2208"/>
      <c r="L130" s="2209"/>
      <c r="M130" s="2204"/>
      <c r="N130" s="2212"/>
      <c r="O130" s="2158"/>
      <c r="P130" s="2204"/>
      <c r="Q130" s="1569"/>
      <c r="R130" s="919" t="s">
        <v>1949</v>
      </c>
      <c r="S130" s="230">
        <v>4600000</v>
      </c>
      <c r="T130" s="2214"/>
      <c r="U130" s="2204"/>
      <c r="V130" s="2074"/>
      <c r="W130" s="2074"/>
      <c r="X130" s="2074"/>
      <c r="Y130" s="2074"/>
      <c r="Z130" s="2074"/>
      <c r="AA130" s="2074"/>
      <c r="AB130" s="2188"/>
      <c r="AC130" s="2074"/>
      <c r="AD130" s="2074"/>
      <c r="AE130" s="2185"/>
      <c r="AF130" s="2185"/>
      <c r="AG130" s="2185"/>
      <c r="AH130" s="2185"/>
      <c r="AI130" s="2185"/>
      <c r="AJ130" s="2185"/>
      <c r="AK130" s="2133"/>
      <c r="AL130" s="2190"/>
      <c r="AM130" s="2190"/>
      <c r="AN130" s="1569"/>
      <c r="AO130" s="195"/>
      <c r="AP130" s="195"/>
      <c r="AQ130" s="195"/>
      <c r="AR130" s="195"/>
      <c r="AS130" s="195"/>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c r="GM130" s="59"/>
      <c r="GN130" s="59"/>
      <c r="GO130" s="59"/>
      <c r="GP130" s="59"/>
      <c r="GQ130" s="59"/>
      <c r="GR130" s="59"/>
      <c r="GS130" s="59"/>
      <c r="GT130" s="59"/>
      <c r="GU130" s="59"/>
      <c r="GV130" s="59"/>
      <c r="GW130" s="59"/>
      <c r="GX130" s="59"/>
      <c r="GY130" s="59"/>
      <c r="GZ130" s="59"/>
      <c r="HA130" s="59"/>
      <c r="HB130" s="59"/>
      <c r="HC130" s="59"/>
      <c r="HD130" s="59"/>
      <c r="HE130" s="59"/>
      <c r="HF130" s="59"/>
      <c r="HG130" s="59"/>
      <c r="HH130" s="59"/>
      <c r="HI130" s="59"/>
      <c r="HJ130" s="59"/>
      <c r="HK130" s="59"/>
      <c r="HL130" s="59"/>
      <c r="HM130" s="59"/>
      <c r="HN130" s="59"/>
      <c r="HO130" s="59"/>
      <c r="HP130" s="59"/>
      <c r="HQ130" s="59"/>
      <c r="HR130" s="59"/>
      <c r="HS130" s="59"/>
      <c r="HT130" s="59"/>
      <c r="HU130" s="59"/>
      <c r="HV130" s="59"/>
      <c r="HW130" s="59"/>
      <c r="HX130" s="59"/>
      <c r="HY130" s="59"/>
      <c r="HZ130" s="59"/>
      <c r="IA130" s="59"/>
      <c r="IB130" s="59"/>
      <c r="IC130" s="59"/>
      <c r="ID130" s="59"/>
      <c r="IE130" s="59"/>
      <c r="IF130" s="59"/>
      <c r="IG130" s="59"/>
      <c r="IH130" s="59"/>
      <c r="II130" s="59"/>
      <c r="IJ130" s="59"/>
      <c r="IK130" s="59"/>
      <c r="IL130" s="59"/>
      <c r="IM130" s="59"/>
      <c r="IN130" s="59"/>
      <c r="IO130" s="59"/>
      <c r="IP130" s="59"/>
      <c r="IQ130" s="59"/>
      <c r="IR130" s="59"/>
      <c r="IS130" s="59"/>
      <c r="IT130" s="59"/>
      <c r="IU130" s="59"/>
      <c r="IV130" s="59"/>
    </row>
    <row r="131" spans="1:256" ht="60" x14ac:dyDescent="0.2">
      <c r="A131" s="894"/>
      <c r="B131" s="895"/>
      <c r="C131" s="2199"/>
      <c r="D131" s="2200"/>
      <c r="E131" s="707"/>
      <c r="F131" s="340"/>
      <c r="G131" s="2191"/>
      <c r="H131" s="2204"/>
      <c r="I131" s="1569"/>
      <c r="J131" s="2206"/>
      <c r="K131" s="2208"/>
      <c r="L131" s="2209"/>
      <c r="M131" s="2204"/>
      <c r="N131" s="2212"/>
      <c r="O131" s="2158"/>
      <c r="P131" s="2204"/>
      <c r="Q131" s="1569"/>
      <c r="R131" s="919" t="s">
        <v>1950</v>
      </c>
      <c r="S131" s="230">
        <v>6000000</v>
      </c>
      <c r="T131" s="2214"/>
      <c r="U131" s="2204"/>
      <c r="V131" s="2074"/>
      <c r="W131" s="2074"/>
      <c r="X131" s="2074"/>
      <c r="Y131" s="2074"/>
      <c r="Z131" s="2074"/>
      <c r="AA131" s="2074"/>
      <c r="AB131" s="2188"/>
      <c r="AC131" s="2074"/>
      <c r="AD131" s="2074"/>
      <c r="AE131" s="2185"/>
      <c r="AF131" s="2185"/>
      <c r="AG131" s="2185"/>
      <c r="AH131" s="2185"/>
      <c r="AI131" s="2185"/>
      <c r="AJ131" s="2185"/>
      <c r="AK131" s="2133"/>
      <c r="AL131" s="2190"/>
      <c r="AM131" s="2190"/>
      <c r="AN131" s="1569"/>
      <c r="AO131" s="195"/>
      <c r="AP131" s="195"/>
      <c r="AQ131" s="195"/>
      <c r="AR131" s="195"/>
      <c r="AS131" s="195"/>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c r="FQ131" s="59"/>
      <c r="FR131" s="59"/>
      <c r="FS131" s="59"/>
      <c r="FT131" s="59"/>
      <c r="FU131" s="59"/>
      <c r="FV131" s="59"/>
      <c r="FW131" s="59"/>
      <c r="FX131" s="59"/>
      <c r="FY131" s="59"/>
      <c r="FZ131" s="59"/>
      <c r="GA131" s="59"/>
      <c r="GB131" s="59"/>
      <c r="GC131" s="59"/>
      <c r="GD131" s="59"/>
      <c r="GE131" s="59"/>
      <c r="GF131" s="59"/>
      <c r="GG131" s="59"/>
      <c r="GH131" s="59"/>
      <c r="GI131" s="59"/>
      <c r="GJ131" s="59"/>
      <c r="GK131" s="59"/>
      <c r="GL131" s="59"/>
      <c r="GM131" s="59"/>
      <c r="GN131" s="59"/>
      <c r="GO131" s="59"/>
      <c r="GP131" s="59"/>
      <c r="GQ131" s="59"/>
      <c r="GR131" s="59"/>
      <c r="GS131" s="59"/>
      <c r="GT131" s="59"/>
      <c r="GU131" s="59"/>
      <c r="GV131" s="59"/>
      <c r="GW131" s="59"/>
      <c r="GX131" s="59"/>
      <c r="GY131" s="59"/>
      <c r="GZ131" s="59"/>
      <c r="HA131" s="59"/>
      <c r="HB131" s="59"/>
      <c r="HC131" s="59"/>
      <c r="HD131" s="59"/>
      <c r="HE131" s="59"/>
      <c r="HF131" s="59"/>
      <c r="HG131" s="59"/>
      <c r="HH131" s="59"/>
      <c r="HI131" s="59"/>
      <c r="HJ131" s="59"/>
      <c r="HK131" s="59"/>
      <c r="HL131" s="59"/>
      <c r="HM131" s="59"/>
      <c r="HN131" s="59"/>
      <c r="HO131" s="59"/>
      <c r="HP131" s="59"/>
      <c r="HQ131" s="59"/>
      <c r="HR131" s="59"/>
      <c r="HS131" s="59"/>
      <c r="HT131" s="59"/>
      <c r="HU131" s="59"/>
      <c r="HV131" s="59"/>
      <c r="HW131" s="59"/>
      <c r="HX131" s="59"/>
      <c r="HY131" s="59"/>
      <c r="HZ131" s="59"/>
      <c r="IA131" s="59"/>
      <c r="IB131" s="59"/>
      <c r="IC131" s="59"/>
      <c r="ID131" s="59"/>
      <c r="IE131" s="59"/>
      <c r="IF131" s="59"/>
      <c r="IG131" s="59"/>
      <c r="IH131" s="59"/>
      <c r="II131" s="59"/>
      <c r="IJ131" s="59"/>
      <c r="IK131" s="59"/>
      <c r="IL131" s="59"/>
      <c r="IM131" s="59"/>
      <c r="IN131" s="59"/>
      <c r="IO131" s="59"/>
      <c r="IP131" s="59"/>
      <c r="IQ131" s="59"/>
      <c r="IR131" s="59"/>
      <c r="IS131" s="59"/>
      <c r="IT131" s="59"/>
      <c r="IU131" s="59"/>
      <c r="IV131" s="59"/>
    </row>
    <row r="132" spans="1:256" ht="45" x14ac:dyDescent="0.2">
      <c r="A132" s="894"/>
      <c r="B132" s="895"/>
      <c r="C132" s="2199"/>
      <c r="D132" s="2200"/>
      <c r="E132" s="707"/>
      <c r="F132" s="340"/>
      <c r="G132" s="2191"/>
      <c r="H132" s="2204"/>
      <c r="I132" s="1569"/>
      <c r="J132" s="2206"/>
      <c r="K132" s="2208"/>
      <c r="L132" s="2209"/>
      <c r="M132" s="2204"/>
      <c r="N132" s="2212"/>
      <c r="O132" s="2158"/>
      <c r="P132" s="2204"/>
      <c r="Q132" s="1569"/>
      <c r="R132" s="919" t="s">
        <v>1951</v>
      </c>
      <c r="S132" s="230">
        <v>7920000</v>
      </c>
      <c r="T132" s="2214"/>
      <c r="U132" s="2204"/>
      <c r="V132" s="2074"/>
      <c r="W132" s="2074"/>
      <c r="X132" s="2074"/>
      <c r="Y132" s="2074"/>
      <c r="Z132" s="2074"/>
      <c r="AA132" s="2074"/>
      <c r="AB132" s="2188"/>
      <c r="AC132" s="2074"/>
      <c r="AD132" s="2074"/>
      <c r="AE132" s="2185"/>
      <c r="AF132" s="2185"/>
      <c r="AG132" s="2185"/>
      <c r="AH132" s="2185"/>
      <c r="AI132" s="2185"/>
      <c r="AJ132" s="2185"/>
      <c r="AK132" s="2133"/>
      <c r="AL132" s="2190"/>
      <c r="AM132" s="2190"/>
      <c r="AN132" s="1569"/>
      <c r="AO132" s="195"/>
      <c r="AP132" s="195"/>
      <c r="AQ132" s="195"/>
      <c r="AR132" s="195"/>
      <c r="AS132" s="195"/>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c r="GX132" s="59"/>
      <c r="GY132" s="59"/>
      <c r="GZ132" s="59"/>
      <c r="HA132" s="59"/>
      <c r="HB132" s="59"/>
      <c r="HC132" s="59"/>
      <c r="HD132" s="59"/>
      <c r="HE132" s="59"/>
      <c r="HF132" s="59"/>
      <c r="HG132" s="59"/>
      <c r="HH132" s="59"/>
      <c r="HI132" s="59"/>
      <c r="HJ132" s="59"/>
      <c r="HK132" s="59"/>
      <c r="HL132" s="59"/>
      <c r="HM132" s="59"/>
      <c r="HN132" s="59"/>
      <c r="HO132" s="59"/>
      <c r="HP132" s="59"/>
      <c r="HQ132" s="59"/>
      <c r="HR132" s="59"/>
      <c r="HS132" s="59"/>
      <c r="HT132" s="59"/>
      <c r="HU132" s="59"/>
      <c r="HV132" s="59"/>
      <c r="HW132" s="59"/>
      <c r="HX132" s="59"/>
      <c r="HY132" s="59"/>
      <c r="HZ132" s="59"/>
      <c r="IA132" s="59"/>
      <c r="IB132" s="59"/>
      <c r="IC132" s="59"/>
      <c r="ID132" s="59"/>
      <c r="IE132" s="59"/>
      <c r="IF132" s="59"/>
      <c r="IG132" s="59"/>
      <c r="IH132" s="59"/>
      <c r="II132" s="59"/>
      <c r="IJ132" s="59"/>
      <c r="IK132" s="59"/>
      <c r="IL132" s="59"/>
      <c r="IM132" s="59"/>
      <c r="IN132" s="59"/>
      <c r="IO132" s="59"/>
      <c r="IP132" s="59"/>
      <c r="IQ132" s="59"/>
      <c r="IR132" s="59"/>
      <c r="IS132" s="59"/>
      <c r="IT132" s="59"/>
      <c r="IU132" s="59"/>
      <c r="IV132" s="59"/>
    </row>
    <row r="133" spans="1:256" ht="60" x14ac:dyDescent="0.2">
      <c r="A133" s="894"/>
      <c r="B133" s="895"/>
      <c r="C133" s="2199"/>
      <c r="D133" s="2200"/>
      <c r="E133" s="707"/>
      <c r="F133" s="340"/>
      <c r="G133" s="2191"/>
      <c r="H133" s="2204"/>
      <c r="I133" s="1569"/>
      <c r="J133" s="2206"/>
      <c r="K133" s="2208"/>
      <c r="L133" s="2209"/>
      <c r="M133" s="2204"/>
      <c r="N133" s="2212"/>
      <c r="O133" s="2158"/>
      <c r="P133" s="2204"/>
      <c r="Q133" s="1569"/>
      <c r="R133" s="919" t="s">
        <v>1952</v>
      </c>
      <c r="S133" s="230">
        <v>7200000</v>
      </c>
      <c r="T133" s="2214"/>
      <c r="U133" s="2204"/>
      <c r="V133" s="2074"/>
      <c r="W133" s="2074"/>
      <c r="X133" s="2074"/>
      <c r="Y133" s="2074"/>
      <c r="Z133" s="2074"/>
      <c r="AA133" s="2074"/>
      <c r="AB133" s="2188"/>
      <c r="AC133" s="2074"/>
      <c r="AD133" s="2074"/>
      <c r="AE133" s="2185"/>
      <c r="AF133" s="2185"/>
      <c r="AG133" s="2185"/>
      <c r="AH133" s="2185"/>
      <c r="AI133" s="2185"/>
      <c r="AJ133" s="2185"/>
      <c r="AK133" s="2133"/>
      <c r="AL133" s="2190"/>
      <c r="AM133" s="2190"/>
      <c r="AN133" s="1569"/>
      <c r="AO133" s="195"/>
      <c r="AP133" s="195"/>
      <c r="AQ133" s="195"/>
      <c r="AR133" s="195"/>
      <c r="AS133" s="195"/>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c r="FQ133" s="59"/>
      <c r="FR133" s="59"/>
      <c r="FS133" s="59"/>
      <c r="FT133" s="59"/>
      <c r="FU133" s="59"/>
      <c r="FV133" s="59"/>
      <c r="FW133" s="59"/>
      <c r="FX133" s="59"/>
      <c r="FY133" s="59"/>
      <c r="FZ133" s="59"/>
      <c r="GA133" s="59"/>
      <c r="GB133" s="59"/>
      <c r="GC133" s="59"/>
      <c r="GD133" s="59"/>
      <c r="GE133" s="59"/>
      <c r="GF133" s="59"/>
      <c r="GG133" s="59"/>
      <c r="GH133" s="59"/>
      <c r="GI133" s="59"/>
      <c r="GJ133" s="59"/>
      <c r="GK133" s="59"/>
      <c r="GL133" s="59"/>
      <c r="GM133" s="59"/>
      <c r="GN133" s="59"/>
      <c r="GO133" s="59"/>
      <c r="GP133" s="59"/>
      <c r="GQ133" s="59"/>
      <c r="GR133" s="59"/>
      <c r="GS133" s="59"/>
      <c r="GT133" s="59"/>
      <c r="GU133" s="59"/>
      <c r="GV133" s="59"/>
      <c r="GW133" s="59"/>
      <c r="GX133" s="59"/>
      <c r="GY133" s="59"/>
      <c r="GZ133" s="59"/>
      <c r="HA133" s="59"/>
      <c r="HB133" s="59"/>
      <c r="HC133" s="59"/>
      <c r="HD133" s="59"/>
      <c r="HE133" s="59"/>
      <c r="HF133" s="59"/>
      <c r="HG133" s="59"/>
      <c r="HH133" s="59"/>
      <c r="HI133" s="59"/>
      <c r="HJ133" s="59"/>
      <c r="HK133" s="59"/>
      <c r="HL133" s="59"/>
      <c r="HM133" s="59"/>
      <c r="HN133" s="59"/>
      <c r="HO133" s="59"/>
      <c r="HP133" s="59"/>
      <c r="HQ133" s="59"/>
      <c r="HR133" s="59"/>
      <c r="HS133" s="59"/>
      <c r="HT133" s="59"/>
      <c r="HU133" s="59"/>
      <c r="HV133" s="59"/>
      <c r="HW133" s="59"/>
      <c r="HX133" s="59"/>
      <c r="HY133" s="59"/>
      <c r="HZ133" s="59"/>
      <c r="IA133" s="59"/>
      <c r="IB133" s="59"/>
      <c r="IC133" s="59"/>
      <c r="ID133" s="59"/>
      <c r="IE133" s="59"/>
      <c r="IF133" s="59"/>
      <c r="IG133" s="59"/>
      <c r="IH133" s="59"/>
      <c r="II133" s="59"/>
      <c r="IJ133" s="59"/>
      <c r="IK133" s="59"/>
      <c r="IL133" s="59"/>
      <c r="IM133" s="59"/>
      <c r="IN133" s="59"/>
      <c r="IO133" s="59"/>
      <c r="IP133" s="59"/>
      <c r="IQ133" s="59"/>
      <c r="IR133" s="59"/>
      <c r="IS133" s="59"/>
      <c r="IT133" s="59"/>
      <c r="IU133" s="59"/>
      <c r="IV133" s="59"/>
    </row>
    <row r="134" spans="1:256" ht="30" x14ac:dyDescent="0.2">
      <c r="A134" s="894"/>
      <c r="B134" s="895"/>
      <c r="C134" s="2199"/>
      <c r="D134" s="2200"/>
      <c r="E134" s="707"/>
      <c r="F134" s="340"/>
      <c r="G134" s="2191"/>
      <c r="H134" s="2204"/>
      <c r="I134" s="1569"/>
      <c r="J134" s="2206"/>
      <c r="K134" s="2208"/>
      <c r="L134" s="2209"/>
      <c r="M134" s="2204"/>
      <c r="N134" s="2212"/>
      <c r="O134" s="2158"/>
      <c r="P134" s="2204"/>
      <c r="Q134" s="1569"/>
      <c r="R134" s="374" t="s">
        <v>1953</v>
      </c>
      <c r="S134" s="230">
        <v>2000000</v>
      </c>
      <c r="T134" s="2214"/>
      <c r="U134" s="2204"/>
      <c r="V134" s="2074"/>
      <c r="W134" s="2074"/>
      <c r="X134" s="2074"/>
      <c r="Y134" s="2074"/>
      <c r="Z134" s="2074"/>
      <c r="AA134" s="2074"/>
      <c r="AB134" s="2188"/>
      <c r="AC134" s="2074"/>
      <c r="AD134" s="2074"/>
      <c r="AE134" s="2185"/>
      <c r="AF134" s="2185"/>
      <c r="AG134" s="2185"/>
      <c r="AH134" s="2185"/>
      <c r="AI134" s="2185"/>
      <c r="AJ134" s="2185"/>
      <c r="AK134" s="2133"/>
      <c r="AL134" s="2190"/>
      <c r="AM134" s="2190"/>
      <c r="AN134" s="1569"/>
      <c r="AO134" s="195"/>
      <c r="AP134" s="195"/>
      <c r="AQ134" s="195"/>
      <c r="AR134" s="195"/>
      <c r="AS134" s="195"/>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c r="EQ134" s="59"/>
      <c r="ER134" s="59"/>
      <c r="ES134" s="59"/>
      <c r="ET134" s="59"/>
      <c r="EU134" s="59"/>
      <c r="EV134" s="59"/>
      <c r="EW134" s="59"/>
      <c r="EX134" s="59"/>
      <c r="EY134" s="59"/>
      <c r="EZ134" s="59"/>
      <c r="FA134" s="59"/>
      <c r="FB134" s="59"/>
      <c r="FC134" s="59"/>
      <c r="FD134" s="59"/>
      <c r="FE134" s="59"/>
      <c r="FF134" s="59"/>
      <c r="FG134" s="59"/>
      <c r="FH134" s="59"/>
      <c r="FI134" s="59"/>
      <c r="FJ134" s="59"/>
      <c r="FK134" s="59"/>
      <c r="FL134" s="59"/>
      <c r="FM134" s="59"/>
      <c r="FN134" s="59"/>
      <c r="FO134" s="59"/>
      <c r="FP134" s="59"/>
      <c r="FQ134" s="59"/>
      <c r="FR134" s="59"/>
      <c r="FS134" s="59"/>
      <c r="FT134" s="59"/>
      <c r="FU134" s="59"/>
      <c r="FV134" s="59"/>
      <c r="FW134" s="59"/>
      <c r="FX134" s="59"/>
      <c r="FY134" s="59"/>
      <c r="FZ134" s="59"/>
      <c r="GA134" s="59"/>
      <c r="GB134" s="59"/>
      <c r="GC134" s="59"/>
      <c r="GD134" s="59"/>
      <c r="GE134" s="59"/>
      <c r="GF134" s="59"/>
      <c r="GG134" s="59"/>
      <c r="GH134" s="59"/>
      <c r="GI134" s="59"/>
      <c r="GJ134" s="59"/>
      <c r="GK134" s="59"/>
      <c r="GL134" s="59"/>
      <c r="GM134" s="59"/>
      <c r="GN134" s="59"/>
      <c r="GO134" s="59"/>
      <c r="GP134" s="59"/>
      <c r="GQ134" s="59"/>
      <c r="GR134" s="59"/>
      <c r="GS134" s="59"/>
      <c r="GT134" s="59"/>
      <c r="GU134" s="59"/>
      <c r="GV134" s="59"/>
      <c r="GW134" s="59"/>
      <c r="GX134" s="59"/>
      <c r="GY134" s="59"/>
      <c r="GZ134" s="59"/>
      <c r="HA134" s="59"/>
      <c r="HB134" s="59"/>
      <c r="HC134" s="59"/>
      <c r="HD134" s="59"/>
      <c r="HE134" s="59"/>
      <c r="HF134" s="59"/>
      <c r="HG134" s="59"/>
      <c r="HH134" s="59"/>
      <c r="HI134" s="59"/>
      <c r="HJ134" s="59"/>
      <c r="HK134" s="59"/>
      <c r="HL134" s="59"/>
      <c r="HM134" s="59"/>
      <c r="HN134" s="59"/>
      <c r="HO134" s="59"/>
      <c r="HP134" s="59"/>
      <c r="HQ134" s="59"/>
      <c r="HR134" s="59"/>
      <c r="HS134" s="59"/>
      <c r="HT134" s="59"/>
      <c r="HU134" s="59"/>
      <c r="HV134" s="59"/>
      <c r="HW134" s="59"/>
      <c r="HX134" s="59"/>
      <c r="HY134" s="59"/>
      <c r="HZ134" s="59"/>
      <c r="IA134" s="59"/>
      <c r="IB134" s="59"/>
      <c r="IC134" s="59"/>
      <c r="ID134" s="59"/>
      <c r="IE134" s="59"/>
      <c r="IF134" s="59"/>
      <c r="IG134" s="59"/>
      <c r="IH134" s="59"/>
      <c r="II134" s="59"/>
      <c r="IJ134" s="59"/>
      <c r="IK134" s="59"/>
      <c r="IL134" s="59"/>
      <c r="IM134" s="59"/>
      <c r="IN134" s="59"/>
      <c r="IO134" s="59"/>
      <c r="IP134" s="59"/>
      <c r="IQ134" s="59"/>
      <c r="IR134" s="59"/>
      <c r="IS134" s="59"/>
      <c r="IT134" s="59"/>
      <c r="IU134" s="59"/>
      <c r="IV134" s="59"/>
    </row>
    <row r="135" spans="1:256" ht="45" x14ac:dyDescent="0.2">
      <c r="A135" s="894"/>
      <c r="B135" s="895"/>
      <c r="C135" s="2199"/>
      <c r="D135" s="2200"/>
      <c r="E135" s="707"/>
      <c r="F135" s="340"/>
      <c r="G135" s="2192"/>
      <c r="H135" s="2196"/>
      <c r="I135" s="1570"/>
      <c r="J135" s="2207"/>
      <c r="K135" s="2208"/>
      <c r="L135" s="2209"/>
      <c r="M135" s="2204"/>
      <c r="N135" s="2213"/>
      <c r="O135" s="2158"/>
      <c r="P135" s="2204"/>
      <c r="Q135" s="1569"/>
      <c r="R135" s="374" t="s">
        <v>1954</v>
      </c>
      <c r="S135" s="230">
        <v>5960000</v>
      </c>
      <c r="T135" s="2214"/>
      <c r="U135" s="2204"/>
      <c r="V135" s="2074"/>
      <c r="W135" s="2074"/>
      <c r="X135" s="2074"/>
      <c r="Y135" s="2074"/>
      <c r="Z135" s="2074"/>
      <c r="AA135" s="2074"/>
      <c r="AB135" s="2188"/>
      <c r="AC135" s="2074"/>
      <c r="AD135" s="2074"/>
      <c r="AE135" s="2185"/>
      <c r="AF135" s="2185"/>
      <c r="AG135" s="2185"/>
      <c r="AH135" s="2185"/>
      <c r="AI135" s="2185"/>
      <c r="AJ135" s="2185"/>
      <c r="AK135" s="2133"/>
      <c r="AL135" s="2190"/>
      <c r="AM135" s="2190"/>
      <c r="AN135" s="1569"/>
      <c r="AO135" s="195"/>
      <c r="AP135" s="195"/>
      <c r="AQ135" s="195"/>
      <c r="AR135" s="195"/>
      <c r="AS135" s="195"/>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c r="FQ135" s="59"/>
      <c r="FR135" s="59"/>
      <c r="FS135" s="59"/>
      <c r="FT135" s="59"/>
      <c r="FU135" s="59"/>
      <c r="FV135" s="59"/>
      <c r="FW135" s="59"/>
      <c r="FX135" s="59"/>
      <c r="FY135" s="59"/>
      <c r="FZ135" s="59"/>
      <c r="GA135" s="59"/>
      <c r="GB135" s="59"/>
      <c r="GC135" s="59"/>
      <c r="GD135" s="59"/>
      <c r="GE135" s="59"/>
      <c r="GF135" s="59"/>
      <c r="GG135" s="59"/>
      <c r="GH135" s="59"/>
      <c r="GI135" s="59"/>
      <c r="GJ135" s="59"/>
      <c r="GK135" s="59"/>
      <c r="GL135" s="59"/>
      <c r="GM135" s="59"/>
      <c r="GN135" s="59"/>
      <c r="GO135" s="59"/>
      <c r="GP135" s="59"/>
      <c r="GQ135" s="59"/>
      <c r="GR135" s="59"/>
      <c r="GS135" s="59"/>
      <c r="GT135" s="59"/>
      <c r="GU135" s="59"/>
      <c r="GV135" s="59"/>
      <c r="GW135" s="59"/>
      <c r="GX135" s="59"/>
      <c r="GY135" s="59"/>
      <c r="GZ135" s="59"/>
      <c r="HA135" s="59"/>
      <c r="HB135" s="59"/>
      <c r="HC135" s="59"/>
      <c r="HD135" s="59"/>
      <c r="HE135" s="59"/>
      <c r="HF135" s="59"/>
      <c r="HG135" s="59"/>
      <c r="HH135" s="59"/>
      <c r="HI135" s="59"/>
      <c r="HJ135" s="59"/>
      <c r="HK135" s="59"/>
      <c r="HL135" s="59"/>
      <c r="HM135" s="59"/>
      <c r="HN135" s="59"/>
      <c r="HO135" s="59"/>
      <c r="HP135" s="59"/>
      <c r="HQ135" s="59"/>
      <c r="HR135" s="59"/>
      <c r="HS135" s="59"/>
      <c r="HT135" s="59"/>
      <c r="HU135" s="59"/>
      <c r="HV135" s="59"/>
      <c r="HW135" s="59"/>
      <c r="HX135" s="59"/>
      <c r="HY135" s="59"/>
      <c r="HZ135" s="59"/>
      <c r="IA135" s="59"/>
      <c r="IB135" s="59"/>
      <c r="IC135" s="59"/>
      <c r="ID135" s="59"/>
      <c r="IE135" s="59"/>
      <c r="IF135" s="59"/>
      <c r="IG135" s="59"/>
      <c r="IH135" s="59"/>
      <c r="II135" s="59"/>
      <c r="IJ135" s="59"/>
      <c r="IK135" s="59"/>
      <c r="IL135" s="59"/>
      <c r="IM135" s="59"/>
      <c r="IN135" s="59"/>
      <c r="IO135" s="59"/>
      <c r="IP135" s="59"/>
      <c r="IQ135" s="59"/>
      <c r="IR135" s="59"/>
      <c r="IS135" s="59"/>
      <c r="IT135" s="59"/>
      <c r="IU135" s="59"/>
      <c r="IV135" s="59"/>
    </row>
    <row r="136" spans="1:256" ht="59.25" customHeight="1" x14ac:dyDescent="0.2">
      <c r="A136" s="894"/>
      <c r="B136" s="895"/>
      <c r="C136" s="2199"/>
      <c r="D136" s="2200"/>
      <c r="E136" s="707"/>
      <c r="F136" s="340"/>
      <c r="G136" s="461">
        <v>199</v>
      </c>
      <c r="H136" s="158" t="s">
        <v>1296</v>
      </c>
      <c r="I136" s="480" t="s">
        <v>1297</v>
      </c>
      <c r="J136" s="231">
        <v>4</v>
      </c>
      <c r="K136" s="2208"/>
      <c r="L136" s="2209"/>
      <c r="M136" s="2204"/>
      <c r="N136" s="308">
        <f>+S136/O128</f>
        <v>1.0243065168041637E-2</v>
      </c>
      <c r="O136" s="2158"/>
      <c r="P136" s="2204"/>
      <c r="Q136" s="1569"/>
      <c r="R136" s="920" t="s">
        <v>1955</v>
      </c>
      <c r="S136" s="232">
        <v>37000000</v>
      </c>
      <c r="T136" s="2214"/>
      <c r="U136" s="2196"/>
      <c r="V136" s="2074"/>
      <c r="W136" s="2074"/>
      <c r="X136" s="2074"/>
      <c r="Y136" s="2074"/>
      <c r="Z136" s="2074"/>
      <c r="AA136" s="2074"/>
      <c r="AB136" s="2188"/>
      <c r="AC136" s="2074"/>
      <c r="AD136" s="2074"/>
      <c r="AE136" s="2185"/>
      <c r="AF136" s="2185"/>
      <c r="AG136" s="2185"/>
      <c r="AH136" s="2185"/>
      <c r="AI136" s="2185"/>
      <c r="AJ136" s="2185"/>
      <c r="AK136" s="2133"/>
      <c r="AL136" s="2190"/>
      <c r="AM136" s="2190"/>
      <c r="AN136" s="1569"/>
      <c r="AO136" s="195"/>
      <c r="AP136" s="195"/>
      <c r="AQ136" s="195"/>
      <c r="AR136" s="195"/>
      <c r="AS136" s="195"/>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c r="IL136" s="59"/>
      <c r="IM136" s="59"/>
      <c r="IN136" s="59"/>
      <c r="IO136" s="59"/>
      <c r="IP136" s="59"/>
      <c r="IQ136" s="59"/>
      <c r="IR136" s="59"/>
      <c r="IS136" s="59"/>
      <c r="IT136" s="59"/>
      <c r="IU136" s="59"/>
      <c r="IV136" s="59"/>
    </row>
    <row r="137" spans="1:256" ht="30" customHeight="1" x14ac:dyDescent="0.2">
      <c r="A137" s="894"/>
      <c r="B137" s="895"/>
      <c r="C137" s="2199"/>
      <c r="D137" s="2200"/>
      <c r="E137" s="707"/>
      <c r="F137" s="340"/>
      <c r="G137" s="468">
        <v>200</v>
      </c>
      <c r="H137" s="158" t="s">
        <v>1298</v>
      </c>
      <c r="I137" s="480" t="s">
        <v>2057</v>
      </c>
      <c r="J137" s="411">
        <v>12</v>
      </c>
      <c r="K137" s="2191" t="s">
        <v>1299</v>
      </c>
      <c r="L137" s="2209"/>
      <c r="M137" s="2204"/>
      <c r="N137" s="308">
        <f>+S137/O128</f>
        <v>0.29327279774098886</v>
      </c>
      <c r="O137" s="2158"/>
      <c r="P137" s="2204"/>
      <c r="Q137" s="1569"/>
      <c r="R137" s="921" t="s">
        <v>1956</v>
      </c>
      <c r="S137" s="201">
        <v>1059360000</v>
      </c>
      <c r="T137" s="2193">
        <v>6</v>
      </c>
      <c r="U137" s="2195" t="s">
        <v>1300</v>
      </c>
      <c r="V137" s="2074"/>
      <c r="W137" s="2074"/>
      <c r="X137" s="2074"/>
      <c r="Y137" s="2074"/>
      <c r="Z137" s="2074"/>
      <c r="AA137" s="2074"/>
      <c r="AB137" s="2188"/>
      <c r="AC137" s="2074"/>
      <c r="AD137" s="2074"/>
      <c r="AE137" s="2185"/>
      <c r="AF137" s="2185"/>
      <c r="AG137" s="2185"/>
      <c r="AH137" s="2185"/>
      <c r="AI137" s="2185"/>
      <c r="AJ137" s="2185"/>
      <c r="AK137" s="2133"/>
      <c r="AL137" s="2190"/>
      <c r="AM137" s="2190"/>
      <c r="AN137" s="1569"/>
      <c r="AO137" s="195"/>
      <c r="AP137" s="195"/>
      <c r="AQ137" s="195"/>
      <c r="AR137" s="195"/>
      <c r="AS137" s="195"/>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c r="IL137" s="59"/>
      <c r="IM137" s="59"/>
      <c r="IN137" s="59"/>
      <c r="IO137" s="59"/>
      <c r="IP137" s="59"/>
      <c r="IQ137" s="59"/>
      <c r="IR137" s="59"/>
      <c r="IS137" s="59"/>
      <c r="IT137" s="59"/>
      <c r="IU137" s="59"/>
      <c r="IV137" s="59"/>
    </row>
    <row r="138" spans="1:256" ht="39.75" customHeight="1" x14ac:dyDescent="0.2">
      <c r="A138" s="942"/>
      <c r="B138" s="898"/>
      <c r="C138" s="2201"/>
      <c r="D138" s="2202"/>
      <c r="E138" s="899"/>
      <c r="F138" s="350"/>
      <c r="G138" s="468">
        <v>201</v>
      </c>
      <c r="H138" s="78" t="s">
        <v>1301</v>
      </c>
      <c r="I138" s="78" t="s">
        <v>2058</v>
      </c>
      <c r="J138" s="943">
        <v>14</v>
      </c>
      <c r="K138" s="2192"/>
      <c r="L138" s="2210"/>
      <c r="M138" s="2196"/>
      <c r="N138" s="308">
        <f>+S138/O128</f>
        <v>0.68430319472897405</v>
      </c>
      <c r="O138" s="2139"/>
      <c r="P138" s="2196"/>
      <c r="Q138" s="1570"/>
      <c r="R138" s="921" t="s">
        <v>1957</v>
      </c>
      <c r="S138" s="944">
        <v>2471840000</v>
      </c>
      <c r="T138" s="2194"/>
      <c r="U138" s="2196"/>
      <c r="V138" s="1821"/>
      <c r="W138" s="1821"/>
      <c r="X138" s="1821"/>
      <c r="Y138" s="1821"/>
      <c r="Z138" s="1821"/>
      <c r="AA138" s="1821"/>
      <c r="AB138" s="2189"/>
      <c r="AC138" s="1821"/>
      <c r="AD138" s="1821"/>
      <c r="AE138" s="2186"/>
      <c r="AF138" s="2186"/>
      <c r="AG138" s="2186"/>
      <c r="AH138" s="2186"/>
      <c r="AI138" s="2186"/>
      <c r="AJ138" s="2186"/>
      <c r="AK138" s="2099"/>
      <c r="AL138" s="2190"/>
      <c r="AM138" s="2190"/>
      <c r="AN138" s="1570"/>
      <c r="AO138" s="195"/>
      <c r="AP138" s="195"/>
      <c r="AQ138" s="195"/>
      <c r="AR138" s="195"/>
      <c r="AS138" s="195"/>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c r="IL138" s="59"/>
      <c r="IM138" s="59"/>
      <c r="IN138" s="59"/>
      <c r="IO138" s="59"/>
      <c r="IP138" s="59"/>
      <c r="IQ138" s="59"/>
      <c r="IR138" s="59"/>
      <c r="IS138" s="59"/>
      <c r="IT138" s="59"/>
      <c r="IU138" s="59"/>
      <c r="IV138" s="59"/>
    </row>
    <row r="139" spans="1:256" s="13" customFormat="1" x14ac:dyDescent="0.2">
      <c r="A139" s="2197"/>
      <c r="B139" s="2197"/>
      <c r="C139" s="2197"/>
      <c r="D139" s="2197"/>
      <c r="E139" s="2197"/>
      <c r="F139" s="2197"/>
      <c r="G139" s="2197"/>
      <c r="H139" s="2197"/>
      <c r="I139" s="2197"/>
      <c r="J139" s="2197"/>
      <c r="K139" s="2197"/>
      <c r="L139" s="2197"/>
      <c r="M139" s="2197"/>
      <c r="N139" s="2197"/>
      <c r="O139" s="1246">
        <f>SUM(O13:O138)</f>
        <v>5668200000</v>
      </c>
      <c r="P139" s="939"/>
      <c r="Q139" s="1163"/>
      <c r="R139" s="1163"/>
      <c r="S139" s="1246">
        <f>SUM(S13:S138)</f>
        <v>5668200000</v>
      </c>
      <c r="T139" s="940"/>
      <c r="U139" s="1163"/>
      <c r="V139" s="940"/>
      <c r="W139" s="940"/>
      <c r="X139" s="940"/>
      <c r="Y139" s="940"/>
      <c r="Z139" s="940"/>
      <c r="AA139" s="940"/>
      <c r="AB139" s="940"/>
      <c r="AC139" s="940"/>
      <c r="AD139" s="940"/>
      <c r="AE139" s="940"/>
      <c r="AF139" s="940"/>
      <c r="AG139" s="940"/>
      <c r="AH139" s="940"/>
      <c r="AI139" s="940"/>
      <c r="AJ139" s="940"/>
      <c r="AK139" s="940"/>
      <c r="AL139" s="940"/>
      <c r="AM139" s="940"/>
      <c r="AN139" s="1163"/>
      <c r="AO139" s="941"/>
      <c r="AP139" s="941"/>
      <c r="AQ139" s="941"/>
      <c r="AR139" s="941"/>
      <c r="AS139" s="941"/>
    </row>
    <row r="140" spans="1:256" ht="15" x14ac:dyDescent="0.25">
      <c r="A140" s="194"/>
      <c r="B140" s="194"/>
      <c r="C140" s="194"/>
      <c r="D140" s="194"/>
      <c r="E140" s="233"/>
      <c r="F140" s="234"/>
      <c r="G140" s="235"/>
      <c r="H140" s="923"/>
      <c r="I140" s="68"/>
      <c r="J140" s="236"/>
      <c r="K140" s="236"/>
      <c r="L140" s="236"/>
      <c r="M140" s="68"/>
      <c r="N140" s="237"/>
      <c r="O140" s="238"/>
      <c r="P140" s="923"/>
      <c r="Q140" s="239"/>
      <c r="R140" s="239"/>
      <c r="S140" s="240"/>
      <c r="T140" s="194"/>
      <c r="U140" s="926"/>
      <c r="V140" s="194"/>
      <c r="W140" s="194"/>
      <c r="X140" s="194"/>
      <c r="Y140" s="194"/>
      <c r="Z140" s="194"/>
      <c r="AA140" s="194"/>
      <c r="AB140" s="194"/>
      <c r="AC140" s="194"/>
      <c r="AD140" s="194"/>
      <c r="AE140" s="194"/>
      <c r="AF140" s="194"/>
      <c r="AG140" s="194"/>
      <c r="AH140" s="194"/>
      <c r="AI140" s="194"/>
      <c r="AJ140" s="194"/>
      <c r="AN140" s="193"/>
    </row>
    <row r="141" spans="1:256" ht="15" x14ac:dyDescent="0.25">
      <c r="A141" s="194"/>
      <c r="B141" s="194"/>
      <c r="C141" s="194"/>
      <c r="D141" s="194"/>
      <c r="E141" s="233"/>
      <c r="F141" s="234"/>
      <c r="G141" s="236"/>
      <c r="H141" s="924"/>
      <c r="I141" s="924"/>
      <c r="J141" s="236"/>
      <c r="K141" s="236"/>
      <c r="L141" s="236"/>
      <c r="M141" s="68"/>
      <c r="N141" s="237"/>
      <c r="O141" s="238"/>
      <c r="P141" s="923"/>
      <c r="Q141" s="239"/>
      <c r="R141" s="239"/>
      <c r="S141" s="241"/>
      <c r="T141" s="194"/>
      <c r="U141" s="926"/>
      <c r="V141" s="194"/>
      <c r="W141" s="194"/>
      <c r="X141" s="194"/>
      <c r="Y141" s="194"/>
      <c r="Z141" s="194"/>
      <c r="AA141" s="194"/>
      <c r="AB141" s="194"/>
      <c r="AC141" s="194"/>
      <c r="AD141" s="194"/>
      <c r="AE141" s="194"/>
      <c r="AF141" s="194"/>
      <c r="AG141" s="194"/>
      <c r="AH141" s="194"/>
      <c r="AI141" s="194"/>
      <c r="AJ141" s="194"/>
      <c r="AN141" s="193"/>
    </row>
    <row r="142" spans="1:256" x14ac:dyDescent="0.2">
      <c r="E142" s="233"/>
      <c r="F142" s="242"/>
      <c r="G142" s="233"/>
      <c r="H142" s="925"/>
      <c r="I142" s="925"/>
      <c r="J142" s="233"/>
      <c r="K142" s="236"/>
      <c r="L142" s="236"/>
      <c r="M142" s="927"/>
      <c r="N142" s="237"/>
      <c r="O142" s="243"/>
      <c r="P142" s="923"/>
      <c r="Q142" s="239"/>
      <c r="S142" s="922"/>
      <c r="T142" s="194"/>
      <c r="U142" s="926"/>
      <c r="V142" s="194"/>
      <c r="W142" s="194"/>
      <c r="X142" s="194"/>
      <c r="Y142" s="194"/>
      <c r="Z142" s="194"/>
      <c r="AA142" s="194"/>
      <c r="AB142" s="194"/>
      <c r="AC142" s="194"/>
      <c r="AD142" s="194"/>
      <c r="AE142" s="194"/>
      <c r="AF142" s="194"/>
      <c r="AG142" s="194"/>
      <c r="AH142" s="194"/>
      <c r="AI142" s="194"/>
      <c r="AJ142" s="194"/>
      <c r="AN142" s="193"/>
    </row>
    <row r="143" spans="1:256" x14ac:dyDescent="0.2">
      <c r="A143" s="194"/>
      <c r="B143" s="194"/>
      <c r="C143" s="194"/>
      <c r="D143" s="194"/>
      <c r="E143" s="233"/>
      <c r="F143" s="242"/>
      <c r="G143" s="233"/>
      <c r="H143" s="925"/>
      <c r="I143" s="925"/>
      <c r="J143" s="233"/>
      <c r="K143" s="236"/>
      <c r="L143" s="236"/>
      <c r="M143" s="927"/>
      <c r="N143" s="237"/>
      <c r="O143" s="244"/>
      <c r="P143" s="927"/>
      <c r="Q143" s="927"/>
      <c r="R143" s="239"/>
      <c r="S143" s="245"/>
      <c r="T143" s="194"/>
      <c r="U143" s="926"/>
      <c r="V143" s="194"/>
      <c r="W143" s="194"/>
      <c r="X143" s="194"/>
      <c r="Y143" s="194"/>
      <c r="Z143" s="194"/>
      <c r="AA143" s="194"/>
      <c r="AB143" s="194"/>
      <c r="AC143" s="194"/>
      <c r="AD143" s="194"/>
      <c r="AE143" s="194"/>
      <c r="AF143" s="194"/>
      <c r="AG143" s="194"/>
      <c r="AH143" s="194"/>
      <c r="AI143" s="194"/>
      <c r="AJ143" s="194"/>
      <c r="AN143" s="193"/>
    </row>
    <row r="144" spans="1:256" x14ac:dyDescent="0.2">
      <c r="A144" s="194"/>
      <c r="B144" s="194"/>
      <c r="C144" s="194"/>
      <c r="D144" s="194"/>
      <c r="E144" s="233"/>
      <c r="F144" s="242"/>
      <c r="G144" s="233"/>
      <c r="H144" s="925"/>
      <c r="I144" s="925"/>
      <c r="J144" s="233"/>
      <c r="K144" s="236"/>
      <c r="L144" s="236"/>
      <c r="M144" s="927"/>
      <c r="N144" s="237"/>
      <c r="O144" s="244"/>
      <c r="P144" s="927"/>
      <c r="Q144" s="926"/>
      <c r="R144" s="193"/>
      <c r="S144" s="245"/>
      <c r="T144" s="194"/>
      <c r="U144" s="926"/>
      <c r="V144" s="194"/>
      <c r="W144" s="194"/>
      <c r="X144" s="194"/>
      <c r="Y144" s="194"/>
      <c r="Z144" s="194"/>
      <c r="AA144" s="194"/>
      <c r="AB144" s="194"/>
      <c r="AC144" s="194"/>
      <c r="AD144" s="194"/>
      <c r="AE144" s="194"/>
      <c r="AF144" s="194"/>
      <c r="AG144" s="194"/>
      <c r="AH144" s="194"/>
      <c r="AI144" s="194"/>
      <c r="AJ144" s="194"/>
    </row>
    <row r="145" spans="1:36" x14ac:dyDescent="0.2">
      <c r="A145" s="194"/>
      <c r="B145" s="194"/>
      <c r="C145" s="194"/>
      <c r="D145" s="194"/>
      <c r="E145" s="233"/>
      <c r="F145" s="242"/>
      <c r="G145" s="233"/>
      <c r="H145" s="925"/>
      <c r="I145" s="925"/>
      <c r="J145" s="233"/>
      <c r="K145" s="236"/>
      <c r="L145" s="236"/>
      <c r="M145" s="927"/>
      <c r="N145" s="237"/>
      <c r="O145" s="244"/>
      <c r="P145" s="927"/>
      <c r="Q145" s="926"/>
      <c r="R145" s="193"/>
      <c r="S145" s="245"/>
      <c r="T145" s="194"/>
      <c r="U145" s="926"/>
      <c r="V145" s="194"/>
      <c r="W145" s="194"/>
      <c r="X145" s="194"/>
      <c r="Y145" s="194"/>
      <c r="Z145" s="194"/>
      <c r="AA145" s="194"/>
      <c r="AB145" s="194"/>
      <c r="AC145" s="194"/>
      <c r="AD145" s="194"/>
      <c r="AE145" s="194"/>
      <c r="AF145" s="194"/>
      <c r="AG145" s="194"/>
      <c r="AH145" s="194"/>
      <c r="AI145" s="194"/>
      <c r="AJ145" s="194"/>
    </row>
    <row r="146" spans="1:36" ht="15" x14ac:dyDescent="0.2">
      <c r="A146" s="194"/>
      <c r="B146" s="194"/>
      <c r="C146" s="194"/>
      <c r="D146" s="194"/>
      <c r="E146" s="233"/>
      <c r="F146" s="242"/>
      <c r="G146" s="233"/>
      <c r="H146" s="1580" t="s">
        <v>1302</v>
      </c>
      <c r="I146" s="1580"/>
      <c r="J146" s="233"/>
      <c r="K146" s="236"/>
      <c r="L146" s="236"/>
      <c r="M146" s="927"/>
      <c r="N146" s="237"/>
      <c r="O146" s="244"/>
      <c r="P146" s="927"/>
      <c r="Q146" s="926"/>
      <c r="R146" s="193"/>
      <c r="S146" s="245"/>
      <c r="T146" s="194"/>
      <c r="U146" s="926"/>
      <c r="V146" s="194"/>
      <c r="W146" s="194"/>
      <c r="X146" s="194"/>
      <c r="Y146" s="194"/>
      <c r="Z146" s="194"/>
      <c r="AA146" s="194"/>
      <c r="AB146" s="194"/>
      <c r="AC146" s="194"/>
      <c r="AD146" s="194"/>
      <c r="AE146" s="194"/>
      <c r="AF146" s="194"/>
      <c r="AG146" s="194"/>
      <c r="AH146" s="194"/>
      <c r="AI146" s="194"/>
      <c r="AJ146" s="194"/>
    </row>
    <row r="147" spans="1:36" ht="15" x14ac:dyDescent="0.25">
      <c r="A147" s="194"/>
      <c r="B147" s="194"/>
      <c r="C147" s="194"/>
      <c r="D147" s="194"/>
      <c r="E147" s="233"/>
      <c r="F147" s="242"/>
      <c r="G147" s="233"/>
      <c r="H147" s="2184" t="s">
        <v>1303</v>
      </c>
      <c r="I147" s="2184"/>
      <c r="J147" s="233"/>
      <c r="K147" s="236"/>
      <c r="L147" s="236"/>
      <c r="M147" s="927"/>
      <c r="N147" s="237"/>
      <c r="O147" s="244"/>
      <c r="P147" s="927"/>
      <c r="Q147" s="926"/>
      <c r="R147" s="193"/>
      <c r="S147" s="245"/>
      <c r="T147" s="194"/>
      <c r="U147" s="926"/>
      <c r="V147" s="194"/>
      <c r="W147" s="194"/>
      <c r="X147" s="194"/>
      <c r="Y147" s="194"/>
      <c r="Z147" s="194"/>
      <c r="AA147" s="194"/>
      <c r="AB147" s="194"/>
      <c r="AC147" s="194"/>
      <c r="AD147" s="194"/>
      <c r="AE147" s="194"/>
      <c r="AF147" s="194"/>
      <c r="AG147" s="194"/>
      <c r="AH147" s="194"/>
      <c r="AI147" s="194"/>
      <c r="AJ147" s="194"/>
    </row>
    <row r="148" spans="1:36" x14ac:dyDescent="0.2">
      <c r="E148" s="233"/>
      <c r="F148" s="242"/>
      <c r="G148" s="233"/>
      <c r="H148" s="925"/>
      <c r="I148" s="925"/>
      <c r="J148" s="233"/>
      <c r="K148" s="236"/>
      <c r="L148" s="236"/>
      <c r="M148" s="927"/>
      <c r="N148" s="237"/>
      <c r="O148" s="244"/>
      <c r="P148" s="927"/>
      <c r="Q148" s="926"/>
      <c r="R148" s="193"/>
      <c r="S148" s="245"/>
      <c r="T148" s="194"/>
      <c r="U148" s="926"/>
      <c r="V148" s="194"/>
      <c r="W148" s="194"/>
      <c r="X148" s="194"/>
      <c r="Y148" s="194"/>
      <c r="Z148" s="194"/>
      <c r="AA148" s="194"/>
      <c r="AB148" s="194"/>
      <c r="AC148" s="194"/>
      <c r="AD148" s="194"/>
      <c r="AE148" s="194"/>
      <c r="AF148" s="194"/>
      <c r="AG148" s="194"/>
      <c r="AH148" s="194"/>
      <c r="AI148" s="194"/>
      <c r="AJ148" s="194"/>
    </row>
    <row r="149" spans="1:36" x14ac:dyDescent="0.2">
      <c r="A149" s="194"/>
      <c r="B149" s="194"/>
      <c r="C149" s="194"/>
      <c r="D149" s="194"/>
      <c r="E149" s="233"/>
      <c r="F149" s="242"/>
      <c r="G149" s="233"/>
      <c r="H149" s="925"/>
      <c r="I149" s="925"/>
      <c r="J149" s="233"/>
      <c r="K149" s="236"/>
      <c r="L149" s="236"/>
      <c r="M149" s="927"/>
      <c r="N149" s="237"/>
      <c r="O149" s="244"/>
      <c r="P149" s="927"/>
      <c r="Q149" s="926"/>
      <c r="R149" s="193"/>
      <c r="S149" s="245"/>
      <c r="T149" s="194"/>
      <c r="U149" s="926"/>
      <c r="V149" s="194"/>
      <c r="W149" s="194"/>
      <c r="X149" s="194"/>
      <c r="Y149" s="194"/>
      <c r="Z149" s="194"/>
      <c r="AA149" s="194"/>
      <c r="AB149" s="194"/>
      <c r="AC149" s="194"/>
      <c r="AD149" s="194"/>
      <c r="AE149" s="194"/>
      <c r="AF149" s="194"/>
      <c r="AG149" s="194"/>
      <c r="AH149" s="194"/>
      <c r="AI149" s="194"/>
      <c r="AJ149" s="194"/>
    </row>
    <row r="150" spans="1:36" x14ac:dyDescent="0.2">
      <c r="A150" s="194"/>
      <c r="B150" s="194"/>
      <c r="C150" s="194"/>
      <c r="D150" s="194"/>
      <c r="E150" s="233"/>
      <c r="F150" s="242"/>
      <c r="G150" s="233"/>
      <c r="H150" s="925"/>
      <c r="I150" s="925"/>
      <c r="J150" s="233"/>
      <c r="K150" s="236"/>
      <c r="L150" s="236"/>
      <c r="M150" s="927"/>
      <c r="N150" s="237"/>
      <c r="O150" s="244"/>
      <c r="P150" s="927"/>
      <c r="Q150" s="926"/>
      <c r="R150" s="193"/>
      <c r="S150" s="245"/>
      <c r="T150" s="194"/>
      <c r="U150" s="926"/>
      <c r="V150" s="194"/>
      <c r="W150" s="194"/>
      <c r="X150" s="194"/>
      <c r="Y150" s="194"/>
      <c r="Z150" s="194"/>
      <c r="AA150" s="194"/>
      <c r="AB150" s="194"/>
      <c r="AC150" s="194"/>
      <c r="AD150" s="194"/>
      <c r="AE150" s="194"/>
      <c r="AF150" s="194"/>
      <c r="AG150" s="194"/>
      <c r="AH150" s="194"/>
      <c r="AI150" s="194"/>
      <c r="AJ150" s="194"/>
    </row>
    <row r="151" spans="1:36" x14ac:dyDescent="0.2">
      <c r="A151" s="194"/>
      <c r="B151" s="194"/>
      <c r="C151" s="194"/>
      <c r="D151" s="194"/>
      <c r="E151" s="233"/>
      <c r="F151" s="242"/>
      <c r="G151" s="233"/>
      <c r="H151" s="925"/>
      <c r="I151" s="925"/>
      <c r="J151" s="233"/>
      <c r="K151" s="236"/>
      <c r="L151" s="236"/>
      <c r="M151" s="927"/>
      <c r="N151" s="237"/>
      <c r="O151" s="244"/>
      <c r="P151" s="927"/>
      <c r="Q151" s="926"/>
      <c r="R151" s="193"/>
      <c r="S151" s="245"/>
      <c r="T151" s="194"/>
      <c r="U151" s="926"/>
      <c r="V151" s="194"/>
      <c r="W151" s="194"/>
      <c r="X151" s="194"/>
      <c r="Y151" s="194"/>
      <c r="Z151" s="194"/>
      <c r="AA151" s="194"/>
      <c r="AB151" s="194"/>
      <c r="AC151" s="194"/>
      <c r="AD151" s="194"/>
      <c r="AE151" s="194"/>
      <c r="AF151" s="194"/>
      <c r="AG151" s="194"/>
      <c r="AH151" s="194"/>
      <c r="AI151" s="194"/>
      <c r="AJ151" s="194"/>
    </row>
    <row r="152" spans="1:36" x14ac:dyDescent="0.2">
      <c r="A152" s="194"/>
      <c r="B152" s="194"/>
      <c r="C152" s="194"/>
      <c r="D152" s="194"/>
      <c r="E152" s="233"/>
      <c r="F152" s="242"/>
      <c r="G152" s="233"/>
      <c r="H152" s="925"/>
      <c r="I152" s="925"/>
      <c r="J152" s="233"/>
      <c r="K152" s="236"/>
      <c r="L152" s="236"/>
      <c r="M152" s="927"/>
      <c r="N152" s="237"/>
      <c r="O152" s="244"/>
      <c r="P152" s="927"/>
      <c r="Q152" s="926"/>
      <c r="R152" s="193"/>
      <c r="S152" s="245"/>
      <c r="T152" s="194"/>
      <c r="U152" s="926"/>
      <c r="V152" s="194"/>
      <c r="W152" s="194"/>
      <c r="X152" s="194"/>
      <c r="Y152" s="194"/>
      <c r="Z152" s="194"/>
      <c r="AA152" s="194"/>
      <c r="AB152" s="194"/>
      <c r="AC152" s="194"/>
      <c r="AD152" s="194"/>
      <c r="AE152" s="194"/>
      <c r="AF152" s="194"/>
      <c r="AG152" s="194"/>
      <c r="AH152" s="194"/>
      <c r="AI152" s="194"/>
      <c r="AJ152" s="194"/>
    </row>
    <row r="153" spans="1:36" x14ac:dyDescent="0.2">
      <c r="A153" s="194"/>
      <c r="B153" s="194"/>
      <c r="C153" s="194"/>
      <c r="D153" s="194"/>
      <c r="E153" s="233"/>
      <c r="F153" s="242"/>
      <c r="G153" s="233"/>
      <c r="H153" s="925"/>
      <c r="I153" s="925"/>
      <c r="J153" s="233"/>
      <c r="K153" s="236"/>
      <c r="L153" s="236"/>
      <c r="M153" s="927"/>
      <c r="N153" s="237"/>
      <c r="O153" s="244"/>
      <c r="P153" s="927"/>
      <c r="Q153" s="926"/>
      <c r="R153" s="193"/>
      <c r="S153" s="245"/>
      <c r="T153" s="194"/>
      <c r="U153" s="926"/>
      <c r="V153" s="194"/>
      <c r="W153" s="194"/>
      <c r="X153" s="194"/>
      <c r="Y153" s="194"/>
      <c r="Z153" s="194"/>
      <c r="AA153" s="194"/>
      <c r="AB153" s="194"/>
      <c r="AC153" s="194"/>
      <c r="AD153" s="194"/>
      <c r="AE153" s="194"/>
      <c r="AF153" s="194"/>
      <c r="AG153" s="194"/>
      <c r="AH153" s="194"/>
      <c r="AI153" s="194"/>
      <c r="AJ153" s="194"/>
    </row>
    <row r="154" spans="1:36" x14ac:dyDescent="0.2">
      <c r="A154" s="194"/>
      <c r="B154" s="194"/>
      <c r="C154" s="194"/>
      <c r="D154" s="194"/>
      <c r="E154" s="233"/>
      <c r="F154" s="242"/>
      <c r="G154" s="233"/>
      <c r="H154" s="925"/>
      <c r="I154" s="925"/>
      <c r="J154" s="233"/>
      <c r="K154" s="236"/>
      <c r="L154" s="236"/>
      <c r="M154" s="927"/>
      <c r="N154" s="237"/>
      <c r="O154" s="244"/>
      <c r="P154" s="927"/>
      <c r="Q154" s="926"/>
      <c r="R154" s="193"/>
      <c r="S154" s="245"/>
      <c r="T154" s="194"/>
      <c r="U154" s="926"/>
      <c r="V154" s="194"/>
      <c r="W154" s="194"/>
      <c r="X154" s="194"/>
      <c r="Y154" s="194"/>
      <c r="Z154" s="194"/>
      <c r="AA154" s="194"/>
      <c r="AB154" s="194"/>
      <c r="AC154" s="194"/>
      <c r="AD154" s="194"/>
      <c r="AE154" s="194"/>
      <c r="AF154" s="194"/>
      <c r="AG154" s="194"/>
      <c r="AH154" s="194"/>
      <c r="AI154" s="194"/>
      <c r="AJ154" s="194"/>
    </row>
    <row r="155" spans="1:36" x14ac:dyDescent="0.2">
      <c r="A155" s="194"/>
      <c r="B155" s="194"/>
      <c r="C155" s="194"/>
      <c r="D155" s="194"/>
      <c r="E155" s="233"/>
      <c r="F155" s="242"/>
      <c r="G155" s="233"/>
      <c r="H155" s="925"/>
      <c r="I155" s="925"/>
      <c r="J155" s="233"/>
      <c r="K155" s="236"/>
      <c r="L155" s="236"/>
      <c r="M155" s="927"/>
      <c r="N155" s="237"/>
      <c r="O155" s="244"/>
      <c r="P155" s="927"/>
      <c r="Q155" s="926"/>
      <c r="R155" s="193"/>
      <c r="S155" s="245"/>
      <c r="T155" s="194"/>
      <c r="U155" s="926"/>
      <c r="V155" s="194"/>
      <c r="W155" s="194"/>
      <c r="X155" s="194"/>
      <c r="Y155" s="194"/>
      <c r="Z155" s="194"/>
      <c r="AA155" s="194"/>
      <c r="AB155" s="194"/>
      <c r="AC155" s="194"/>
      <c r="AD155" s="194"/>
      <c r="AE155" s="194"/>
      <c r="AF155" s="194"/>
      <c r="AG155" s="194"/>
      <c r="AH155" s="194"/>
      <c r="AI155" s="194"/>
      <c r="AJ155" s="194"/>
    </row>
    <row r="156" spans="1:36" x14ac:dyDescent="0.2">
      <c r="A156" s="194"/>
      <c r="B156" s="194"/>
      <c r="C156" s="194"/>
      <c r="D156" s="194"/>
      <c r="E156" s="233"/>
      <c r="F156" s="242"/>
      <c r="G156" s="233"/>
      <c r="H156" s="925"/>
      <c r="I156" s="925"/>
      <c r="J156" s="233"/>
      <c r="K156" s="236"/>
      <c r="L156" s="236"/>
      <c r="M156" s="927"/>
      <c r="N156" s="237"/>
      <c r="O156" s="244"/>
      <c r="P156" s="927"/>
      <c r="Q156" s="926"/>
      <c r="R156" s="193"/>
      <c r="S156" s="245"/>
      <c r="T156" s="194"/>
      <c r="U156" s="926"/>
      <c r="V156" s="194"/>
      <c r="W156" s="194"/>
      <c r="X156" s="194"/>
      <c r="Y156" s="194"/>
      <c r="Z156" s="194"/>
      <c r="AA156" s="194"/>
      <c r="AB156" s="194"/>
      <c r="AC156" s="194"/>
      <c r="AD156" s="194"/>
      <c r="AE156" s="194"/>
      <c r="AF156" s="194"/>
      <c r="AG156" s="194"/>
      <c r="AH156" s="194"/>
      <c r="AI156" s="194"/>
      <c r="AJ156" s="194"/>
    </row>
    <row r="157" spans="1:36" x14ac:dyDescent="0.2">
      <c r="A157" s="194"/>
      <c r="B157" s="194"/>
      <c r="C157" s="194"/>
      <c r="D157" s="194"/>
      <c r="E157" s="233"/>
      <c r="F157" s="242"/>
      <c r="G157" s="233"/>
      <c r="H157" s="925"/>
      <c r="I157" s="925"/>
      <c r="J157" s="233"/>
      <c r="K157" s="236"/>
      <c r="L157" s="236"/>
      <c r="M157" s="927"/>
      <c r="N157" s="237"/>
      <c r="O157" s="244"/>
      <c r="P157" s="927"/>
      <c r="Q157" s="926"/>
      <c r="R157" s="193"/>
      <c r="S157" s="245"/>
      <c r="T157" s="194"/>
      <c r="U157" s="926"/>
      <c r="V157" s="194"/>
      <c r="W157" s="194"/>
      <c r="X157" s="194"/>
      <c r="Y157" s="194"/>
      <c r="Z157" s="194"/>
      <c r="AA157" s="194"/>
      <c r="AB157" s="194"/>
      <c r="AC157" s="194"/>
      <c r="AD157" s="194"/>
      <c r="AE157" s="194"/>
      <c r="AF157" s="194"/>
      <c r="AG157" s="194"/>
      <c r="AH157" s="194"/>
      <c r="AI157" s="194"/>
      <c r="AJ157" s="194"/>
    </row>
    <row r="158" spans="1:36" x14ac:dyDescent="0.2">
      <c r="A158" s="194"/>
      <c r="B158" s="194"/>
      <c r="C158" s="194"/>
      <c r="D158" s="194"/>
      <c r="E158" s="233"/>
      <c r="F158" s="242"/>
      <c r="G158" s="233"/>
      <c r="H158" s="925"/>
      <c r="I158" s="925"/>
      <c r="J158" s="233"/>
      <c r="K158" s="236"/>
      <c r="L158" s="236"/>
      <c r="M158" s="927"/>
      <c r="N158" s="237"/>
      <c r="O158" s="244"/>
      <c r="P158" s="927"/>
      <c r="Q158" s="926"/>
      <c r="R158" s="193"/>
      <c r="S158" s="245"/>
      <c r="T158" s="194"/>
      <c r="U158" s="926"/>
      <c r="V158" s="194"/>
      <c r="W158" s="194"/>
      <c r="X158" s="194"/>
      <c r="Y158" s="194"/>
      <c r="Z158" s="194"/>
      <c r="AA158" s="194"/>
      <c r="AB158" s="194"/>
      <c r="AC158" s="194"/>
      <c r="AD158" s="194"/>
      <c r="AE158" s="194"/>
      <c r="AF158" s="194"/>
      <c r="AG158" s="194"/>
      <c r="AH158" s="194"/>
      <c r="AI158" s="194"/>
      <c r="AJ158" s="194"/>
    </row>
    <row r="159" spans="1:36" x14ac:dyDescent="0.2">
      <c r="A159" s="194"/>
      <c r="B159" s="194"/>
      <c r="C159" s="194"/>
      <c r="D159" s="194"/>
      <c r="E159" s="233"/>
      <c r="F159" s="242"/>
      <c r="G159" s="233"/>
      <c r="H159" s="925"/>
      <c r="I159" s="925"/>
      <c r="J159" s="233"/>
      <c r="K159" s="233"/>
      <c r="L159" s="233"/>
      <c r="M159" s="926"/>
      <c r="N159" s="194"/>
      <c r="O159" s="245"/>
      <c r="P159" s="926"/>
      <c r="Q159" s="926"/>
      <c r="R159" s="193"/>
      <c r="S159" s="245"/>
      <c r="T159" s="194"/>
      <c r="U159" s="926"/>
      <c r="V159" s="194"/>
      <c r="W159" s="194"/>
      <c r="X159" s="194"/>
      <c r="Y159" s="194"/>
      <c r="Z159" s="194"/>
      <c r="AA159" s="194"/>
      <c r="AB159" s="194"/>
      <c r="AC159" s="194"/>
      <c r="AD159" s="194"/>
      <c r="AE159" s="194"/>
      <c r="AF159" s="194"/>
      <c r="AG159" s="194"/>
      <c r="AH159" s="194"/>
      <c r="AI159" s="194"/>
      <c r="AJ159" s="194"/>
    </row>
    <row r="160" spans="1:36" x14ac:dyDescent="0.2">
      <c r="A160" s="194"/>
      <c r="B160" s="194"/>
      <c r="C160" s="194"/>
      <c r="D160" s="194"/>
      <c r="E160" s="194"/>
      <c r="F160" s="246"/>
      <c r="G160" s="194"/>
      <c r="H160" s="926"/>
      <c r="I160" s="926"/>
      <c r="J160" s="194"/>
      <c r="K160" s="194"/>
      <c r="L160" s="194"/>
      <c r="M160" s="926"/>
      <c r="N160" s="194"/>
      <c r="O160" s="245"/>
      <c r="P160" s="926"/>
      <c r="Q160" s="926"/>
      <c r="R160" s="193"/>
      <c r="S160" s="245"/>
      <c r="T160" s="194"/>
      <c r="U160" s="926"/>
      <c r="V160" s="194"/>
      <c r="W160" s="194"/>
      <c r="X160" s="194"/>
      <c r="Y160" s="194"/>
      <c r="Z160" s="194"/>
      <c r="AA160" s="194"/>
      <c r="AB160" s="194"/>
      <c r="AC160" s="194"/>
      <c r="AD160" s="194"/>
      <c r="AE160" s="194"/>
      <c r="AF160" s="194"/>
      <c r="AG160" s="194"/>
      <c r="AH160" s="194"/>
      <c r="AI160" s="194"/>
      <c r="AJ160" s="194"/>
    </row>
    <row r="161" spans="1:36" x14ac:dyDescent="0.2">
      <c r="A161" s="194"/>
      <c r="B161" s="194"/>
      <c r="C161" s="194"/>
      <c r="D161" s="194"/>
      <c r="E161" s="194"/>
      <c r="F161" s="246"/>
      <c r="G161" s="194"/>
      <c r="H161" s="926"/>
      <c r="I161" s="926"/>
      <c r="J161" s="194"/>
      <c r="K161" s="194"/>
      <c r="L161" s="194"/>
      <c r="M161" s="926"/>
      <c r="N161" s="194"/>
      <c r="O161" s="245"/>
      <c r="P161" s="926"/>
      <c r="Q161" s="926"/>
      <c r="R161" s="193"/>
      <c r="S161" s="245"/>
      <c r="T161" s="194"/>
      <c r="U161" s="926"/>
      <c r="V161" s="194"/>
      <c r="W161" s="194"/>
      <c r="X161" s="194"/>
      <c r="Y161" s="194"/>
      <c r="Z161" s="194"/>
      <c r="AA161" s="194"/>
      <c r="AB161" s="194"/>
      <c r="AC161" s="194"/>
      <c r="AD161" s="194"/>
      <c r="AE161" s="194"/>
      <c r="AF161" s="194"/>
      <c r="AG161" s="194"/>
      <c r="AH161" s="194"/>
      <c r="AI161" s="194"/>
      <c r="AJ161" s="194"/>
    </row>
    <row r="162" spans="1:36" x14ac:dyDescent="0.2">
      <c r="A162" s="194"/>
      <c r="B162" s="194"/>
      <c r="C162" s="194"/>
      <c r="D162" s="194"/>
      <c r="E162" s="194"/>
      <c r="F162" s="246"/>
      <c r="G162" s="194"/>
      <c r="H162" s="926"/>
      <c r="I162" s="926"/>
      <c r="J162" s="194"/>
      <c r="K162" s="194"/>
      <c r="L162" s="194"/>
      <c r="M162" s="926"/>
      <c r="N162" s="194"/>
      <c r="O162" s="245"/>
      <c r="P162" s="926"/>
      <c r="Q162" s="926"/>
      <c r="R162" s="193"/>
      <c r="S162" s="245"/>
      <c r="T162" s="194"/>
      <c r="U162" s="926"/>
      <c r="V162" s="194"/>
      <c r="W162" s="194"/>
      <c r="X162" s="194"/>
      <c r="Y162" s="194"/>
      <c r="Z162" s="194"/>
      <c r="AA162" s="194"/>
      <c r="AB162" s="194"/>
      <c r="AC162" s="194"/>
      <c r="AD162" s="194"/>
      <c r="AE162" s="194"/>
      <c r="AF162" s="194"/>
      <c r="AG162" s="194"/>
      <c r="AH162" s="194"/>
      <c r="AI162" s="194"/>
      <c r="AJ162" s="194"/>
    </row>
    <row r="163" spans="1:36" x14ac:dyDescent="0.2">
      <c r="A163" s="194"/>
      <c r="B163" s="194"/>
      <c r="C163" s="194"/>
      <c r="D163" s="194"/>
      <c r="E163" s="194"/>
      <c r="F163" s="246"/>
      <c r="G163" s="194"/>
      <c r="H163" s="926"/>
      <c r="I163" s="926"/>
      <c r="J163" s="194"/>
      <c r="K163" s="194"/>
      <c r="L163" s="194"/>
      <c r="M163" s="926"/>
      <c r="N163" s="194"/>
      <c r="O163" s="245"/>
      <c r="P163" s="926"/>
      <c r="Q163" s="926"/>
      <c r="R163" s="193"/>
      <c r="S163" s="245"/>
      <c r="T163" s="194"/>
      <c r="U163" s="926"/>
      <c r="V163" s="194"/>
      <c r="W163" s="194"/>
      <c r="X163" s="194"/>
      <c r="Y163" s="194"/>
      <c r="Z163" s="194"/>
      <c r="AA163" s="194"/>
      <c r="AB163" s="194"/>
      <c r="AC163" s="194"/>
      <c r="AD163" s="194"/>
      <c r="AE163" s="194"/>
      <c r="AF163" s="194"/>
      <c r="AG163" s="194"/>
      <c r="AH163" s="194"/>
      <c r="AI163" s="194"/>
      <c r="AJ163" s="194"/>
    </row>
    <row r="164" spans="1:36" x14ac:dyDescent="0.2">
      <c r="A164" s="194"/>
      <c r="B164" s="194"/>
      <c r="C164" s="194"/>
      <c r="D164" s="194"/>
      <c r="E164" s="194"/>
      <c r="F164" s="246"/>
      <c r="G164" s="194"/>
      <c r="H164" s="926"/>
      <c r="I164" s="926"/>
      <c r="J164" s="194"/>
      <c r="K164" s="194"/>
      <c r="L164" s="194"/>
      <c r="M164" s="926"/>
      <c r="N164" s="194"/>
      <c r="O164" s="245"/>
      <c r="P164" s="926"/>
      <c r="Q164" s="926"/>
    </row>
    <row r="165" spans="1:36" x14ac:dyDescent="0.2">
      <c r="A165" s="194"/>
      <c r="B165" s="194"/>
      <c r="C165" s="194"/>
      <c r="D165" s="194"/>
      <c r="E165" s="194"/>
      <c r="F165" s="246"/>
      <c r="G165" s="194"/>
      <c r="H165" s="926"/>
      <c r="I165" s="926"/>
      <c r="J165" s="194"/>
      <c r="K165" s="194"/>
      <c r="L165" s="194"/>
      <c r="M165" s="926"/>
      <c r="N165" s="194"/>
      <c r="O165" s="245"/>
      <c r="P165" s="926"/>
      <c r="Q165" s="926"/>
    </row>
  </sheetData>
  <mergeCells count="486">
    <mergeCell ref="P61:P77"/>
    <mergeCell ref="Q61:Q64"/>
    <mergeCell ref="T61:T77"/>
    <mergeCell ref="U61:U77"/>
    <mergeCell ref="V61:V77"/>
    <mergeCell ref="W61:W77"/>
    <mergeCell ref="X61:X77"/>
    <mergeCell ref="Y61:Y77"/>
    <mergeCell ref="AG33:AG46"/>
    <mergeCell ref="Z33:Z46"/>
    <mergeCell ref="AA33:AA46"/>
    <mergeCell ref="AB48:AB59"/>
    <mergeCell ref="AC48:AC59"/>
    <mergeCell ref="AD48:AD59"/>
    <mergeCell ref="AE48:AE59"/>
    <mergeCell ref="AF48:AF59"/>
    <mergeCell ref="AL48:AL59"/>
    <mergeCell ref="AM48:AM59"/>
    <mergeCell ref="AN48:AN59"/>
    <mergeCell ref="G52:G54"/>
    <mergeCell ref="H52:H54"/>
    <mergeCell ref="I52:I54"/>
    <mergeCell ref="J52:J54"/>
    <mergeCell ref="N52:N54"/>
    <mergeCell ref="Q52:Q54"/>
    <mergeCell ref="P48:P59"/>
    <mergeCell ref="Q48:Q51"/>
    <mergeCell ref="T48:T59"/>
    <mergeCell ref="U48:U59"/>
    <mergeCell ref="V48:V59"/>
    <mergeCell ref="W48:W59"/>
    <mergeCell ref="X48:X59"/>
    <mergeCell ref="Y48:Y59"/>
    <mergeCell ref="Z48:Z59"/>
    <mergeCell ref="AA48:AA59"/>
    <mergeCell ref="Q55:Q59"/>
    <mergeCell ref="G48:G51"/>
    <mergeCell ref="H48:H51"/>
    <mergeCell ref="I48:I51"/>
    <mergeCell ref="J48:J51"/>
    <mergeCell ref="AC13:AC20"/>
    <mergeCell ref="AD13:AD20"/>
    <mergeCell ref="AE13:AE20"/>
    <mergeCell ref="AF13:AF20"/>
    <mergeCell ref="AG13:AG20"/>
    <mergeCell ref="AH13:AH20"/>
    <mergeCell ref="P23:P31"/>
    <mergeCell ref="Q23:Q29"/>
    <mergeCell ref="T23:T31"/>
    <mergeCell ref="U23:U31"/>
    <mergeCell ref="V23:V31"/>
    <mergeCell ref="W23:W31"/>
    <mergeCell ref="X23:X31"/>
    <mergeCell ref="Y23:Y31"/>
    <mergeCell ref="Z23:Z31"/>
    <mergeCell ref="AA23:AA31"/>
    <mergeCell ref="AB23:AB31"/>
    <mergeCell ref="AC23:AC31"/>
    <mergeCell ref="AD23:AD31"/>
    <mergeCell ref="AE23:AE31"/>
    <mergeCell ref="AF23:AF31"/>
    <mergeCell ref="AG23:AG31"/>
    <mergeCell ref="AH23:AH31"/>
    <mergeCell ref="I7:I9"/>
    <mergeCell ref="J7:J9"/>
    <mergeCell ref="K7:K9"/>
    <mergeCell ref="L7:L9"/>
    <mergeCell ref="AH7:AJ8"/>
    <mergeCell ref="AL7:AL9"/>
    <mergeCell ref="AM7:AM9"/>
    <mergeCell ref="AN7:AN9"/>
    <mergeCell ref="X7:AA8"/>
    <mergeCell ref="AB7:AG8"/>
    <mergeCell ref="A7:A9"/>
    <mergeCell ref="B7:B9"/>
    <mergeCell ref="C7:C9"/>
    <mergeCell ref="D7:D9"/>
    <mergeCell ref="E7:E9"/>
    <mergeCell ref="F7:F9"/>
    <mergeCell ref="A1:AL4"/>
    <mergeCell ref="A5:J6"/>
    <mergeCell ref="M5:AN5"/>
    <mergeCell ref="M6:U6"/>
    <mergeCell ref="V6:AK6"/>
    <mergeCell ref="AL6:AN6"/>
    <mergeCell ref="S7:S8"/>
    <mergeCell ref="T7:T9"/>
    <mergeCell ref="U7:U9"/>
    <mergeCell ref="V7:W8"/>
    <mergeCell ref="M7:M9"/>
    <mergeCell ref="N7:N9"/>
    <mergeCell ref="O7:O9"/>
    <mergeCell ref="P7:P9"/>
    <mergeCell ref="Q7:Q9"/>
    <mergeCell ref="R7:R9"/>
    <mergeCell ref="G7:G9"/>
    <mergeCell ref="H7:H9"/>
    <mergeCell ref="E13:F20"/>
    <mergeCell ref="G13:G16"/>
    <mergeCell ref="H13:H16"/>
    <mergeCell ref="I13:I16"/>
    <mergeCell ref="J13:J16"/>
    <mergeCell ref="K13:K20"/>
    <mergeCell ref="L13:L20"/>
    <mergeCell ref="M13:M20"/>
    <mergeCell ref="N13:N16"/>
    <mergeCell ref="AI13:AI20"/>
    <mergeCell ref="AJ13:AJ20"/>
    <mergeCell ref="AK13:AK20"/>
    <mergeCell ref="AL13:AL20"/>
    <mergeCell ref="AM13:AM20"/>
    <mergeCell ref="AN13:AN20"/>
    <mergeCell ref="G17:G20"/>
    <mergeCell ref="H17:H20"/>
    <mergeCell ref="I17:I20"/>
    <mergeCell ref="J17:J20"/>
    <mergeCell ref="N17:N20"/>
    <mergeCell ref="Q17:Q20"/>
    <mergeCell ref="O13:O20"/>
    <mergeCell ref="P13:P20"/>
    <mergeCell ref="Q13:Q16"/>
    <mergeCell ref="T13:T20"/>
    <mergeCell ref="U13:U20"/>
    <mergeCell ref="V13:V20"/>
    <mergeCell ref="W13:W20"/>
    <mergeCell ref="X13:X20"/>
    <mergeCell ref="Y13:Y20"/>
    <mergeCell ref="Z13:Z20"/>
    <mergeCell ref="AA13:AA20"/>
    <mergeCell ref="AB13:AB20"/>
    <mergeCell ref="G23:G31"/>
    <mergeCell ref="H23:H31"/>
    <mergeCell ref="I23:I31"/>
    <mergeCell ref="J23:J31"/>
    <mergeCell ref="K23:K31"/>
    <mergeCell ref="L23:L31"/>
    <mergeCell ref="M23:M31"/>
    <mergeCell ref="N23:N31"/>
    <mergeCell ref="O23:O31"/>
    <mergeCell ref="AI23:AI31"/>
    <mergeCell ref="AJ23:AJ31"/>
    <mergeCell ref="AK23:AK31"/>
    <mergeCell ref="AL23:AL31"/>
    <mergeCell ref="AM23:AM31"/>
    <mergeCell ref="AN23:AN31"/>
    <mergeCell ref="Q30:Q31"/>
    <mergeCell ref="G33:G40"/>
    <mergeCell ref="H33:H40"/>
    <mergeCell ref="I33:I40"/>
    <mergeCell ref="J33:J40"/>
    <mergeCell ref="K33:K46"/>
    <mergeCell ref="L33:L46"/>
    <mergeCell ref="M33:M46"/>
    <mergeCell ref="N33:N40"/>
    <mergeCell ref="O33:O46"/>
    <mergeCell ref="P33:P46"/>
    <mergeCell ref="Q33:Q40"/>
    <mergeCell ref="T33:T46"/>
    <mergeCell ref="U33:U46"/>
    <mergeCell ref="V33:V46"/>
    <mergeCell ref="W33:W46"/>
    <mergeCell ref="X33:X46"/>
    <mergeCell ref="Y33:Y46"/>
    <mergeCell ref="AH33:AH46"/>
    <mergeCell ref="AI33:AI46"/>
    <mergeCell ref="AJ33:AJ46"/>
    <mergeCell ref="AK33:AK46"/>
    <mergeCell ref="AL33:AL46"/>
    <mergeCell ref="AM33:AM46"/>
    <mergeCell ref="AN33:AN46"/>
    <mergeCell ref="G41:G43"/>
    <mergeCell ref="H41:H43"/>
    <mergeCell ref="I41:I43"/>
    <mergeCell ref="J41:J43"/>
    <mergeCell ref="N41:N43"/>
    <mergeCell ref="Q41:Q43"/>
    <mergeCell ref="G44:G46"/>
    <mergeCell ref="H44:H46"/>
    <mergeCell ref="I44:I46"/>
    <mergeCell ref="J44:J46"/>
    <mergeCell ref="N44:N46"/>
    <mergeCell ref="Q44:Q46"/>
    <mergeCell ref="AB33:AB46"/>
    <mergeCell ref="AC33:AC46"/>
    <mergeCell ref="AD33:AD46"/>
    <mergeCell ref="AE33:AE46"/>
    <mergeCell ref="AF33:AF46"/>
    <mergeCell ref="K48:K59"/>
    <mergeCell ref="L48:L59"/>
    <mergeCell ref="M48:M59"/>
    <mergeCell ref="N48:N51"/>
    <mergeCell ref="O48:O59"/>
    <mergeCell ref="G55:G59"/>
    <mergeCell ref="H55:H59"/>
    <mergeCell ref="I55:I59"/>
    <mergeCell ref="J55:J59"/>
    <mergeCell ref="N55:N59"/>
    <mergeCell ref="AH48:AH59"/>
    <mergeCell ref="AI48:AI59"/>
    <mergeCell ref="AJ48:AJ59"/>
    <mergeCell ref="AK48:AK59"/>
    <mergeCell ref="G61:G77"/>
    <mergeCell ref="H61:H77"/>
    <mergeCell ref="I61:I77"/>
    <mergeCell ref="J61:J77"/>
    <mergeCell ref="K61:K77"/>
    <mergeCell ref="L61:L77"/>
    <mergeCell ref="M61:M77"/>
    <mergeCell ref="N61:N77"/>
    <mergeCell ref="O61:O77"/>
    <mergeCell ref="Z61:Z77"/>
    <mergeCell ref="AA61:AA77"/>
    <mergeCell ref="AB61:AB77"/>
    <mergeCell ref="AC61:AC77"/>
    <mergeCell ref="AD61:AD77"/>
    <mergeCell ref="AE61:AE77"/>
    <mergeCell ref="AF61:AF77"/>
    <mergeCell ref="AG61:AG77"/>
    <mergeCell ref="AH61:AH77"/>
    <mergeCell ref="AI61:AI77"/>
    <mergeCell ref="AJ61:AJ77"/>
    <mergeCell ref="AK61:AK77"/>
    <mergeCell ref="AL61:AL77"/>
    <mergeCell ref="AM61:AM77"/>
    <mergeCell ref="AN61:AN77"/>
    <mergeCell ref="Q65:Q77"/>
    <mergeCell ref="G80:G101"/>
    <mergeCell ref="H80:H101"/>
    <mergeCell ref="I80:I101"/>
    <mergeCell ref="J80:J101"/>
    <mergeCell ref="K80:K101"/>
    <mergeCell ref="L80:L101"/>
    <mergeCell ref="M80:M101"/>
    <mergeCell ref="N80:N101"/>
    <mergeCell ref="O80:O101"/>
    <mergeCell ref="P80:P101"/>
    <mergeCell ref="Q80:Q97"/>
    <mergeCell ref="T80:T101"/>
    <mergeCell ref="U80:U101"/>
    <mergeCell ref="V80:W101"/>
    <mergeCell ref="X80:X101"/>
    <mergeCell ref="Y80:Y101"/>
    <mergeCell ref="Z80:Z101"/>
    <mergeCell ref="AA80:AA101"/>
    <mergeCell ref="AB80:AB101"/>
    <mergeCell ref="AC80:AC101"/>
    <mergeCell ref="AD80:AD101"/>
    <mergeCell ref="AE80:AE101"/>
    <mergeCell ref="AF80:AF101"/>
    <mergeCell ref="AG80:AG101"/>
    <mergeCell ref="AH80:AH101"/>
    <mergeCell ref="AI80:AI101"/>
    <mergeCell ref="AJ80:AJ101"/>
    <mergeCell ref="AK80:AK101"/>
    <mergeCell ref="AL80:AL101"/>
    <mergeCell ref="AM80:AM101"/>
    <mergeCell ref="AN80:AN101"/>
    <mergeCell ref="Q98:Q101"/>
    <mergeCell ref="G102:G105"/>
    <mergeCell ref="H102:H105"/>
    <mergeCell ref="I102:I105"/>
    <mergeCell ref="J102:J105"/>
    <mergeCell ref="K102:K105"/>
    <mergeCell ref="L102:L105"/>
    <mergeCell ref="M102:M105"/>
    <mergeCell ref="N102:N105"/>
    <mergeCell ref="O102:O105"/>
    <mergeCell ref="P102:P105"/>
    <mergeCell ref="Q102:Q105"/>
    <mergeCell ref="T102:T105"/>
    <mergeCell ref="U102:U105"/>
    <mergeCell ref="V102:V105"/>
    <mergeCell ref="W102:W105"/>
    <mergeCell ref="X102:X105"/>
    <mergeCell ref="Y102:Y105"/>
    <mergeCell ref="Z102:Z105"/>
    <mergeCell ref="AA102:AA105"/>
    <mergeCell ref="AB102:AB105"/>
    <mergeCell ref="AC102:AC105"/>
    <mergeCell ref="AD102:AD105"/>
    <mergeCell ref="AE102:AE105"/>
    <mergeCell ref="AF102:AF105"/>
    <mergeCell ref="AG102:AG105"/>
    <mergeCell ref="AH102:AH105"/>
    <mergeCell ref="AI102:AI105"/>
    <mergeCell ref="AJ102:AJ105"/>
    <mergeCell ref="AK102:AK105"/>
    <mergeCell ref="AL102:AL105"/>
    <mergeCell ref="AM102:AM105"/>
    <mergeCell ref="AN102:AN105"/>
    <mergeCell ref="G107:G108"/>
    <mergeCell ref="H107:H108"/>
    <mergeCell ref="I107:I108"/>
    <mergeCell ref="J107:J108"/>
    <mergeCell ref="K107:K108"/>
    <mergeCell ref="L107:L108"/>
    <mergeCell ref="M107:M108"/>
    <mergeCell ref="N107:N108"/>
    <mergeCell ref="O107:O108"/>
    <mergeCell ref="P107:P108"/>
    <mergeCell ref="Q107:Q108"/>
    <mergeCell ref="T107:T108"/>
    <mergeCell ref="U107:U108"/>
    <mergeCell ref="V107:W108"/>
    <mergeCell ref="X107:X108"/>
    <mergeCell ref="Y107:Y108"/>
    <mergeCell ref="Z107:Z108"/>
    <mergeCell ref="AA107:AA108"/>
    <mergeCell ref="AB107:AB108"/>
    <mergeCell ref="AC107:AC108"/>
    <mergeCell ref="AD107:AD108"/>
    <mergeCell ref="AE107:AE108"/>
    <mergeCell ref="AF107:AF108"/>
    <mergeCell ref="AG107:AG108"/>
    <mergeCell ref="AH107:AH108"/>
    <mergeCell ref="AI107:AI108"/>
    <mergeCell ref="AJ107:AJ108"/>
    <mergeCell ref="AK107:AK108"/>
    <mergeCell ref="AL107:AL108"/>
    <mergeCell ref="AM107:AM108"/>
    <mergeCell ref="AN107:AN108"/>
    <mergeCell ref="G109:G110"/>
    <mergeCell ref="H109:H110"/>
    <mergeCell ref="I109:I110"/>
    <mergeCell ref="J109:J110"/>
    <mergeCell ref="K109:K110"/>
    <mergeCell ref="L109:L110"/>
    <mergeCell ref="M109:M110"/>
    <mergeCell ref="N109:N110"/>
    <mergeCell ref="O109:O110"/>
    <mergeCell ref="P109:P110"/>
    <mergeCell ref="T109:T110"/>
    <mergeCell ref="U109:U110"/>
    <mergeCell ref="V109:W110"/>
    <mergeCell ref="X109:X110"/>
    <mergeCell ref="Y109:Y110"/>
    <mergeCell ref="Z109:Z110"/>
    <mergeCell ref="AA109:AA110"/>
    <mergeCell ref="AB109:AB110"/>
    <mergeCell ref="AC109:AC110"/>
    <mergeCell ref="AD109:AD110"/>
    <mergeCell ref="AE109:AE110"/>
    <mergeCell ref="AF109:AF110"/>
    <mergeCell ref="AG109:AG110"/>
    <mergeCell ref="AH109:AH110"/>
    <mergeCell ref="AI109:AI110"/>
    <mergeCell ref="AJ109:AJ110"/>
    <mergeCell ref="AK109:AK110"/>
    <mergeCell ref="AL109:AL110"/>
    <mergeCell ref="AM109:AM110"/>
    <mergeCell ref="AN109:AN110"/>
    <mergeCell ref="G112:G114"/>
    <mergeCell ref="H112:H114"/>
    <mergeCell ref="I112:I114"/>
    <mergeCell ref="J112:J114"/>
    <mergeCell ref="K112:K114"/>
    <mergeCell ref="L112:L114"/>
    <mergeCell ref="M112:M114"/>
    <mergeCell ref="N112:N114"/>
    <mergeCell ref="O112:O114"/>
    <mergeCell ref="P112:P114"/>
    <mergeCell ref="Q112:Q114"/>
    <mergeCell ref="T112:T114"/>
    <mergeCell ref="U112:U114"/>
    <mergeCell ref="V112:W114"/>
    <mergeCell ref="X112:X114"/>
    <mergeCell ref="Y112:Y114"/>
    <mergeCell ref="Z112:Z114"/>
    <mergeCell ref="AA112:AA114"/>
    <mergeCell ref="AB112:AB114"/>
    <mergeCell ref="AC112:AC114"/>
    <mergeCell ref="AD112:AD114"/>
    <mergeCell ref="AE112:AE114"/>
    <mergeCell ref="AF112:AF114"/>
    <mergeCell ref="AG112:AG114"/>
    <mergeCell ref="AH112:AH114"/>
    <mergeCell ref="AI112:AI114"/>
    <mergeCell ref="AJ112:AJ114"/>
    <mergeCell ref="AK112:AK114"/>
    <mergeCell ref="AL112:AL114"/>
    <mergeCell ref="AM112:AM114"/>
    <mergeCell ref="AN112:AN114"/>
    <mergeCell ref="G116:G118"/>
    <mergeCell ref="H116:H118"/>
    <mergeCell ref="I116:I118"/>
    <mergeCell ref="J116:J118"/>
    <mergeCell ref="K116:K118"/>
    <mergeCell ref="L116:L118"/>
    <mergeCell ref="M116:M118"/>
    <mergeCell ref="N116:N118"/>
    <mergeCell ref="O116:O118"/>
    <mergeCell ref="P116:P118"/>
    <mergeCell ref="Q116:Q118"/>
    <mergeCell ref="T116:T118"/>
    <mergeCell ref="U116:U118"/>
    <mergeCell ref="V116:V118"/>
    <mergeCell ref="W116:W118"/>
    <mergeCell ref="X116:X118"/>
    <mergeCell ref="Y116:Y118"/>
    <mergeCell ref="Z116:Z118"/>
    <mergeCell ref="AA116:AA118"/>
    <mergeCell ref="AB116:AB118"/>
    <mergeCell ref="AC116:AC118"/>
    <mergeCell ref="AD116:AD118"/>
    <mergeCell ref="AE116:AE118"/>
    <mergeCell ref="AF116:AF118"/>
    <mergeCell ref="AG116:AG118"/>
    <mergeCell ref="AH116:AH118"/>
    <mergeCell ref="AI116:AI118"/>
    <mergeCell ref="AJ116:AJ118"/>
    <mergeCell ref="AK116:AK118"/>
    <mergeCell ref="AL116:AL118"/>
    <mergeCell ref="AM116:AM118"/>
    <mergeCell ref="AN116:AN118"/>
    <mergeCell ref="G120:G125"/>
    <mergeCell ref="H120:H125"/>
    <mergeCell ref="I120:I125"/>
    <mergeCell ref="J120:J125"/>
    <mergeCell ref="K120:K125"/>
    <mergeCell ref="L120:L125"/>
    <mergeCell ref="M120:M125"/>
    <mergeCell ref="N120:N125"/>
    <mergeCell ref="O120:O125"/>
    <mergeCell ref="P120:P125"/>
    <mergeCell ref="Q120:Q121"/>
    <mergeCell ref="T120:T125"/>
    <mergeCell ref="U120:U125"/>
    <mergeCell ref="V120:V125"/>
    <mergeCell ref="W120:W125"/>
    <mergeCell ref="X120:X125"/>
    <mergeCell ref="Y120:Y125"/>
    <mergeCell ref="Z120:Z125"/>
    <mergeCell ref="AA120:AA125"/>
    <mergeCell ref="AB120:AB125"/>
    <mergeCell ref="AC120:AC125"/>
    <mergeCell ref="AD120:AD125"/>
    <mergeCell ref="AE120:AE125"/>
    <mergeCell ref="AF120:AF125"/>
    <mergeCell ref="AG120:AG125"/>
    <mergeCell ref="AH120:AH125"/>
    <mergeCell ref="AI120:AI125"/>
    <mergeCell ref="AJ120:AJ125"/>
    <mergeCell ref="AK120:AK125"/>
    <mergeCell ref="AL120:AL125"/>
    <mergeCell ref="AM120:AM125"/>
    <mergeCell ref="AN120:AN125"/>
    <mergeCell ref="Q122:Q125"/>
    <mergeCell ref="C127:D138"/>
    <mergeCell ref="G128:G135"/>
    <mergeCell ref="H128:H135"/>
    <mergeCell ref="I128:I135"/>
    <mergeCell ref="J128:J135"/>
    <mergeCell ref="K128:K136"/>
    <mergeCell ref="L128:L138"/>
    <mergeCell ref="M128:M138"/>
    <mergeCell ref="N128:N135"/>
    <mergeCell ref="O128:O138"/>
    <mergeCell ref="P128:P138"/>
    <mergeCell ref="Q128:Q138"/>
    <mergeCell ref="T128:T136"/>
    <mergeCell ref="U128:U136"/>
    <mergeCell ref="V128:V138"/>
    <mergeCell ref="W128:W138"/>
    <mergeCell ref="X128:X138"/>
    <mergeCell ref="Y128:Y138"/>
    <mergeCell ref="Z128:Z138"/>
    <mergeCell ref="AA128:AA138"/>
    <mergeCell ref="AL128:AL138"/>
    <mergeCell ref="AM128:AM138"/>
    <mergeCell ref="AN128:AN138"/>
    <mergeCell ref="K137:K138"/>
    <mergeCell ref="T137:T138"/>
    <mergeCell ref="U137:U138"/>
    <mergeCell ref="A139:N139"/>
    <mergeCell ref="H146:I146"/>
    <mergeCell ref="AK128:AK138"/>
    <mergeCell ref="H147:I147"/>
    <mergeCell ref="AC128:AC138"/>
    <mergeCell ref="AD128:AD138"/>
    <mergeCell ref="AE128:AE138"/>
    <mergeCell ref="AF128:AF138"/>
    <mergeCell ref="AG128:AG138"/>
    <mergeCell ref="AH128:AH138"/>
    <mergeCell ref="AI128:AI138"/>
    <mergeCell ref="AJ128:AJ138"/>
    <mergeCell ref="AB128:AB13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3"/>
  <sheetViews>
    <sheetView zoomScale="55" zoomScaleNormal="55" workbookViewId="0">
      <selection activeCell="A5" sqref="A5:M6"/>
    </sheetView>
  </sheetViews>
  <sheetFormatPr baseColWidth="10" defaultColWidth="11.42578125" defaultRowHeight="27" customHeight="1" x14ac:dyDescent="0.2"/>
  <cols>
    <col min="1" max="1" width="13.140625" style="33" customWidth="1"/>
    <col min="2" max="2" width="4" style="1" customWidth="1"/>
    <col min="3" max="3" width="12.85546875" style="1" customWidth="1"/>
    <col min="4" max="4" width="14.7109375" style="1" customWidth="1"/>
    <col min="5" max="5" width="10" style="1" customWidth="1"/>
    <col min="6" max="6" width="6.28515625" style="1" customWidth="1"/>
    <col min="7" max="7" width="12.28515625" style="1" customWidth="1"/>
    <col min="8" max="8" width="8.5703125" style="1" customWidth="1"/>
    <col min="9" max="9" width="13.7109375" style="1" customWidth="1"/>
    <col min="10" max="10" width="11.5703125" style="1" customWidth="1"/>
    <col min="11" max="11" width="20" style="34" customWidth="1"/>
    <col min="12" max="12" width="16" style="23" customWidth="1"/>
    <col min="13" max="13" width="16.7109375" style="23" customWidth="1"/>
    <col min="14" max="14" width="18.7109375" style="23" customWidth="1"/>
    <col min="15" max="15" width="14.42578125" style="35" customWidth="1"/>
    <col min="16" max="16" width="17" style="34" customWidth="1"/>
    <col min="17" max="17" width="12.7109375" style="36" customWidth="1"/>
    <col min="18" max="18" width="16.42578125" style="37" customWidth="1"/>
    <col min="19" max="19" width="23.5703125" style="34" customWidth="1"/>
    <col min="20" max="20" width="22.42578125" style="34" customWidth="1"/>
    <col min="21" max="21" width="33.5703125" style="34" customWidth="1"/>
    <col min="22" max="22" width="15.7109375" style="38" customWidth="1"/>
    <col min="23" max="23" width="11.7109375" style="39" customWidth="1"/>
    <col min="24" max="24" width="11.85546875" style="40" customWidth="1"/>
    <col min="25" max="25" width="10.5703125" style="1" customWidth="1"/>
    <col min="26" max="26" width="9.85546875" style="1" customWidth="1"/>
    <col min="27" max="27" width="8.85546875" style="1" customWidth="1"/>
    <col min="28" max="28" width="10.140625" style="1" customWidth="1"/>
    <col min="29" max="29" width="11.42578125" style="1" customWidth="1"/>
    <col min="30" max="30" width="9.5703125" style="1" customWidth="1"/>
    <col min="31" max="31" width="7.7109375" style="1" customWidth="1"/>
    <col min="32" max="32" width="8.140625" style="1" customWidth="1"/>
    <col min="33" max="34" width="4.42578125" style="1" customWidth="1"/>
    <col min="35" max="35" width="5" style="1" customWidth="1"/>
    <col min="36" max="36" width="5.85546875" style="1" customWidth="1"/>
    <col min="37" max="37" width="6.140625" style="1" customWidth="1"/>
    <col min="38" max="38" width="9" style="1" customWidth="1"/>
    <col min="39" max="39" width="4.85546875" style="1" customWidth="1"/>
    <col min="40" max="40" width="10" style="1" customWidth="1"/>
    <col min="41" max="41" width="15.140625" style="41" customWidth="1"/>
    <col min="42" max="42" width="13.7109375" style="42" customWidth="1"/>
    <col min="43" max="43" width="20.85546875" style="43" customWidth="1"/>
    <col min="44" max="16384" width="11.42578125" style="1"/>
  </cols>
  <sheetData>
    <row r="1" spans="1:63" ht="17.25" customHeight="1" x14ac:dyDescent="0.2">
      <c r="A1" s="1922" t="s">
        <v>2439</v>
      </c>
      <c r="B1" s="1923"/>
      <c r="C1" s="1923"/>
      <c r="D1" s="1923"/>
      <c r="E1" s="1923"/>
      <c r="F1" s="1923"/>
      <c r="G1" s="1923"/>
      <c r="H1" s="1923"/>
      <c r="I1" s="1923"/>
      <c r="J1" s="1923"/>
      <c r="K1" s="1923"/>
      <c r="L1" s="1923"/>
      <c r="M1" s="1923"/>
      <c r="N1" s="1923"/>
      <c r="O1" s="1923"/>
      <c r="P1" s="1923"/>
      <c r="Q1" s="1923"/>
      <c r="R1" s="1923"/>
      <c r="S1" s="1923"/>
      <c r="T1" s="1923"/>
      <c r="U1" s="1923"/>
      <c r="V1" s="1923"/>
      <c r="W1" s="1923"/>
      <c r="X1" s="1923"/>
      <c r="Y1" s="1923"/>
      <c r="Z1" s="1923"/>
      <c r="AA1" s="1923"/>
      <c r="AB1" s="1923"/>
      <c r="AC1" s="1923"/>
      <c r="AD1" s="1923"/>
      <c r="AE1" s="1923"/>
      <c r="AF1" s="1923"/>
      <c r="AG1" s="1923"/>
      <c r="AH1" s="1923"/>
      <c r="AI1" s="1923"/>
      <c r="AJ1" s="1923"/>
      <c r="AK1" s="1923"/>
      <c r="AL1" s="1923"/>
      <c r="AM1" s="1923"/>
      <c r="AN1" s="1923"/>
      <c r="AO1" s="1924"/>
      <c r="AP1" s="45" t="s">
        <v>0</v>
      </c>
      <c r="AQ1" s="45" t="s">
        <v>1</v>
      </c>
      <c r="AR1" s="23"/>
      <c r="AS1" s="23"/>
      <c r="AT1" s="23"/>
      <c r="AU1" s="23"/>
      <c r="AV1" s="23"/>
      <c r="AW1" s="23"/>
      <c r="AX1" s="23"/>
      <c r="AY1" s="23"/>
      <c r="AZ1" s="23"/>
      <c r="BA1" s="23"/>
      <c r="BB1" s="23"/>
      <c r="BC1" s="23"/>
      <c r="BD1" s="23"/>
      <c r="BE1" s="23"/>
      <c r="BF1" s="23"/>
      <c r="BG1" s="23"/>
      <c r="BH1" s="23"/>
      <c r="BI1" s="23"/>
      <c r="BJ1" s="23"/>
      <c r="BK1" s="23"/>
    </row>
    <row r="2" spans="1:63" ht="17.25" customHeight="1" x14ac:dyDescent="0.2">
      <c r="A2" s="1925"/>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45" t="s">
        <v>27</v>
      </c>
      <c r="AR2" s="23"/>
      <c r="AS2" s="23"/>
      <c r="AT2" s="23"/>
      <c r="AU2" s="23"/>
      <c r="AV2" s="23"/>
      <c r="AW2" s="23"/>
      <c r="AX2" s="23"/>
      <c r="AY2" s="23"/>
      <c r="AZ2" s="23"/>
      <c r="BA2" s="23"/>
      <c r="BB2" s="23"/>
      <c r="BC2" s="23"/>
      <c r="BD2" s="23"/>
      <c r="BE2" s="23"/>
      <c r="BF2" s="23"/>
      <c r="BG2" s="23"/>
      <c r="BH2" s="23"/>
      <c r="BI2" s="23"/>
      <c r="BJ2" s="23"/>
      <c r="BK2" s="23"/>
    </row>
    <row r="3" spans="1:63" ht="17.25" customHeight="1" x14ac:dyDescent="0.2">
      <c r="A3" s="1925"/>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48" t="s">
        <v>48</v>
      </c>
      <c r="AR3" s="23"/>
      <c r="AS3" s="23"/>
      <c r="AT3" s="23"/>
      <c r="AU3" s="23"/>
      <c r="AV3" s="23"/>
      <c r="AW3" s="23"/>
      <c r="AX3" s="23"/>
      <c r="AY3" s="23"/>
      <c r="AZ3" s="23"/>
      <c r="BA3" s="23"/>
      <c r="BB3" s="23"/>
      <c r="BC3" s="23"/>
      <c r="BD3" s="23"/>
      <c r="BE3" s="23"/>
      <c r="BF3" s="23"/>
      <c r="BG3" s="23"/>
      <c r="BH3" s="23"/>
      <c r="BI3" s="23"/>
      <c r="BJ3" s="23"/>
      <c r="BK3" s="23"/>
    </row>
    <row r="4" spans="1:63" ht="17.25" customHeight="1" x14ac:dyDescent="0.2">
      <c r="A4" s="1926"/>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45" t="s">
        <v>4</v>
      </c>
      <c r="AQ4" s="47" t="s">
        <v>5</v>
      </c>
      <c r="AR4" s="23"/>
      <c r="AS4" s="23"/>
      <c r="AT4" s="23"/>
      <c r="AU4" s="23"/>
      <c r="AV4" s="23"/>
      <c r="AW4" s="23"/>
      <c r="AX4" s="23"/>
      <c r="AY4" s="23"/>
      <c r="AZ4" s="23"/>
      <c r="BA4" s="23"/>
      <c r="BB4" s="23"/>
      <c r="BC4" s="23"/>
      <c r="BD4" s="23"/>
      <c r="BE4" s="23"/>
      <c r="BF4" s="23"/>
      <c r="BG4" s="23"/>
      <c r="BH4" s="23"/>
      <c r="BI4" s="23"/>
      <c r="BJ4" s="23"/>
      <c r="BK4" s="23"/>
    </row>
    <row r="5" spans="1:63" ht="17.25" customHeight="1" x14ac:dyDescent="0.2">
      <c r="A5" s="1920"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ht="17.25" customHeight="1" x14ac:dyDescent="0.2">
      <c r="A6" s="1475"/>
      <c r="B6" s="1473"/>
      <c r="C6" s="1473"/>
      <c r="D6" s="1473"/>
      <c r="E6" s="1473"/>
      <c r="F6" s="1473"/>
      <c r="G6" s="1473"/>
      <c r="H6" s="1473"/>
      <c r="I6" s="1473"/>
      <c r="J6" s="1473"/>
      <c r="K6" s="1473"/>
      <c r="L6" s="1473"/>
      <c r="M6" s="1473"/>
      <c r="N6" s="2"/>
      <c r="O6" s="3"/>
      <c r="P6" s="3"/>
      <c r="Q6" s="3"/>
      <c r="R6" s="3"/>
      <c r="S6" s="3"/>
      <c r="T6" s="3"/>
      <c r="U6" s="3"/>
      <c r="V6" s="3"/>
      <c r="W6" s="3"/>
      <c r="X6" s="3"/>
      <c r="Y6" s="1475" t="s">
        <v>8</v>
      </c>
      <c r="Z6" s="1473"/>
      <c r="AA6" s="1473"/>
      <c r="AB6" s="1473"/>
      <c r="AC6" s="1473"/>
      <c r="AD6" s="1473"/>
      <c r="AE6" s="1473"/>
      <c r="AF6" s="1473"/>
      <c r="AG6" s="1473"/>
      <c r="AH6" s="1473"/>
      <c r="AI6" s="1473"/>
      <c r="AJ6" s="1473"/>
      <c r="AK6" s="1473"/>
      <c r="AL6" s="1473"/>
      <c r="AM6" s="1476"/>
      <c r="AN6" s="79"/>
      <c r="AO6" s="3"/>
      <c r="AP6" s="3"/>
      <c r="AQ6" s="44"/>
      <c r="AR6" s="23"/>
      <c r="AS6" s="23"/>
      <c r="AT6" s="23"/>
      <c r="AU6" s="23"/>
      <c r="AV6" s="23"/>
      <c r="AW6" s="23"/>
      <c r="AX6" s="23"/>
      <c r="AY6" s="23"/>
      <c r="AZ6" s="23"/>
      <c r="BA6" s="23"/>
      <c r="BB6" s="23"/>
      <c r="BC6" s="23"/>
      <c r="BD6" s="23"/>
      <c r="BE6" s="23"/>
      <c r="BF6" s="23"/>
      <c r="BG6" s="23"/>
      <c r="BH6" s="23"/>
      <c r="BI6" s="23"/>
      <c r="BJ6" s="23"/>
      <c r="BK6" s="23"/>
    </row>
    <row r="7" spans="1:63" ht="15" x14ac:dyDescent="0.2">
      <c r="A7" s="1958" t="s">
        <v>9</v>
      </c>
      <c r="B7" s="1480" t="s">
        <v>10</v>
      </c>
      <c r="C7" s="1481"/>
      <c r="D7" s="1481" t="s">
        <v>9</v>
      </c>
      <c r="E7" s="1480" t="s">
        <v>11</v>
      </c>
      <c r="F7" s="1481"/>
      <c r="G7" s="1481" t="s">
        <v>9</v>
      </c>
      <c r="H7" s="1480" t="s">
        <v>12</v>
      </c>
      <c r="I7" s="1481"/>
      <c r="J7" s="1481" t="s">
        <v>9</v>
      </c>
      <c r="K7" s="1544" t="s">
        <v>13</v>
      </c>
      <c r="L7" s="1500" t="s">
        <v>14</v>
      </c>
      <c r="M7" s="1500" t="s">
        <v>15</v>
      </c>
      <c r="N7" s="1500" t="s">
        <v>16</v>
      </c>
      <c r="O7" s="1500" t="s">
        <v>17</v>
      </c>
      <c r="P7" s="1500" t="s">
        <v>7</v>
      </c>
      <c r="Q7" s="1582" t="s">
        <v>18</v>
      </c>
      <c r="R7" s="1541" t="s">
        <v>19</v>
      </c>
      <c r="S7" s="1544" t="s">
        <v>20</v>
      </c>
      <c r="T7" s="1480" t="s">
        <v>21</v>
      </c>
      <c r="U7" s="1500" t="s">
        <v>22</v>
      </c>
      <c r="V7" s="1535" t="s">
        <v>19</v>
      </c>
      <c r="W7" s="62"/>
      <c r="X7" s="1500" t="s">
        <v>23</v>
      </c>
      <c r="Y7" s="1552" t="s">
        <v>28</v>
      </c>
      <c r="Z7" s="1552"/>
      <c r="AA7" s="1503" t="s">
        <v>29</v>
      </c>
      <c r="AB7" s="1503"/>
      <c r="AC7" s="1503"/>
      <c r="AD7" s="1503"/>
      <c r="AE7" s="1504" t="s">
        <v>30</v>
      </c>
      <c r="AF7" s="1505"/>
      <c r="AG7" s="1505"/>
      <c r="AH7" s="1505"/>
      <c r="AI7" s="1505"/>
      <c r="AJ7" s="1506"/>
      <c r="AK7" s="1503" t="s">
        <v>31</v>
      </c>
      <c r="AL7" s="1503"/>
      <c r="AM7" s="1503"/>
      <c r="AN7" s="90"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row>
    <row r="8" spans="1:63" ht="75.75" customHeight="1" x14ac:dyDescent="0.2">
      <c r="A8" s="1495"/>
      <c r="B8" s="1482"/>
      <c r="C8" s="1483"/>
      <c r="D8" s="1483"/>
      <c r="E8" s="1482"/>
      <c r="F8" s="1483"/>
      <c r="G8" s="1483"/>
      <c r="H8" s="1482"/>
      <c r="I8" s="1483"/>
      <c r="J8" s="1483"/>
      <c r="K8" s="1545"/>
      <c r="L8" s="1501"/>
      <c r="M8" s="1501"/>
      <c r="N8" s="1501"/>
      <c r="O8" s="1501"/>
      <c r="P8" s="1501"/>
      <c r="Q8" s="1583"/>
      <c r="R8" s="1542"/>
      <c r="S8" s="1545"/>
      <c r="T8" s="1482"/>
      <c r="U8" s="1501"/>
      <c r="V8" s="1536"/>
      <c r="W8" s="88" t="s">
        <v>9</v>
      </c>
      <c r="X8" s="1501"/>
      <c r="Y8" s="87" t="s">
        <v>32</v>
      </c>
      <c r="Z8" s="89"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23"/>
      <c r="AS8" s="23"/>
      <c r="AT8" s="23"/>
      <c r="AU8" s="23"/>
      <c r="AV8" s="23"/>
      <c r="AW8" s="23"/>
      <c r="AX8" s="23"/>
      <c r="AY8" s="23"/>
      <c r="AZ8" s="23"/>
      <c r="BA8" s="23"/>
      <c r="BB8" s="23"/>
      <c r="BC8" s="23"/>
      <c r="BD8" s="23"/>
      <c r="BE8" s="23"/>
      <c r="BF8" s="23"/>
      <c r="BG8" s="23"/>
      <c r="BH8" s="23"/>
      <c r="BI8" s="23"/>
      <c r="BJ8" s="23"/>
      <c r="BK8" s="23"/>
    </row>
    <row r="9" spans="1:63" s="13" customFormat="1" ht="12" customHeight="1" x14ac:dyDescent="0.2">
      <c r="A9" s="254">
        <v>5</v>
      </c>
      <c r="B9" s="1608" t="s">
        <v>103</v>
      </c>
      <c r="C9" s="1608"/>
      <c r="D9" s="1608"/>
      <c r="E9" s="1608"/>
      <c r="F9" s="1608"/>
      <c r="G9" s="1608"/>
      <c r="H9" s="1608"/>
      <c r="I9" s="1608"/>
      <c r="J9" s="1608"/>
      <c r="K9" s="1608"/>
      <c r="L9" s="1608"/>
      <c r="M9" s="1608"/>
      <c r="N9" s="1608"/>
      <c r="O9" s="1608"/>
      <c r="P9" s="1608"/>
      <c r="Q9" s="1608"/>
      <c r="R9" s="1608"/>
      <c r="S9" s="1608"/>
      <c r="T9" s="1608"/>
      <c r="U9" s="1608"/>
      <c r="V9" s="1608"/>
      <c r="W9" s="1608"/>
      <c r="X9" s="1608"/>
      <c r="Y9" s="1608"/>
      <c r="Z9" s="1608"/>
      <c r="AA9" s="1608"/>
      <c r="AB9" s="1608"/>
      <c r="AC9" s="1608"/>
      <c r="AD9" s="1608"/>
      <c r="AE9" s="1608"/>
      <c r="AF9" s="1608"/>
      <c r="AG9" s="1608"/>
      <c r="AH9" s="1608"/>
      <c r="AI9" s="1608"/>
      <c r="AJ9" s="1608"/>
      <c r="AK9" s="1608"/>
      <c r="AL9" s="1608"/>
      <c r="AM9" s="1608"/>
      <c r="AN9" s="1608"/>
      <c r="AO9" s="1608"/>
      <c r="AP9" s="1608"/>
      <c r="AQ9" s="2346"/>
      <c r="AR9" s="23"/>
      <c r="AS9" s="23"/>
      <c r="AT9" s="23"/>
      <c r="AU9" s="23"/>
      <c r="AV9" s="23"/>
      <c r="AW9" s="23"/>
      <c r="AX9" s="23"/>
      <c r="AY9" s="23"/>
      <c r="AZ9" s="23"/>
      <c r="BA9" s="23"/>
      <c r="BB9" s="23"/>
      <c r="BC9" s="23"/>
      <c r="BD9" s="23"/>
      <c r="BE9" s="23"/>
      <c r="BF9" s="23"/>
      <c r="BG9" s="23"/>
      <c r="BH9" s="23"/>
      <c r="BI9" s="23"/>
      <c r="BJ9" s="23"/>
      <c r="BK9" s="23"/>
    </row>
    <row r="10" spans="1:63" s="23" customFormat="1" ht="12" customHeight="1" x14ac:dyDescent="0.2">
      <c r="A10" s="1507"/>
      <c r="B10" s="1508"/>
      <c r="C10" s="1509"/>
      <c r="D10" s="255">
        <v>25</v>
      </c>
      <c r="E10" s="2347" t="s">
        <v>104</v>
      </c>
      <c r="F10" s="2347"/>
      <c r="G10" s="2347"/>
      <c r="H10" s="2347"/>
      <c r="I10" s="2347"/>
      <c r="J10" s="2347"/>
      <c r="K10" s="2347"/>
      <c r="L10" s="2347"/>
      <c r="M10" s="2347"/>
      <c r="N10" s="2347"/>
      <c r="O10" s="2347"/>
      <c r="P10" s="2347"/>
      <c r="Q10" s="2347"/>
      <c r="R10" s="2347"/>
      <c r="S10" s="2347"/>
      <c r="T10" s="2347"/>
      <c r="U10" s="2347"/>
      <c r="V10" s="2347"/>
      <c r="W10" s="2347"/>
      <c r="X10" s="2347"/>
      <c r="Y10" s="2347"/>
      <c r="Z10" s="2347"/>
      <c r="AA10" s="2347"/>
      <c r="AB10" s="2347"/>
      <c r="AC10" s="2347"/>
      <c r="AD10" s="2347"/>
      <c r="AE10" s="2347"/>
      <c r="AF10" s="2347"/>
      <c r="AG10" s="2347"/>
      <c r="AH10" s="2347"/>
      <c r="AI10" s="2347"/>
      <c r="AJ10" s="2347"/>
      <c r="AK10" s="2347"/>
      <c r="AL10" s="2347"/>
      <c r="AM10" s="2347"/>
      <c r="AN10" s="2347"/>
      <c r="AO10" s="2347"/>
      <c r="AP10" s="2347"/>
      <c r="AQ10" s="2348"/>
    </row>
    <row r="11" spans="1:63" s="23" customFormat="1" ht="12" customHeight="1" x14ac:dyDescent="0.2">
      <c r="A11" s="1510"/>
      <c r="B11" s="1511"/>
      <c r="C11" s="1512"/>
      <c r="D11" s="81"/>
      <c r="E11" s="82"/>
      <c r="F11" s="82"/>
      <c r="G11" s="66">
        <v>83</v>
      </c>
      <c r="H11" s="1610" t="s">
        <v>105</v>
      </c>
      <c r="I11" s="1610"/>
      <c r="J11" s="1610"/>
      <c r="K11" s="1610"/>
      <c r="L11" s="1610"/>
      <c r="M11" s="1610"/>
      <c r="N11" s="1610"/>
      <c r="O11" s="1610"/>
      <c r="P11" s="1610"/>
      <c r="Q11" s="1610"/>
      <c r="R11" s="1610"/>
      <c r="S11" s="1610"/>
      <c r="T11" s="1610"/>
      <c r="U11" s="1610"/>
      <c r="V11" s="1610"/>
      <c r="W11" s="1610"/>
      <c r="X11" s="1610"/>
      <c r="Y11" s="1610"/>
      <c r="Z11" s="1610"/>
      <c r="AA11" s="1610"/>
      <c r="AB11" s="1610"/>
      <c r="AC11" s="1610"/>
      <c r="AD11" s="1610"/>
      <c r="AE11" s="1610"/>
      <c r="AF11" s="1610"/>
      <c r="AG11" s="1610"/>
      <c r="AH11" s="1610"/>
      <c r="AI11" s="1610"/>
      <c r="AJ11" s="1610"/>
      <c r="AK11" s="1610"/>
      <c r="AL11" s="1610"/>
      <c r="AM11" s="1610"/>
      <c r="AN11" s="1610"/>
      <c r="AO11" s="1610"/>
      <c r="AP11" s="1610"/>
      <c r="AQ11" s="2349"/>
    </row>
    <row r="12" spans="1:63" s="23" customFormat="1" ht="69" customHeight="1" x14ac:dyDescent="0.2">
      <c r="A12" s="1510"/>
      <c r="B12" s="1511"/>
      <c r="C12" s="1512"/>
      <c r="D12" s="84"/>
      <c r="E12" s="85"/>
      <c r="F12" s="85"/>
      <c r="G12" s="83"/>
      <c r="H12" s="85"/>
      <c r="I12" s="85"/>
      <c r="J12" s="1657">
        <v>243</v>
      </c>
      <c r="K12" s="1635" t="s">
        <v>1558</v>
      </c>
      <c r="L12" s="1635" t="s">
        <v>2108</v>
      </c>
      <c r="M12" s="1635">
        <v>6</v>
      </c>
      <c r="N12" s="1635" t="s">
        <v>1559</v>
      </c>
      <c r="O12" s="1635" t="s">
        <v>2392</v>
      </c>
      <c r="P12" s="1635" t="s">
        <v>1560</v>
      </c>
      <c r="Q12" s="2350">
        <v>1</v>
      </c>
      <c r="R12" s="1638">
        <v>72000000</v>
      </c>
      <c r="S12" s="1635" t="s">
        <v>1561</v>
      </c>
      <c r="T12" s="1730" t="s">
        <v>1562</v>
      </c>
      <c r="U12" s="1635" t="s">
        <v>1563</v>
      </c>
      <c r="V12" s="1977">
        <v>18000000</v>
      </c>
      <c r="W12" s="1938">
        <v>20</v>
      </c>
      <c r="X12" s="1657" t="s">
        <v>234</v>
      </c>
      <c r="Y12" s="1723">
        <v>289394</v>
      </c>
      <c r="Z12" s="1642">
        <v>279112</v>
      </c>
      <c r="AA12" s="1642">
        <v>118243</v>
      </c>
      <c r="AB12" s="1642">
        <v>45607</v>
      </c>
      <c r="AC12" s="1642">
        <v>365607</v>
      </c>
      <c r="AD12" s="1642">
        <v>75612</v>
      </c>
      <c r="AE12" s="1642">
        <v>2145</v>
      </c>
      <c r="AF12" s="1642">
        <v>12718</v>
      </c>
      <c r="AG12" s="1642">
        <v>26</v>
      </c>
      <c r="AH12" s="1642">
        <v>37</v>
      </c>
      <c r="AI12" s="288"/>
      <c r="AJ12" s="288"/>
      <c r="AK12" s="1642">
        <v>78</v>
      </c>
      <c r="AL12" s="1642">
        <v>16897</v>
      </c>
      <c r="AM12" s="1642">
        <v>852</v>
      </c>
      <c r="AN12" s="1642">
        <v>568506</v>
      </c>
      <c r="AO12" s="1653">
        <v>43102</v>
      </c>
      <c r="AP12" s="1653">
        <v>43465</v>
      </c>
      <c r="AQ12" s="1639" t="s">
        <v>2393</v>
      </c>
    </row>
    <row r="13" spans="1:63" s="23" customFormat="1" ht="88.5" customHeight="1" x14ac:dyDescent="0.2">
      <c r="A13" s="1510"/>
      <c r="B13" s="1511"/>
      <c r="C13" s="1512"/>
      <c r="D13" s="84"/>
      <c r="E13" s="1529"/>
      <c r="F13" s="1529"/>
      <c r="G13" s="84"/>
      <c r="H13" s="1529"/>
      <c r="I13" s="1529"/>
      <c r="J13" s="1669"/>
      <c r="K13" s="1646"/>
      <c r="L13" s="1646"/>
      <c r="M13" s="1646"/>
      <c r="N13" s="1646"/>
      <c r="O13" s="1646"/>
      <c r="P13" s="1646"/>
      <c r="Q13" s="2351"/>
      <c r="R13" s="1673"/>
      <c r="S13" s="1646"/>
      <c r="T13" s="1731"/>
      <c r="U13" s="1668"/>
      <c r="V13" s="1979"/>
      <c r="W13" s="1939"/>
      <c r="X13" s="1669"/>
      <c r="Y13" s="1724"/>
      <c r="Z13" s="1643"/>
      <c r="AA13" s="1643"/>
      <c r="AB13" s="1643"/>
      <c r="AC13" s="1643"/>
      <c r="AD13" s="1643"/>
      <c r="AE13" s="1643"/>
      <c r="AF13" s="1643"/>
      <c r="AG13" s="1643"/>
      <c r="AH13" s="1643"/>
      <c r="AI13" s="297"/>
      <c r="AJ13" s="297"/>
      <c r="AK13" s="1643"/>
      <c r="AL13" s="1643"/>
      <c r="AM13" s="1643"/>
      <c r="AN13" s="1643"/>
      <c r="AO13" s="1654"/>
      <c r="AP13" s="1654"/>
      <c r="AQ13" s="1640"/>
    </row>
    <row r="14" spans="1:63" s="23" customFormat="1" ht="69" customHeight="1" x14ac:dyDescent="0.2">
      <c r="A14" s="1510"/>
      <c r="B14" s="1511"/>
      <c r="C14" s="1512"/>
      <c r="D14" s="84"/>
      <c r="E14" s="85"/>
      <c r="F14" s="85"/>
      <c r="G14" s="84"/>
      <c r="H14" s="85"/>
      <c r="I14" s="85"/>
      <c r="J14" s="1669"/>
      <c r="K14" s="1646"/>
      <c r="L14" s="1646"/>
      <c r="M14" s="1646"/>
      <c r="N14" s="1646"/>
      <c r="O14" s="1646"/>
      <c r="P14" s="1646"/>
      <c r="Q14" s="2351"/>
      <c r="R14" s="1673"/>
      <c r="S14" s="1646"/>
      <c r="T14" s="1731"/>
      <c r="U14" s="1635" t="s">
        <v>1565</v>
      </c>
      <c r="V14" s="1977">
        <v>18000000</v>
      </c>
      <c r="W14" s="1939"/>
      <c r="X14" s="1669"/>
      <c r="Y14" s="1724"/>
      <c r="Z14" s="1643"/>
      <c r="AA14" s="1643"/>
      <c r="AB14" s="1643"/>
      <c r="AC14" s="1643"/>
      <c r="AD14" s="1643"/>
      <c r="AE14" s="1643"/>
      <c r="AF14" s="1643"/>
      <c r="AG14" s="1643"/>
      <c r="AH14" s="1643"/>
      <c r="AI14" s="297"/>
      <c r="AJ14" s="297"/>
      <c r="AK14" s="1643"/>
      <c r="AL14" s="1643"/>
      <c r="AM14" s="1643"/>
      <c r="AN14" s="1643"/>
      <c r="AO14" s="1654"/>
      <c r="AP14" s="1654"/>
      <c r="AQ14" s="1640"/>
    </row>
    <row r="15" spans="1:63" s="23" customFormat="1" ht="69" customHeight="1" x14ac:dyDescent="0.2">
      <c r="A15" s="1510"/>
      <c r="B15" s="1511"/>
      <c r="C15" s="1512"/>
      <c r="D15" s="84"/>
      <c r="E15" s="85"/>
      <c r="F15" s="85"/>
      <c r="G15" s="84"/>
      <c r="H15" s="85"/>
      <c r="I15" s="85"/>
      <c r="J15" s="1669"/>
      <c r="K15" s="1646"/>
      <c r="L15" s="1646"/>
      <c r="M15" s="1646"/>
      <c r="N15" s="1646"/>
      <c r="O15" s="1646"/>
      <c r="P15" s="1646"/>
      <c r="Q15" s="2351"/>
      <c r="R15" s="1673"/>
      <c r="S15" s="1646"/>
      <c r="T15" s="1732"/>
      <c r="U15" s="1668"/>
      <c r="V15" s="1979"/>
      <c r="W15" s="1939"/>
      <c r="X15" s="1669"/>
      <c r="Y15" s="1724"/>
      <c r="Z15" s="1643"/>
      <c r="AA15" s="1643"/>
      <c r="AB15" s="1643"/>
      <c r="AC15" s="1643"/>
      <c r="AD15" s="1643"/>
      <c r="AE15" s="1643"/>
      <c r="AF15" s="1643"/>
      <c r="AG15" s="1643"/>
      <c r="AH15" s="1643"/>
      <c r="AI15" s="297"/>
      <c r="AJ15" s="297"/>
      <c r="AK15" s="1643"/>
      <c r="AL15" s="1643"/>
      <c r="AM15" s="1643"/>
      <c r="AN15" s="1643"/>
      <c r="AO15" s="1654"/>
      <c r="AP15" s="1654"/>
      <c r="AQ15" s="1640"/>
    </row>
    <row r="16" spans="1:63" s="23" customFormat="1" ht="69" customHeight="1" x14ac:dyDescent="0.2">
      <c r="A16" s="1510"/>
      <c r="B16" s="1511"/>
      <c r="C16" s="1512"/>
      <c r="D16" s="84"/>
      <c r="E16" s="85"/>
      <c r="F16" s="85"/>
      <c r="G16" s="84"/>
      <c r="H16" s="85"/>
      <c r="I16" s="85"/>
      <c r="J16" s="1669"/>
      <c r="K16" s="1646"/>
      <c r="L16" s="1646"/>
      <c r="M16" s="1646"/>
      <c r="N16" s="1646"/>
      <c r="O16" s="1646"/>
      <c r="P16" s="1646"/>
      <c r="Q16" s="2351"/>
      <c r="R16" s="1673"/>
      <c r="S16" s="1646"/>
      <c r="T16" s="1635" t="s">
        <v>1566</v>
      </c>
      <c r="U16" s="1635" t="s">
        <v>1567</v>
      </c>
      <c r="V16" s="1977">
        <v>18000000</v>
      </c>
      <c r="W16" s="1939"/>
      <c r="X16" s="1669"/>
      <c r="Y16" s="1724"/>
      <c r="Z16" s="1643"/>
      <c r="AA16" s="1643"/>
      <c r="AB16" s="1643"/>
      <c r="AC16" s="1643"/>
      <c r="AD16" s="1643"/>
      <c r="AE16" s="1643"/>
      <c r="AF16" s="1643"/>
      <c r="AG16" s="1643"/>
      <c r="AH16" s="1643"/>
      <c r="AI16" s="297"/>
      <c r="AJ16" s="297"/>
      <c r="AK16" s="1643"/>
      <c r="AL16" s="1643"/>
      <c r="AM16" s="1643"/>
      <c r="AN16" s="1643"/>
      <c r="AO16" s="1654"/>
      <c r="AP16" s="1654"/>
      <c r="AQ16" s="1640"/>
    </row>
    <row r="17" spans="1:43" s="23" customFormat="1" ht="69" customHeight="1" x14ac:dyDescent="0.2">
      <c r="A17" s="1510"/>
      <c r="B17" s="1511"/>
      <c r="C17" s="1512"/>
      <c r="D17" s="84"/>
      <c r="E17" s="85"/>
      <c r="F17" s="85"/>
      <c r="G17" s="84"/>
      <c r="H17" s="85"/>
      <c r="I17" s="85"/>
      <c r="J17" s="1669"/>
      <c r="K17" s="1646"/>
      <c r="L17" s="1646"/>
      <c r="M17" s="1646"/>
      <c r="N17" s="1646"/>
      <c r="O17" s="1646"/>
      <c r="P17" s="1646"/>
      <c r="Q17" s="2351"/>
      <c r="R17" s="1673"/>
      <c r="S17" s="1646"/>
      <c r="T17" s="1646"/>
      <c r="U17" s="1668"/>
      <c r="V17" s="1979"/>
      <c r="W17" s="1939"/>
      <c r="X17" s="1669"/>
      <c r="Y17" s="1724"/>
      <c r="Z17" s="1643"/>
      <c r="AA17" s="1643"/>
      <c r="AB17" s="1643"/>
      <c r="AC17" s="1643"/>
      <c r="AD17" s="1643"/>
      <c r="AE17" s="1643"/>
      <c r="AF17" s="1643"/>
      <c r="AG17" s="1643"/>
      <c r="AH17" s="1643"/>
      <c r="AI17" s="297"/>
      <c r="AJ17" s="297"/>
      <c r="AK17" s="1643"/>
      <c r="AL17" s="1643"/>
      <c r="AM17" s="1643"/>
      <c r="AN17" s="1643"/>
      <c r="AO17" s="1654"/>
      <c r="AP17" s="1654"/>
      <c r="AQ17" s="1640"/>
    </row>
    <row r="18" spans="1:43" s="23" customFormat="1" ht="69" customHeight="1" x14ac:dyDescent="0.2">
      <c r="A18" s="1510"/>
      <c r="B18" s="1511"/>
      <c r="C18" s="1512"/>
      <c r="D18" s="84"/>
      <c r="E18" s="1529"/>
      <c r="F18" s="1529"/>
      <c r="G18" s="84"/>
      <c r="H18" s="1529"/>
      <c r="I18" s="1529"/>
      <c r="J18" s="1669"/>
      <c r="K18" s="1646"/>
      <c r="L18" s="1646"/>
      <c r="M18" s="1646"/>
      <c r="N18" s="1646"/>
      <c r="O18" s="1646"/>
      <c r="P18" s="1646"/>
      <c r="Q18" s="2351"/>
      <c r="R18" s="1673"/>
      <c r="S18" s="1646"/>
      <c r="T18" s="1646"/>
      <c r="U18" s="1635" t="s">
        <v>1568</v>
      </c>
      <c r="V18" s="1977">
        <v>18000000</v>
      </c>
      <c r="W18" s="1939"/>
      <c r="X18" s="1669"/>
      <c r="Y18" s="1724"/>
      <c r="Z18" s="1643"/>
      <c r="AA18" s="1643"/>
      <c r="AB18" s="1643"/>
      <c r="AC18" s="1643"/>
      <c r="AD18" s="1643"/>
      <c r="AE18" s="1643"/>
      <c r="AF18" s="1643"/>
      <c r="AG18" s="1643"/>
      <c r="AH18" s="1643"/>
      <c r="AI18" s="297"/>
      <c r="AJ18" s="297"/>
      <c r="AK18" s="1643"/>
      <c r="AL18" s="1643"/>
      <c r="AM18" s="1643"/>
      <c r="AN18" s="1643"/>
      <c r="AO18" s="1654"/>
      <c r="AP18" s="1654"/>
      <c r="AQ18" s="1640"/>
    </row>
    <row r="19" spans="1:43" s="23" customFormat="1" ht="69" customHeight="1" x14ac:dyDescent="0.2">
      <c r="A19" s="1513"/>
      <c r="B19" s="1514"/>
      <c r="C19" s="1515"/>
      <c r="D19" s="86"/>
      <c r="E19" s="1532"/>
      <c r="F19" s="1532"/>
      <c r="G19" s="86"/>
      <c r="H19" s="1532"/>
      <c r="I19" s="1532"/>
      <c r="J19" s="1670"/>
      <c r="K19" s="1668"/>
      <c r="L19" s="1668"/>
      <c r="M19" s="1668"/>
      <c r="N19" s="1668"/>
      <c r="O19" s="1668"/>
      <c r="P19" s="1668"/>
      <c r="Q19" s="2352"/>
      <c r="R19" s="1674"/>
      <c r="S19" s="1668"/>
      <c r="T19" s="1668"/>
      <c r="U19" s="1668"/>
      <c r="V19" s="1979"/>
      <c r="W19" s="1940"/>
      <c r="X19" s="1670"/>
      <c r="Y19" s="1725"/>
      <c r="Z19" s="1667"/>
      <c r="AA19" s="1667"/>
      <c r="AB19" s="1667"/>
      <c r="AC19" s="1667"/>
      <c r="AD19" s="1667"/>
      <c r="AE19" s="1667"/>
      <c r="AF19" s="1667"/>
      <c r="AG19" s="1667"/>
      <c r="AH19" s="1667"/>
      <c r="AI19" s="289"/>
      <c r="AJ19" s="289"/>
      <c r="AK19" s="1667"/>
      <c r="AL19" s="1667"/>
      <c r="AM19" s="1667"/>
      <c r="AN19" s="1667"/>
      <c r="AO19" s="1658"/>
      <c r="AP19" s="1658"/>
      <c r="AQ19" s="1641"/>
    </row>
    <row r="22" spans="1:43" ht="27" customHeight="1" x14ac:dyDescent="0.25">
      <c r="D22" s="1466" t="s">
        <v>1564</v>
      </c>
    </row>
    <row r="23" spans="1:43" ht="27" customHeight="1" x14ac:dyDescent="0.25">
      <c r="D23" s="1466" t="s">
        <v>2393</v>
      </c>
    </row>
  </sheetData>
  <mergeCells count="80">
    <mergeCell ref="AM12:AM19"/>
    <mergeCell ref="AN12:AN19"/>
    <mergeCell ref="AO12:AO19"/>
    <mergeCell ref="AP12:AP19"/>
    <mergeCell ref="AQ12:AQ19"/>
    <mergeCell ref="E13:F13"/>
    <mergeCell ref="H13:I13"/>
    <mergeCell ref="U14:U15"/>
    <mergeCell ref="V14:V15"/>
    <mergeCell ref="T16:T19"/>
    <mergeCell ref="S12:S19"/>
    <mergeCell ref="T12:T15"/>
    <mergeCell ref="U12:U13"/>
    <mergeCell ref="V12:V13"/>
    <mergeCell ref="E18:F18"/>
    <mergeCell ref="H18:I18"/>
    <mergeCell ref="U18:U19"/>
    <mergeCell ref="V18:V19"/>
    <mergeCell ref="E19:F19"/>
    <mergeCell ref="H19:I19"/>
    <mergeCell ref="AL12:AL19"/>
    <mergeCell ref="Y12:Y19"/>
    <mergeCell ref="Z12:Z19"/>
    <mergeCell ref="AA12:AA19"/>
    <mergeCell ref="AB12:AB19"/>
    <mergeCell ref="AC12:AC19"/>
    <mergeCell ref="AD12:AD19"/>
    <mergeCell ref="AE12:AE19"/>
    <mergeCell ref="AF12:AF19"/>
    <mergeCell ref="AG12:AG19"/>
    <mergeCell ref="AH12:AH19"/>
    <mergeCell ref="AK12:AK19"/>
    <mergeCell ref="A10:C19"/>
    <mergeCell ref="E10:AQ10"/>
    <mergeCell ref="H11:AQ11"/>
    <mergeCell ref="J12:J19"/>
    <mergeCell ref="K12:K19"/>
    <mergeCell ref="L12:L19"/>
    <mergeCell ref="W12:W19"/>
    <mergeCell ref="X12:X19"/>
    <mergeCell ref="U16:U17"/>
    <mergeCell ref="V16:V17"/>
    <mergeCell ref="M12:M19"/>
    <mergeCell ref="N12:N19"/>
    <mergeCell ref="O12:O19"/>
    <mergeCell ref="P12:P19"/>
    <mergeCell ref="Q12:Q19"/>
    <mergeCell ref="R12:R19"/>
    <mergeCell ref="T7:T8"/>
    <mergeCell ref="AO7:AO8"/>
    <mergeCell ref="AP7:AP8"/>
    <mergeCell ref="AQ7:AQ8"/>
    <mergeCell ref="B9:AQ9"/>
    <mergeCell ref="V7:V8"/>
    <mergeCell ref="X7:X8"/>
    <mergeCell ref="Y7:Z7"/>
    <mergeCell ref="AA7:AD7"/>
    <mergeCell ref="AE7:AJ7"/>
    <mergeCell ref="AK7:AM7"/>
    <mergeCell ref="O7:O8"/>
    <mergeCell ref="P7:P8"/>
    <mergeCell ref="Q7:Q8"/>
    <mergeCell ref="R7:R8"/>
    <mergeCell ref="S7:S8"/>
    <mergeCell ref="A1:AO4"/>
    <mergeCell ref="A5:M6"/>
    <mergeCell ref="N5:AQ5"/>
    <mergeCell ref="Y6:AM6"/>
    <mergeCell ref="A7:A8"/>
    <mergeCell ref="B7:C8"/>
    <mergeCell ref="D7:D8"/>
    <mergeCell ref="E7:F8"/>
    <mergeCell ref="G7:G8"/>
    <mergeCell ref="H7:I8"/>
    <mergeCell ref="U7:U8"/>
    <mergeCell ref="J7:J8"/>
    <mergeCell ref="K7:K8"/>
    <mergeCell ref="L7:L8"/>
    <mergeCell ref="M7:M8"/>
    <mergeCell ref="N7:N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6"/>
  <sheetViews>
    <sheetView zoomScale="55" zoomScaleNormal="55" workbookViewId="0">
      <selection activeCell="A5" sqref="A5:M6"/>
    </sheetView>
  </sheetViews>
  <sheetFormatPr baseColWidth="10" defaultRowHeight="15" x14ac:dyDescent="0.25"/>
  <cols>
    <col min="1" max="10" width="11.42578125" style="958"/>
    <col min="11" max="11" width="19.42578125" style="1112" customWidth="1"/>
    <col min="12" max="12" width="19" style="1112" customWidth="1"/>
    <col min="13" max="13" width="16.85546875" style="958" customWidth="1"/>
    <col min="14" max="14" width="17.7109375" style="1112" customWidth="1"/>
    <col min="15" max="15" width="16.5703125" style="958" customWidth="1"/>
    <col min="16" max="16" width="20.85546875" style="1112" customWidth="1"/>
    <col min="17" max="17" width="15.42578125" style="958" customWidth="1"/>
    <col min="18" max="18" width="23.140625" style="958" customWidth="1"/>
    <col min="19" max="19" width="18.85546875" style="1112" customWidth="1"/>
    <col min="20" max="20" width="20.42578125" style="1112" customWidth="1"/>
    <col min="21" max="21" width="39.28515625" style="1112" customWidth="1"/>
    <col min="22" max="22" width="21.5703125" style="958" customWidth="1"/>
    <col min="23" max="23" width="11.42578125" style="1112"/>
    <col min="24" max="41" width="11.42578125" style="958"/>
    <col min="42" max="42" width="16.85546875" style="958" customWidth="1"/>
    <col min="43" max="43" width="27.85546875" style="1112" customWidth="1"/>
    <col min="44" max="16384" width="11.42578125" style="958"/>
  </cols>
  <sheetData>
    <row r="1" spans="1:43" ht="24.75" customHeight="1" x14ac:dyDescent="0.25">
      <c r="A1" s="1578" t="s">
        <v>2439</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9"/>
      <c r="AP1" s="45" t="s">
        <v>0</v>
      </c>
      <c r="AQ1" s="886" t="s">
        <v>1</v>
      </c>
    </row>
    <row r="2" spans="1:43" ht="24.75" customHeight="1" x14ac:dyDescent="0.25">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886" t="s">
        <v>27</v>
      </c>
    </row>
    <row r="3" spans="1:43" ht="24.75" customHeight="1" x14ac:dyDescent="0.25">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887" t="s">
        <v>48</v>
      </c>
    </row>
    <row r="4" spans="1:43" ht="24.75" customHeight="1" x14ac:dyDescent="0.25">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888" t="s">
        <v>5</v>
      </c>
    </row>
    <row r="5" spans="1:43" x14ac:dyDescent="0.25">
      <c r="A5" s="2519" t="s">
        <v>6</v>
      </c>
      <c r="B5" s="2519"/>
      <c r="C5" s="2519"/>
      <c r="D5" s="2519"/>
      <c r="E5" s="2519"/>
      <c r="F5" s="2519"/>
      <c r="G5" s="2519"/>
      <c r="H5" s="2519"/>
      <c r="I5" s="2519"/>
      <c r="J5" s="2519"/>
      <c r="K5" s="2519"/>
      <c r="L5" s="2519"/>
      <c r="M5" s="2519"/>
      <c r="N5" s="1133"/>
      <c r="O5" s="1134"/>
      <c r="P5" s="2521" t="s">
        <v>7</v>
      </c>
      <c r="Q5" s="2521"/>
      <c r="R5" s="2521"/>
      <c r="S5" s="2521"/>
      <c r="T5" s="2521"/>
      <c r="U5" s="2521"/>
      <c r="V5" s="2521"/>
      <c r="W5" s="2521"/>
      <c r="X5" s="2521"/>
      <c r="Y5" s="2521"/>
      <c r="Z5" s="2521"/>
      <c r="AA5" s="2521"/>
      <c r="AB5" s="2521"/>
      <c r="AC5" s="2521"/>
      <c r="AD5" s="2521"/>
      <c r="AE5" s="2521"/>
      <c r="AF5" s="2521"/>
      <c r="AG5" s="2521"/>
      <c r="AH5" s="2521"/>
      <c r="AI5" s="2521"/>
      <c r="AJ5" s="2521"/>
      <c r="AK5" s="2521"/>
      <c r="AL5" s="2521"/>
      <c r="AM5" s="2521"/>
      <c r="AN5" s="2521"/>
      <c r="AO5" s="2521"/>
      <c r="AP5" s="2521"/>
      <c r="AQ5" s="2521"/>
    </row>
    <row r="6" spans="1:43" x14ac:dyDescent="0.25">
      <c r="A6" s="2520"/>
      <c r="B6" s="2520"/>
      <c r="C6" s="2520"/>
      <c r="D6" s="2520"/>
      <c r="E6" s="2520"/>
      <c r="F6" s="2520"/>
      <c r="G6" s="2520"/>
      <c r="H6" s="2520"/>
      <c r="I6" s="2520"/>
      <c r="J6" s="2520"/>
      <c r="K6" s="2520"/>
      <c r="L6" s="2520"/>
      <c r="M6" s="2520"/>
      <c r="N6" s="1135"/>
      <c r="O6" s="1136"/>
      <c r="P6" s="2522"/>
      <c r="Q6" s="2523"/>
      <c r="R6" s="2523"/>
      <c r="S6" s="2523"/>
      <c r="T6" s="2523"/>
      <c r="U6" s="2523"/>
      <c r="V6" s="2523"/>
      <c r="W6" s="2523"/>
      <c r="X6" s="2524"/>
      <c r="Y6" s="2525" t="s">
        <v>8</v>
      </c>
      <c r="Z6" s="2526"/>
      <c r="AA6" s="2526"/>
      <c r="AB6" s="2526"/>
      <c r="AC6" s="2526"/>
      <c r="AD6" s="2526"/>
      <c r="AE6" s="2526"/>
      <c r="AF6" s="2526"/>
      <c r="AG6" s="2526"/>
      <c r="AH6" s="2526"/>
      <c r="AI6" s="2526"/>
      <c r="AJ6" s="2526"/>
      <c r="AK6" s="2526"/>
      <c r="AL6" s="2526"/>
      <c r="AM6" s="2526"/>
      <c r="AN6" s="2527"/>
      <c r="AO6" s="2522"/>
      <c r="AP6" s="2523"/>
      <c r="AQ6" s="2524"/>
    </row>
    <row r="7" spans="1:43" x14ac:dyDescent="0.25">
      <c r="A7" s="2516" t="s">
        <v>9</v>
      </c>
      <c r="B7" s="2498" t="s">
        <v>10</v>
      </c>
      <c r="C7" s="2516"/>
      <c r="D7" s="2516" t="s">
        <v>9</v>
      </c>
      <c r="E7" s="2498" t="s">
        <v>11</v>
      </c>
      <c r="F7" s="2516"/>
      <c r="G7" s="2516" t="s">
        <v>9</v>
      </c>
      <c r="H7" s="2498" t="s">
        <v>12</v>
      </c>
      <c r="I7" s="2516"/>
      <c r="J7" s="2516" t="s">
        <v>9</v>
      </c>
      <c r="K7" s="2498" t="s">
        <v>13</v>
      </c>
      <c r="L7" s="2501" t="s">
        <v>14</v>
      </c>
      <c r="M7" s="2501" t="s">
        <v>15</v>
      </c>
      <c r="N7" s="2501" t="s">
        <v>16</v>
      </c>
      <c r="O7" s="2516" t="s">
        <v>50</v>
      </c>
      <c r="P7" s="2501" t="s">
        <v>7</v>
      </c>
      <c r="Q7" s="2498" t="s">
        <v>18</v>
      </c>
      <c r="R7" s="2498" t="s">
        <v>19</v>
      </c>
      <c r="S7" s="2498" t="s">
        <v>20</v>
      </c>
      <c r="T7" s="2498" t="s">
        <v>21</v>
      </c>
      <c r="U7" s="2501" t="s">
        <v>22</v>
      </c>
      <c r="V7" s="2501" t="s">
        <v>19</v>
      </c>
      <c r="W7" s="2501" t="s">
        <v>9</v>
      </c>
      <c r="X7" s="2504" t="s">
        <v>23</v>
      </c>
      <c r="Y7" s="2505" t="s">
        <v>28</v>
      </c>
      <c r="Z7" s="2506"/>
      <c r="AA7" s="2528" t="s">
        <v>29</v>
      </c>
      <c r="AB7" s="2529"/>
      <c r="AC7" s="2529"/>
      <c r="AD7" s="2529"/>
      <c r="AE7" s="2530" t="s">
        <v>30</v>
      </c>
      <c r="AF7" s="2530"/>
      <c r="AG7" s="2530"/>
      <c r="AH7" s="2530"/>
      <c r="AI7" s="2530"/>
      <c r="AJ7" s="2530"/>
      <c r="AK7" s="2529" t="s">
        <v>31</v>
      </c>
      <c r="AL7" s="2529"/>
      <c r="AM7" s="2529"/>
      <c r="AN7" s="959" t="s">
        <v>47</v>
      </c>
      <c r="AO7" s="2531" t="s">
        <v>24</v>
      </c>
      <c r="AP7" s="2531" t="s">
        <v>25</v>
      </c>
      <c r="AQ7" s="2534" t="s">
        <v>26</v>
      </c>
    </row>
    <row r="8" spans="1:43" x14ac:dyDescent="0.25">
      <c r="A8" s="2517"/>
      <c r="B8" s="2499"/>
      <c r="C8" s="2517"/>
      <c r="D8" s="2517"/>
      <c r="E8" s="2499"/>
      <c r="F8" s="2517"/>
      <c r="G8" s="2517"/>
      <c r="H8" s="2499"/>
      <c r="I8" s="2517"/>
      <c r="J8" s="2517"/>
      <c r="K8" s="2499"/>
      <c r="L8" s="2502"/>
      <c r="M8" s="2502"/>
      <c r="N8" s="2502"/>
      <c r="O8" s="2517"/>
      <c r="P8" s="2502"/>
      <c r="Q8" s="2499"/>
      <c r="R8" s="2499"/>
      <c r="S8" s="2499"/>
      <c r="T8" s="2499"/>
      <c r="U8" s="2502"/>
      <c r="V8" s="2502"/>
      <c r="W8" s="2502"/>
      <c r="X8" s="2504"/>
      <c r="Y8" s="2507" t="s">
        <v>1569</v>
      </c>
      <c r="Z8" s="2507" t="s">
        <v>33</v>
      </c>
      <c r="AA8" s="2510" t="s">
        <v>288</v>
      </c>
      <c r="AB8" s="2510" t="s">
        <v>289</v>
      </c>
      <c r="AC8" s="2510" t="s">
        <v>290</v>
      </c>
      <c r="AD8" s="2510" t="s">
        <v>291</v>
      </c>
      <c r="AE8" s="2510" t="s">
        <v>292</v>
      </c>
      <c r="AF8" s="2513" t="s">
        <v>293</v>
      </c>
      <c r="AG8" s="2510" t="s">
        <v>294</v>
      </c>
      <c r="AH8" s="2510" t="s">
        <v>295</v>
      </c>
      <c r="AI8" s="2510" t="s">
        <v>296</v>
      </c>
      <c r="AJ8" s="2510" t="s">
        <v>297</v>
      </c>
      <c r="AK8" s="2510" t="s">
        <v>298</v>
      </c>
      <c r="AL8" s="2513" t="s">
        <v>299</v>
      </c>
      <c r="AM8" s="2510" t="s">
        <v>300</v>
      </c>
      <c r="AN8" s="2513" t="s">
        <v>47</v>
      </c>
      <c r="AO8" s="2532"/>
      <c r="AP8" s="2532"/>
      <c r="AQ8" s="2534"/>
    </row>
    <row r="9" spans="1:43" x14ac:dyDescent="0.25">
      <c r="A9" s="2517"/>
      <c r="B9" s="2499"/>
      <c r="C9" s="2517"/>
      <c r="D9" s="2517"/>
      <c r="E9" s="2499"/>
      <c r="F9" s="2517"/>
      <c r="G9" s="2517"/>
      <c r="H9" s="2499"/>
      <c r="I9" s="2517"/>
      <c r="J9" s="2517"/>
      <c r="K9" s="2499"/>
      <c r="L9" s="2502"/>
      <c r="M9" s="2502"/>
      <c r="N9" s="2502"/>
      <c r="O9" s="2517"/>
      <c r="P9" s="2502"/>
      <c r="Q9" s="2499"/>
      <c r="R9" s="2499"/>
      <c r="S9" s="2499"/>
      <c r="T9" s="2499"/>
      <c r="U9" s="2502"/>
      <c r="V9" s="2502"/>
      <c r="W9" s="2502"/>
      <c r="X9" s="2504"/>
      <c r="Y9" s="2508"/>
      <c r="Z9" s="2508"/>
      <c r="AA9" s="2511"/>
      <c r="AB9" s="2511"/>
      <c r="AC9" s="2511"/>
      <c r="AD9" s="2511"/>
      <c r="AE9" s="2511"/>
      <c r="AF9" s="2514"/>
      <c r="AG9" s="2511"/>
      <c r="AH9" s="2511"/>
      <c r="AI9" s="2511"/>
      <c r="AJ9" s="2511"/>
      <c r="AK9" s="2511"/>
      <c r="AL9" s="2514"/>
      <c r="AM9" s="2511"/>
      <c r="AN9" s="2514"/>
      <c r="AO9" s="2532"/>
      <c r="AP9" s="2532"/>
      <c r="AQ9" s="2534"/>
    </row>
    <row r="10" spans="1:43" x14ac:dyDescent="0.25">
      <c r="A10" s="2517"/>
      <c r="B10" s="2499"/>
      <c r="C10" s="2517"/>
      <c r="D10" s="2517"/>
      <c r="E10" s="2499"/>
      <c r="F10" s="2517"/>
      <c r="G10" s="2517"/>
      <c r="H10" s="2499"/>
      <c r="I10" s="2517"/>
      <c r="J10" s="2517"/>
      <c r="K10" s="2499"/>
      <c r="L10" s="2502"/>
      <c r="M10" s="2502"/>
      <c r="N10" s="2502"/>
      <c r="O10" s="2517"/>
      <c r="P10" s="2502"/>
      <c r="Q10" s="2499"/>
      <c r="R10" s="2499"/>
      <c r="S10" s="2499"/>
      <c r="T10" s="2499"/>
      <c r="U10" s="2502"/>
      <c r="V10" s="2502"/>
      <c r="W10" s="2502"/>
      <c r="X10" s="2504"/>
      <c r="Y10" s="2508"/>
      <c r="Z10" s="2508"/>
      <c r="AA10" s="2511"/>
      <c r="AB10" s="2511"/>
      <c r="AC10" s="2511"/>
      <c r="AD10" s="2511"/>
      <c r="AE10" s="2511"/>
      <c r="AF10" s="2514"/>
      <c r="AG10" s="2511"/>
      <c r="AH10" s="2511"/>
      <c r="AI10" s="2511"/>
      <c r="AJ10" s="2511"/>
      <c r="AK10" s="2511"/>
      <c r="AL10" s="2514"/>
      <c r="AM10" s="2511"/>
      <c r="AN10" s="2514"/>
      <c r="AO10" s="2532"/>
      <c r="AP10" s="2532"/>
      <c r="AQ10" s="2534"/>
    </row>
    <row r="11" spans="1:43" ht="24.75" customHeight="1" x14ac:dyDescent="0.25">
      <c r="A11" s="2517"/>
      <c r="B11" s="2499"/>
      <c r="C11" s="2517"/>
      <c r="D11" s="2517"/>
      <c r="E11" s="2499"/>
      <c r="F11" s="2517"/>
      <c r="G11" s="2517"/>
      <c r="H11" s="2499"/>
      <c r="I11" s="2517"/>
      <c r="J11" s="2517"/>
      <c r="K11" s="2499"/>
      <c r="L11" s="2502"/>
      <c r="M11" s="2502"/>
      <c r="N11" s="2502"/>
      <c r="O11" s="2517"/>
      <c r="P11" s="2502"/>
      <c r="Q11" s="2499"/>
      <c r="R11" s="2499"/>
      <c r="S11" s="2499"/>
      <c r="T11" s="2499"/>
      <c r="U11" s="2502"/>
      <c r="V11" s="2502"/>
      <c r="W11" s="2502"/>
      <c r="X11" s="2504"/>
      <c r="Y11" s="2508"/>
      <c r="Z11" s="2508"/>
      <c r="AA11" s="2511"/>
      <c r="AB11" s="2511"/>
      <c r="AC11" s="2511"/>
      <c r="AD11" s="2511"/>
      <c r="AE11" s="2511"/>
      <c r="AF11" s="2514"/>
      <c r="AG11" s="2511"/>
      <c r="AH11" s="2511"/>
      <c r="AI11" s="2511"/>
      <c r="AJ11" s="2511"/>
      <c r="AK11" s="2511"/>
      <c r="AL11" s="2514"/>
      <c r="AM11" s="2511"/>
      <c r="AN11" s="2514"/>
      <c r="AO11" s="2532"/>
      <c r="AP11" s="2532"/>
      <c r="AQ11" s="2534"/>
    </row>
    <row r="12" spans="1:43" ht="32.25" customHeight="1" x14ac:dyDescent="0.25">
      <c r="A12" s="2517"/>
      <c r="B12" s="2499"/>
      <c r="C12" s="2517"/>
      <c r="D12" s="2517"/>
      <c r="E12" s="2499"/>
      <c r="F12" s="2517"/>
      <c r="G12" s="2517"/>
      <c r="H12" s="2499"/>
      <c r="I12" s="2517"/>
      <c r="J12" s="2517"/>
      <c r="K12" s="2499"/>
      <c r="L12" s="2502"/>
      <c r="M12" s="2502"/>
      <c r="N12" s="2502"/>
      <c r="O12" s="2517"/>
      <c r="P12" s="2502"/>
      <c r="Q12" s="2499"/>
      <c r="R12" s="2499"/>
      <c r="S12" s="2499"/>
      <c r="T12" s="2499"/>
      <c r="U12" s="2502"/>
      <c r="V12" s="2502"/>
      <c r="W12" s="2502"/>
      <c r="X12" s="2504"/>
      <c r="Y12" s="2508"/>
      <c r="Z12" s="2508"/>
      <c r="AA12" s="2511"/>
      <c r="AB12" s="2511"/>
      <c r="AC12" s="2511"/>
      <c r="AD12" s="2511"/>
      <c r="AE12" s="2511"/>
      <c r="AF12" s="2514"/>
      <c r="AG12" s="2511"/>
      <c r="AH12" s="2511"/>
      <c r="AI12" s="2511"/>
      <c r="AJ12" s="2511"/>
      <c r="AK12" s="2511"/>
      <c r="AL12" s="2514"/>
      <c r="AM12" s="2511"/>
      <c r="AN12" s="2514"/>
      <c r="AO12" s="2532"/>
      <c r="AP12" s="2532"/>
      <c r="AQ12" s="2534"/>
    </row>
    <row r="13" spans="1:43" x14ac:dyDescent="0.25">
      <c r="A13" s="2518"/>
      <c r="B13" s="2500"/>
      <c r="C13" s="2518"/>
      <c r="D13" s="2518"/>
      <c r="E13" s="2500"/>
      <c r="F13" s="2518"/>
      <c r="G13" s="2518"/>
      <c r="H13" s="2500"/>
      <c r="I13" s="2518"/>
      <c r="J13" s="2518"/>
      <c r="K13" s="2500"/>
      <c r="L13" s="2503"/>
      <c r="M13" s="2503"/>
      <c r="N13" s="2503"/>
      <c r="O13" s="2518"/>
      <c r="P13" s="2503"/>
      <c r="Q13" s="2500"/>
      <c r="R13" s="2500"/>
      <c r="S13" s="2500"/>
      <c r="T13" s="2500"/>
      <c r="U13" s="2503"/>
      <c r="V13" s="2503"/>
      <c r="W13" s="2503"/>
      <c r="X13" s="2504"/>
      <c r="Y13" s="2509"/>
      <c r="Z13" s="2509"/>
      <c r="AA13" s="2512"/>
      <c r="AB13" s="2512"/>
      <c r="AC13" s="2512"/>
      <c r="AD13" s="2512"/>
      <c r="AE13" s="2512"/>
      <c r="AF13" s="2515"/>
      <c r="AG13" s="2512"/>
      <c r="AH13" s="2512"/>
      <c r="AI13" s="2512"/>
      <c r="AJ13" s="2512"/>
      <c r="AK13" s="2512"/>
      <c r="AL13" s="2515"/>
      <c r="AM13" s="2512"/>
      <c r="AN13" s="2515"/>
      <c r="AO13" s="2533"/>
      <c r="AP13" s="2533"/>
      <c r="AQ13" s="2534"/>
    </row>
    <row r="14" spans="1:43" x14ac:dyDescent="0.25">
      <c r="A14" s="960">
        <v>3</v>
      </c>
      <c r="B14" s="961" t="s">
        <v>301</v>
      </c>
      <c r="C14" s="961"/>
      <c r="D14" s="961"/>
      <c r="E14" s="961"/>
      <c r="F14" s="961"/>
      <c r="G14" s="961"/>
      <c r="H14" s="961"/>
      <c r="I14" s="961"/>
      <c r="J14" s="961"/>
      <c r="K14" s="962"/>
      <c r="L14" s="962"/>
      <c r="M14" s="961"/>
      <c r="N14" s="962"/>
      <c r="O14" s="961"/>
      <c r="P14" s="962"/>
      <c r="Q14" s="961"/>
      <c r="R14" s="961"/>
      <c r="S14" s="962"/>
      <c r="T14" s="962"/>
      <c r="U14" s="962"/>
      <c r="V14" s="964"/>
      <c r="W14" s="962"/>
      <c r="X14" s="963"/>
      <c r="Y14" s="963"/>
      <c r="Z14" s="963"/>
      <c r="AA14" s="965"/>
      <c r="AB14" s="965"/>
      <c r="AC14" s="966"/>
      <c r="AD14" s="965"/>
      <c r="AE14" s="965"/>
      <c r="AF14" s="965"/>
      <c r="AG14" s="965"/>
      <c r="AH14" s="967"/>
      <c r="AI14" s="965"/>
      <c r="AJ14" s="966"/>
      <c r="AK14" s="965"/>
      <c r="AL14" s="965"/>
      <c r="AM14" s="966"/>
      <c r="AN14" s="965"/>
      <c r="AO14" s="961"/>
      <c r="AP14" s="961"/>
      <c r="AQ14" s="1126"/>
    </row>
    <row r="15" spans="1:43" x14ac:dyDescent="0.25">
      <c r="A15" s="2492"/>
      <c r="B15" s="2493"/>
      <c r="C15" s="2494"/>
      <c r="D15" s="968">
        <v>11</v>
      </c>
      <c r="E15" s="969" t="s">
        <v>302</v>
      </c>
      <c r="F15" s="969"/>
      <c r="G15" s="970"/>
      <c r="H15" s="970"/>
      <c r="I15" s="970"/>
      <c r="J15" s="970"/>
      <c r="K15" s="971"/>
      <c r="L15" s="971"/>
      <c r="M15" s="970"/>
      <c r="N15" s="971"/>
      <c r="O15" s="970"/>
      <c r="P15" s="971"/>
      <c r="Q15" s="970"/>
      <c r="R15" s="970"/>
      <c r="S15" s="971"/>
      <c r="T15" s="971"/>
      <c r="U15" s="971"/>
      <c r="V15" s="973"/>
      <c r="W15" s="971"/>
      <c r="X15" s="972"/>
      <c r="Y15" s="972"/>
      <c r="Z15" s="972"/>
      <c r="AA15" s="974"/>
      <c r="AB15" s="974"/>
      <c r="AC15" s="975"/>
      <c r="AD15" s="974"/>
      <c r="AE15" s="974"/>
      <c r="AF15" s="974"/>
      <c r="AG15" s="974"/>
      <c r="AH15" s="976"/>
      <c r="AI15" s="974"/>
      <c r="AJ15" s="975"/>
      <c r="AK15" s="974"/>
      <c r="AL15" s="974"/>
      <c r="AM15" s="975"/>
      <c r="AN15" s="974"/>
      <c r="AO15" s="970"/>
      <c r="AP15" s="970"/>
      <c r="AQ15" s="1127"/>
    </row>
    <row r="16" spans="1:43" x14ac:dyDescent="0.25">
      <c r="A16" s="978"/>
      <c r="B16" s="979"/>
      <c r="C16" s="980"/>
      <c r="D16" s="981"/>
      <c r="E16" s="981"/>
      <c r="F16" s="982"/>
      <c r="G16" s="983">
        <v>35</v>
      </c>
      <c r="H16" s="984" t="s">
        <v>303</v>
      </c>
      <c r="I16" s="984"/>
      <c r="J16" s="984"/>
      <c r="K16" s="985"/>
      <c r="L16" s="985"/>
      <c r="M16" s="984"/>
      <c r="N16" s="985"/>
      <c r="O16" s="984"/>
      <c r="P16" s="985"/>
      <c r="Q16" s="984"/>
      <c r="R16" s="984"/>
      <c r="S16" s="985"/>
      <c r="T16" s="985"/>
      <c r="U16" s="985"/>
      <c r="V16" s="987"/>
      <c r="W16" s="985"/>
      <c r="X16" s="986"/>
      <c r="Y16" s="986"/>
      <c r="Z16" s="986"/>
      <c r="AA16" s="988"/>
      <c r="AB16" s="988"/>
      <c r="AC16" s="989"/>
      <c r="AD16" s="988"/>
      <c r="AE16" s="988"/>
      <c r="AF16" s="988"/>
      <c r="AG16" s="988"/>
      <c r="AH16" s="990"/>
      <c r="AI16" s="988"/>
      <c r="AJ16" s="989"/>
      <c r="AK16" s="988"/>
      <c r="AL16" s="988"/>
      <c r="AM16" s="989"/>
      <c r="AN16" s="988"/>
      <c r="AO16" s="984"/>
      <c r="AP16" s="984"/>
      <c r="AQ16" s="1128"/>
    </row>
    <row r="17" spans="1:43" ht="63.75" customHeight="1" x14ac:dyDescent="0.25">
      <c r="A17" s="991"/>
      <c r="B17" s="992"/>
      <c r="C17" s="993"/>
      <c r="D17" s="992"/>
      <c r="E17" s="992"/>
      <c r="F17" s="993"/>
      <c r="G17" s="994"/>
      <c r="H17" s="995"/>
      <c r="I17" s="996"/>
      <c r="J17" s="2369">
        <v>127</v>
      </c>
      <c r="K17" s="2366" t="s">
        <v>304</v>
      </c>
      <c r="L17" s="2366" t="s">
        <v>2059</v>
      </c>
      <c r="M17" s="2369">
        <v>1</v>
      </c>
      <c r="N17" s="2366" t="s">
        <v>305</v>
      </c>
      <c r="O17" s="2369" t="s">
        <v>2394</v>
      </c>
      <c r="P17" s="2366" t="s">
        <v>306</v>
      </c>
      <c r="Q17" s="1942">
        <f>SUM(V17:V22)/R17</f>
        <v>0.5</v>
      </c>
      <c r="R17" s="2489">
        <f>SUM(V17:V33)</f>
        <v>130000000</v>
      </c>
      <c r="S17" s="2366" t="s">
        <v>307</v>
      </c>
      <c r="T17" s="2366" t="s">
        <v>308</v>
      </c>
      <c r="U17" s="997" t="s">
        <v>309</v>
      </c>
      <c r="V17" s="998">
        <v>34000000</v>
      </c>
      <c r="W17" s="2396">
        <v>61</v>
      </c>
      <c r="X17" s="2369" t="s">
        <v>1571</v>
      </c>
      <c r="Y17" s="2381" t="s">
        <v>311</v>
      </c>
      <c r="Z17" s="2381" t="s">
        <v>311</v>
      </c>
      <c r="AA17" s="2363">
        <v>64149</v>
      </c>
      <c r="AB17" s="2363" t="s">
        <v>311</v>
      </c>
      <c r="AC17" s="2445" t="s">
        <v>311</v>
      </c>
      <c r="AD17" s="2363" t="s">
        <v>311</v>
      </c>
      <c r="AE17" s="2363" t="s">
        <v>311</v>
      </c>
      <c r="AF17" s="2363" t="s">
        <v>311</v>
      </c>
      <c r="AG17" s="2363" t="s">
        <v>311</v>
      </c>
      <c r="AH17" s="2363" t="s">
        <v>311</v>
      </c>
      <c r="AI17" s="2363" t="s">
        <v>311</v>
      </c>
      <c r="AJ17" s="2445" t="s">
        <v>311</v>
      </c>
      <c r="AK17" s="2363" t="s">
        <v>311</v>
      </c>
      <c r="AL17" s="2363" t="s">
        <v>311</v>
      </c>
      <c r="AM17" s="2445" t="s">
        <v>311</v>
      </c>
      <c r="AN17" s="2445" t="s">
        <v>311</v>
      </c>
      <c r="AO17" s="2353">
        <v>43101</v>
      </c>
      <c r="AP17" s="2353">
        <v>43465</v>
      </c>
      <c r="AQ17" s="2356" t="s">
        <v>2421</v>
      </c>
    </row>
    <row r="18" spans="1:43" ht="91.5" customHeight="1" x14ac:dyDescent="0.25">
      <c r="A18" s="991"/>
      <c r="B18" s="992"/>
      <c r="C18" s="993"/>
      <c r="D18" s="992"/>
      <c r="E18" s="992"/>
      <c r="F18" s="993"/>
      <c r="G18" s="991"/>
      <c r="H18" s="992"/>
      <c r="I18" s="993"/>
      <c r="J18" s="2370"/>
      <c r="K18" s="2367"/>
      <c r="L18" s="2367"/>
      <c r="M18" s="2370"/>
      <c r="N18" s="2367"/>
      <c r="O18" s="2370"/>
      <c r="P18" s="2367"/>
      <c r="Q18" s="1943"/>
      <c r="R18" s="2490"/>
      <c r="S18" s="2367"/>
      <c r="T18" s="2367"/>
      <c r="U18" s="997" t="s">
        <v>312</v>
      </c>
      <c r="V18" s="998">
        <v>5000000</v>
      </c>
      <c r="W18" s="2397"/>
      <c r="X18" s="2370"/>
      <c r="Y18" s="2382"/>
      <c r="Z18" s="2382"/>
      <c r="AA18" s="2364"/>
      <c r="AB18" s="2364"/>
      <c r="AC18" s="2446"/>
      <c r="AD18" s="2364"/>
      <c r="AE18" s="2364"/>
      <c r="AF18" s="2364"/>
      <c r="AG18" s="2364"/>
      <c r="AH18" s="2364"/>
      <c r="AI18" s="2364"/>
      <c r="AJ18" s="2446"/>
      <c r="AK18" s="2364"/>
      <c r="AL18" s="2364"/>
      <c r="AM18" s="2446"/>
      <c r="AN18" s="2446"/>
      <c r="AO18" s="2354"/>
      <c r="AP18" s="2354"/>
      <c r="AQ18" s="2357"/>
    </row>
    <row r="19" spans="1:43" ht="36.75" customHeight="1" x14ac:dyDescent="0.25">
      <c r="A19" s="991"/>
      <c r="B19" s="992"/>
      <c r="C19" s="993"/>
      <c r="D19" s="992"/>
      <c r="E19" s="992"/>
      <c r="F19" s="993"/>
      <c r="G19" s="991"/>
      <c r="H19" s="992"/>
      <c r="I19" s="993"/>
      <c r="J19" s="2370"/>
      <c r="K19" s="2367"/>
      <c r="L19" s="2367"/>
      <c r="M19" s="2370"/>
      <c r="N19" s="2367"/>
      <c r="O19" s="2370"/>
      <c r="P19" s="2367"/>
      <c r="Q19" s="1943"/>
      <c r="R19" s="2490"/>
      <c r="S19" s="2367"/>
      <c r="T19" s="2367"/>
      <c r="U19" s="997" t="s">
        <v>313</v>
      </c>
      <c r="V19" s="998">
        <v>5000000</v>
      </c>
      <c r="W19" s="2397"/>
      <c r="X19" s="2370"/>
      <c r="Y19" s="2382"/>
      <c r="Z19" s="2382"/>
      <c r="AA19" s="2364"/>
      <c r="AB19" s="2364"/>
      <c r="AC19" s="2446"/>
      <c r="AD19" s="2364"/>
      <c r="AE19" s="2364"/>
      <c r="AF19" s="2364"/>
      <c r="AG19" s="2364"/>
      <c r="AH19" s="2364"/>
      <c r="AI19" s="2364"/>
      <c r="AJ19" s="2446"/>
      <c r="AK19" s="2364"/>
      <c r="AL19" s="2364"/>
      <c r="AM19" s="2446"/>
      <c r="AN19" s="2446"/>
      <c r="AO19" s="2354"/>
      <c r="AP19" s="2354"/>
      <c r="AQ19" s="2357"/>
    </row>
    <row r="20" spans="1:43" ht="57" x14ac:dyDescent="0.25">
      <c r="A20" s="991"/>
      <c r="B20" s="992"/>
      <c r="C20" s="993"/>
      <c r="D20" s="992"/>
      <c r="E20" s="992"/>
      <c r="F20" s="993"/>
      <c r="G20" s="991"/>
      <c r="H20" s="992"/>
      <c r="I20" s="993"/>
      <c r="J20" s="2370"/>
      <c r="K20" s="2367"/>
      <c r="L20" s="2367"/>
      <c r="M20" s="2370"/>
      <c r="N20" s="2367"/>
      <c r="O20" s="2370"/>
      <c r="P20" s="2367"/>
      <c r="Q20" s="1943"/>
      <c r="R20" s="2490"/>
      <c r="S20" s="2367"/>
      <c r="T20" s="2367"/>
      <c r="U20" s="997" t="s">
        <v>314</v>
      </c>
      <c r="V20" s="998">
        <v>1000000</v>
      </c>
      <c r="W20" s="2397"/>
      <c r="X20" s="2370"/>
      <c r="Y20" s="2382"/>
      <c r="Z20" s="2382"/>
      <c r="AA20" s="2364"/>
      <c r="AB20" s="2364"/>
      <c r="AC20" s="2446"/>
      <c r="AD20" s="2364"/>
      <c r="AE20" s="2364"/>
      <c r="AF20" s="2364"/>
      <c r="AG20" s="2364"/>
      <c r="AH20" s="2364"/>
      <c r="AI20" s="2364"/>
      <c r="AJ20" s="2446"/>
      <c r="AK20" s="2364"/>
      <c r="AL20" s="2364"/>
      <c r="AM20" s="2446"/>
      <c r="AN20" s="2446"/>
      <c r="AO20" s="2354"/>
      <c r="AP20" s="2354"/>
      <c r="AQ20" s="2357"/>
    </row>
    <row r="21" spans="1:43" ht="69" customHeight="1" x14ac:dyDescent="0.25">
      <c r="A21" s="991"/>
      <c r="B21" s="992"/>
      <c r="C21" s="993"/>
      <c r="D21" s="992"/>
      <c r="E21" s="992"/>
      <c r="F21" s="993"/>
      <c r="G21" s="991"/>
      <c r="H21" s="992"/>
      <c r="I21" s="993"/>
      <c r="J21" s="2370"/>
      <c r="K21" s="2367"/>
      <c r="L21" s="2367"/>
      <c r="M21" s="2370"/>
      <c r="N21" s="2367"/>
      <c r="O21" s="2370"/>
      <c r="P21" s="2367"/>
      <c r="Q21" s="1943"/>
      <c r="R21" s="2490"/>
      <c r="S21" s="2367"/>
      <c r="T21" s="2367"/>
      <c r="U21" s="997" t="s">
        <v>315</v>
      </c>
      <c r="V21" s="998">
        <v>10000000</v>
      </c>
      <c r="W21" s="2397"/>
      <c r="X21" s="2370"/>
      <c r="Y21" s="2382"/>
      <c r="Z21" s="2382"/>
      <c r="AA21" s="2364"/>
      <c r="AB21" s="2364"/>
      <c r="AC21" s="2446"/>
      <c r="AD21" s="2364"/>
      <c r="AE21" s="2364"/>
      <c r="AF21" s="2364"/>
      <c r="AG21" s="2364"/>
      <c r="AH21" s="2364"/>
      <c r="AI21" s="2364"/>
      <c r="AJ21" s="2446"/>
      <c r="AK21" s="2364"/>
      <c r="AL21" s="2364"/>
      <c r="AM21" s="2446"/>
      <c r="AN21" s="2446"/>
      <c r="AO21" s="2354"/>
      <c r="AP21" s="2354"/>
      <c r="AQ21" s="2357"/>
    </row>
    <row r="22" spans="1:43" ht="61.5" customHeight="1" x14ac:dyDescent="0.25">
      <c r="A22" s="991"/>
      <c r="B22" s="992"/>
      <c r="C22" s="993"/>
      <c r="D22" s="992"/>
      <c r="E22" s="992"/>
      <c r="F22" s="993"/>
      <c r="G22" s="991"/>
      <c r="H22" s="992"/>
      <c r="I22" s="993"/>
      <c r="J22" s="2371"/>
      <c r="K22" s="2368"/>
      <c r="L22" s="2368"/>
      <c r="M22" s="2371"/>
      <c r="N22" s="2367"/>
      <c r="O22" s="2370"/>
      <c r="P22" s="2367"/>
      <c r="Q22" s="1944"/>
      <c r="R22" s="2490"/>
      <c r="S22" s="2367"/>
      <c r="T22" s="2368"/>
      <c r="U22" s="997" t="s">
        <v>316</v>
      </c>
      <c r="V22" s="998">
        <v>10000000</v>
      </c>
      <c r="W22" s="2397"/>
      <c r="X22" s="2370"/>
      <c r="Y22" s="2382"/>
      <c r="Z22" s="2382"/>
      <c r="AA22" s="2364"/>
      <c r="AB22" s="2364"/>
      <c r="AC22" s="2446"/>
      <c r="AD22" s="2364"/>
      <c r="AE22" s="2364"/>
      <c r="AF22" s="2364"/>
      <c r="AG22" s="2364"/>
      <c r="AH22" s="2364"/>
      <c r="AI22" s="2364"/>
      <c r="AJ22" s="2446"/>
      <c r="AK22" s="2364"/>
      <c r="AL22" s="2364"/>
      <c r="AM22" s="2446"/>
      <c r="AN22" s="2446"/>
      <c r="AO22" s="2354"/>
      <c r="AP22" s="2354"/>
      <c r="AQ22" s="2357"/>
    </row>
    <row r="23" spans="1:43" ht="95.25" customHeight="1" x14ac:dyDescent="0.25">
      <c r="A23" s="991"/>
      <c r="B23" s="992"/>
      <c r="C23" s="993"/>
      <c r="D23" s="992"/>
      <c r="E23" s="992"/>
      <c r="F23" s="993"/>
      <c r="G23" s="991"/>
      <c r="H23" s="992"/>
      <c r="I23" s="993"/>
      <c r="J23" s="2369">
        <v>128</v>
      </c>
      <c r="K23" s="2366" t="s">
        <v>317</v>
      </c>
      <c r="L23" s="2366" t="s">
        <v>2060</v>
      </c>
      <c r="M23" s="2369">
        <v>1</v>
      </c>
      <c r="N23" s="2367"/>
      <c r="O23" s="2370"/>
      <c r="P23" s="2367"/>
      <c r="Q23" s="1942">
        <f>SUM(V23:V27)/R17</f>
        <v>0.2</v>
      </c>
      <c r="R23" s="2490"/>
      <c r="S23" s="2367"/>
      <c r="T23" s="2366" t="s">
        <v>318</v>
      </c>
      <c r="U23" s="1008" t="s">
        <v>319</v>
      </c>
      <c r="V23" s="999">
        <v>5200000</v>
      </c>
      <c r="W23" s="2397"/>
      <c r="X23" s="2370"/>
      <c r="Y23" s="2382"/>
      <c r="Z23" s="2382"/>
      <c r="AA23" s="2364"/>
      <c r="AB23" s="2364"/>
      <c r="AC23" s="2446"/>
      <c r="AD23" s="2364"/>
      <c r="AE23" s="2364"/>
      <c r="AF23" s="2364"/>
      <c r="AG23" s="2364"/>
      <c r="AH23" s="2364"/>
      <c r="AI23" s="2364"/>
      <c r="AJ23" s="2446"/>
      <c r="AK23" s="2364"/>
      <c r="AL23" s="2364"/>
      <c r="AM23" s="2446"/>
      <c r="AN23" s="2446"/>
      <c r="AO23" s="2354"/>
      <c r="AP23" s="2354"/>
      <c r="AQ23" s="2357"/>
    </row>
    <row r="24" spans="1:43" ht="56.25" customHeight="1" x14ac:dyDescent="0.25">
      <c r="A24" s="991"/>
      <c r="B24" s="992"/>
      <c r="C24" s="993"/>
      <c r="D24" s="992"/>
      <c r="E24" s="992"/>
      <c r="F24" s="993"/>
      <c r="G24" s="991"/>
      <c r="H24" s="992"/>
      <c r="I24" s="993"/>
      <c r="J24" s="2370"/>
      <c r="K24" s="2367"/>
      <c r="L24" s="2367"/>
      <c r="M24" s="2370"/>
      <c r="N24" s="2367"/>
      <c r="O24" s="2370"/>
      <c r="P24" s="2367"/>
      <c r="Q24" s="1943"/>
      <c r="R24" s="2490"/>
      <c r="S24" s="2367"/>
      <c r="T24" s="2367"/>
      <c r="U24" s="1008" t="s">
        <v>320</v>
      </c>
      <c r="V24" s="999">
        <v>5200000</v>
      </c>
      <c r="W24" s="2397"/>
      <c r="X24" s="2370"/>
      <c r="Y24" s="2382"/>
      <c r="Z24" s="2382"/>
      <c r="AA24" s="2364"/>
      <c r="AB24" s="2364"/>
      <c r="AC24" s="2446"/>
      <c r="AD24" s="2364"/>
      <c r="AE24" s="2364"/>
      <c r="AF24" s="2364"/>
      <c r="AG24" s="2364"/>
      <c r="AH24" s="2364"/>
      <c r="AI24" s="2364"/>
      <c r="AJ24" s="2446"/>
      <c r="AK24" s="2364"/>
      <c r="AL24" s="2364"/>
      <c r="AM24" s="2446"/>
      <c r="AN24" s="2446"/>
      <c r="AO24" s="2354"/>
      <c r="AP24" s="2354"/>
      <c r="AQ24" s="2357"/>
    </row>
    <row r="25" spans="1:43" ht="28.5" x14ac:dyDescent="0.25">
      <c r="A25" s="991"/>
      <c r="B25" s="992"/>
      <c r="C25" s="993"/>
      <c r="D25" s="992"/>
      <c r="E25" s="992"/>
      <c r="F25" s="993"/>
      <c r="G25" s="991"/>
      <c r="H25" s="992"/>
      <c r="I25" s="993"/>
      <c r="J25" s="2370"/>
      <c r="K25" s="2367"/>
      <c r="L25" s="2367"/>
      <c r="M25" s="2370"/>
      <c r="N25" s="2367"/>
      <c r="O25" s="2370"/>
      <c r="P25" s="2367"/>
      <c r="Q25" s="1943"/>
      <c r="R25" s="2490"/>
      <c r="S25" s="2367"/>
      <c r="T25" s="2367"/>
      <c r="U25" s="1008" t="s">
        <v>321</v>
      </c>
      <c r="V25" s="999">
        <v>5200000</v>
      </c>
      <c r="W25" s="2397"/>
      <c r="X25" s="2370"/>
      <c r="Y25" s="2382"/>
      <c r="Z25" s="2382"/>
      <c r="AA25" s="2364"/>
      <c r="AB25" s="2364"/>
      <c r="AC25" s="2446"/>
      <c r="AD25" s="2364"/>
      <c r="AE25" s="2364"/>
      <c r="AF25" s="2364"/>
      <c r="AG25" s="2364"/>
      <c r="AH25" s="2364"/>
      <c r="AI25" s="2364"/>
      <c r="AJ25" s="2446"/>
      <c r="AK25" s="2364"/>
      <c r="AL25" s="2364"/>
      <c r="AM25" s="2446"/>
      <c r="AN25" s="2446"/>
      <c r="AO25" s="2354"/>
      <c r="AP25" s="2354"/>
      <c r="AQ25" s="2357"/>
    </row>
    <row r="26" spans="1:43" ht="57.75" customHeight="1" x14ac:dyDescent="0.25">
      <c r="A26" s="991"/>
      <c r="B26" s="992"/>
      <c r="C26" s="993"/>
      <c r="D26" s="992"/>
      <c r="E26" s="992"/>
      <c r="F26" s="993"/>
      <c r="G26" s="991"/>
      <c r="H26" s="992"/>
      <c r="I26" s="993"/>
      <c r="J26" s="2370"/>
      <c r="K26" s="2367"/>
      <c r="L26" s="2367"/>
      <c r="M26" s="2370"/>
      <c r="N26" s="2367"/>
      <c r="O26" s="2370"/>
      <c r="P26" s="2367"/>
      <c r="Q26" s="1943"/>
      <c r="R26" s="2490"/>
      <c r="S26" s="2367"/>
      <c r="T26" s="2367"/>
      <c r="U26" s="1008" t="s">
        <v>322</v>
      </c>
      <c r="V26" s="999">
        <v>5200000</v>
      </c>
      <c r="W26" s="2397"/>
      <c r="X26" s="2370"/>
      <c r="Y26" s="2382"/>
      <c r="Z26" s="2382"/>
      <c r="AA26" s="2364"/>
      <c r="AB26" s="2364"/>
      <c r="AC26" s="2446"/>
      <c r="AD26" s="2364"/>
      <c r="AE26" s="2364"/>
      <c r="AF26" s="2364"/>
      <c r="AG26" s="2364"/>
      <c r="AH26" s="2364"/>
      <c r="AI26" s="2364"/>
      <c r="AJ26" s="2446"/>
      <c r="AK26" s="2364"/>
      <c r="AL26" s="2364"/>
      <c r="AM26" s="2446"/>
      <c r="AN26" s="2446"/>
      <c r="AO26" s="2354"/>
      <c r="AP26" s="2354"/>
      <c r="AQ26" s="2357"/>
    </row>
    <row r="27" spans="1:43" ht="114.75" customHeight="1" x14ac:dyDescent="0.25">
      <c r="A27" s="991"/>
      <c r="B27" s="992"/>
      <c r="C27" s="993"/>
      <c r="D27" s="992"/>
      <c r="E27" s="992"/>
      <c r="F27" s="993"/>
      <c r="G27" s="991"/>
      <c r="H27" s="992"/>
      <c r="I27" s="993"/>
      <c r="J27" s="2370"/>
      <c r="K27" s="2367"/>
      <c r="L27" s="2367"/>
      <c r="M27" s="2370"/>
      <c r="N27" s="2367"/>
      <c r="O27" s="2370"/>
      <c r="P27" s="2367"/>
      <c r="Q27" s="1943"/>
      <c r="R27" s="2490"/>
      <c r="S27" s="2367"/>
      <c r="T27" s="2367"/>
      <c r="U27" s="1008" t="s">
        <v>323</v>
      </c>
      <c r="V27" s="999">
        <v>5200000</v>
      </c>
      <c r="W27" s="2397"/>
      <c r="X27" s="2370"/>
      <c r="Y27" s="2382"/>
      <c r="Z27" s="2382"/>
      <c r="AA27" s="2364"/>
      <c r="AB27" s="2364"/>
      <c r="AC27" s="2446"/>
      <c r="AD27" s="2364"/>
      <c r="AE27" s="2364"/>
      <c r="AF27" s="2364"/>
      <c r="AG27" s="2364"/>
      <c r="AH27" s="2364"/>
      <c r="AI27" s="2364"/>
      <c r="AJ27" s="2446"/>
      <c r="AK27" s="2364"/>
      <c r="AL27" s="2364"/>
      <c r="AM27" s="2446"/>
      <c r="AN27" s="2446"/>
      <c r="AO27" s="2354"/>
      <c r="AP27" s="2354"/>
      <c r="AQ27" s="2357"/>
    </row>
    <row r="28" spans="1:43" ht="90" customHeight="1" x14ac:dyDescent="0.25">
      <c r="A28" s="991"/>
      <c r="B28" s="992"/>
      <c r="C28" s="993"/>
      <c r="D28" s="992"/>
      <c r="E28" s="992"/>
      <c r="F28" s="993"/>
      <c r="G28" s="991"/>
      <c r="H28" s="992"/>
      <c r="I28" s="993"/>
      <c r="J28" s="2359">
        <v>129</v>
      </c>
      <c r="K28" s="2366" t="s">
        <v>324</v>
      </c>
      <c r="L28" s="2366" t="s">
        <v>2061</v>
      </c>
      <c r="M28" s="2369">
        <v>6</v>
      </c>
      <c r="N28" s="2367"/>
      <c r="O28" s="2370"/>
      <c r="P28" s="2367"/>
      <c r="Q28" s="1942">
        <f>SUM(V28:V33)/R17</f>
        <v>0.3</v>
      </c>
      <c r="R28" s="2490"/>
      <c r="S28" s="2367"/>
      <c r="T28" s="2366" t="s">
        <v>325</v>
      </c>
      <c r="U28" s="1008" t="s">
        <v>326</v>
      </c>
      <c r="V28" s="999">
        <v>6500000</v>
      </c>
      <c r="W28" s="2397"/>
      <c r="X28" s="2370"/>
      <c r="Y28" s="2382"/>
      <c r="Z28" s="2382"/>
      <c r="AA28" s="2364"/>
      <c r="AB28" s="2364"/>
      <c r="AC28" s="2446"/>
      <c r="AD28" s="2364"/>
      <c r="AE28" s="2364"/>
      <c r="AF28" s="2364"/>
      <c r="AG28" s="2364"/>
      <c r="AH28" s="2364"/>
      <c r="AI28" s="2364"/>
      <c r="AJ28" s="2446"/>
      <c r="AK28" s="2364"/>
      <c r="AL28" s="2364"/>
      <c r="AM28" s="2446"/>
      <c r="AN28" s="2446"/>
      <c r="AO28" s="2354"/>
      <c r="AP28" s="2354"/>
      <c r="AQ28" s="2357"/>
    </row>
    <row r="29" spans="1:43" ht="76.5" customHeight="1" x14ac:dyDescent="0.25">
      <c r="A29" s="991"/>
      <c r="B29" s="992"/>
      <c r="C29" s="993"/>
      <c r="D29" s="992"/>
      <c r="E29" s="992"/>
      <c r="F29" s="993"/>
      <c r="G29" s="991"/>
      <c r="H29" s="992"/>
      <c r="I29" s="993"/>
      <c r="J29" s="2359"/>
      <c r="K29" s="2367"/>
      <c r="L29" s="2367"/>
      <c r="M29" s="2370"/>
      <c r="N29" s="2367"/>
      <c r="O29" s="2370"/>
      <c r="P29" s="2367"/>
      <c r="Q29" s="1943"/>
      <c r="R29" s="2490"/>
      <c r="S29" s="2367"/>
      <c r="T29" s="2367"/>
      <c r="U29" s="1008" t="s">
        <v>327</v>
      </c>
      <c r="V29" s="999">
        <v>6500000</v>
      </c>
      <c r="W29" s="2397"/>
      <c r="X29" s="2370"/>
      <c r="Y29" s="2382"/>
      <c r="Z29" s="2382"/>
      <c r="AA29" s="2364"/>
      <c r="AB29" s="2364"/>
      <c r="AC29" s="2446"/>
      <c r="AD29" s="2364"/>
      <c r="AE29" s="2364"/>
      <c r="AF29" s="2364"/>
      <c r="AG29" s="2364"/>
      <c r="AH29" s="2364"/>
      <c r="AI29" s="2364"/>
      <c r="AJ29" s="2446"/>
      <c r="AK29" s="2364"/>
      <c r="AL29" s="2364"/>
      <c r="AM29" s="2446"/>
      <c r="AN29" s="2446"/>
      <c r="AO29" s="2354"/>
      <c r="AP29" s="2354"/>
      <c r="AQ29" s="2357"/>
    </row>
    <row r="30" spans="1:43" ht="60" customHeight="1" x14ac:dyDescent="0.25">
      <c r="A30" s="991"/>
      <c r="B30" s="992"/>
      <c r="C30" s="993"/>
      <c r="D30" s="992"/>
      <c r="E30" s="992"/>
      <c r="F30" s="993"/>
      <c r="G30" s="991"/>
      <c r="H30" s="992"/>
      <c r="I30" s="993"/>
      <c r="J30" s="2359"/>
      <c r="K30" s="2367"/>
      <c r="L30" s="2367"/>
      <c r="M30" s="2370"/>
      <c r="N30" s="2367"/>
      <c r="O30" s="2370"/>
      <c r="P30" s="2367"/>
      <c r="Q30" s="1943"/>
      <c r="R30" s="2490"/>
      <c r="S30" s="2367"/>
      <c r="T30" s="2367"/>
      <c r="U30" s="1008" t="s">
        <v>328</v>
      </c>
      <c r="V30" s="999">
        <v>6500000</v>
      </c>
      <c r="W30" s="2397"/>
      <c r="X30" s="2370"/>
      <c r="Y30" s="2382"/>
      <c r="Z30" s="2382"/>
      <c r="AA30" s="2364"/>
      <c r="AB30" s="2364"/>
      <c r="AC30" s="2446"/>
      <c r="AD30" s="2364"/>
      <c r="AE30" s="2364"/>
      <c r="AF30" s="2364"/>
      <c r="AG30" s="2364"/>
      <c r="AH30" s="2364"/>
      <c r="AI30" s="2364"/>
      <c r="AJ30" s="2446"/>
      <c r="AK30" s="2364"/>
      <c r="AL30" s="2364"/>
      <c r="AM30" s="2446"/>
      <c r="AN30" s="2446"/>
      <c r="AO30" s="2354"/>
      <c r="AP30" s="2354"/>
      <c r="AQ30" s="2357"/>
    </row>
    <row r="31" spans="1:43" ht="71.25" x14ac:dyDescent="0.25">
      <c r="A31" s="991"/>
      <c r="B31" s="992"/>
      <c r="C31" s="993"/>
      <c r="D31" s="992"/>
      <c r="E31" s="992"/>
      <c r="F31" s="993"/>
      <c r="G31" s="991"/>
      <c r="H31" s="992"/>
      <c r="I31" s="993"/>
      <c r="J31" s="2359"/>
      <c r="K31" s="2367"/>
      <c r="L31" s="2367"/>
      <c r="M31" s="2370"/>
      <c r="N31" s="2367"/>
      <c r="O31" s="2370"/>
      <c r="P31" s="2367"/>
      <c r="Q31" s="1943"/>
      <c r="R31" s="2490"/>
      <c r="S31" s="2367"/>
      <c r="T31" s="2367"/>
      <c r="U31" s="1008" t="s">
        <v>329</v>
      </c>
      <c r="V31" s="999">
        <v>6500000</v>
      </c>
      <c r="W31" s="2397"/>
      <c r="X31" s="2370"/>
      <c r="Y31" s="2382"/>
      <c r="Z31" s="2382"/>
      <c r="AA31" s="2364"/>
      <c r="AB31" s="2364"/>
      <c r="AC31" s="2446"/>
      <c r="AD31" s="2364"/>
      <c r="AE31" s="2364"/>
      <c r="AF31" s="2364"/>
      <c r="AG31" s="2364"/>
      <c r="AH31" s="2364"/>
      <c r="AI31" s="2364"/>
      <c r="AJ31" s="2446"/>
      <c r="AK31" s="2364"/>
      <c r="AL31" s="2364"/>
      <c r="AM31" s="2446"/>
      <c r="AN31" s="2446"/>
      <c r="AO31" s="2354"/>
      <c r="AP31" s="2354"/>
      <c r="AQ31" s="2357"/>
    </row>
    <row r="32" spans="1:43" ht="67.5" customHeight="1" x14ac:dyDescent="0.25">
      <c r="A32" s="991"/>
      <c r="B32" s="992"/>
      <c r="C32" s="993"/>
      <c r="D32" s="992"/>
      <c r="E32" s="992"/>
      <c r="F32" s="993"/>
      <c r="G32" s="991"/>
      <c r="H32" s="992"/>
      <c r="I32" s="993"/>
      <c r="J32" s="2359"/>
      <c r="K32" s="2367"/>
      <c r="L32" s="2367"/>
      <c r="M32" s="2370"/>
      <c r="N32" s="2367"/>
      <c r="O32" s="2370"/>
      <c r="P32" s="2367"/>
      <c r="Q32" s="1943"/>
      <c r="R32" s="2490"/>
      <c r="S32" s="2367"/>
      <c r="T32" s="2367"/>
      <c r="U32" s="1008" t="s">
        <v>330</v>
      </c>
      <c r="V32" s="999">
        <v>6500000</v>
      </c>
      <c r="W32" s="2397"/>
      <c r="X32" s="2370"/>
      <c r="Y32" s="2382"/>
      <c r="Z32" s="2382"/>
      <c r="AA32" s="2364"/>
      <c r="AB32" s="2364"/>
      <c r="AC32" s="2446"/>
      <c r="AD32" s="2364"/>
      <c r="AE32" s="2364"/>
      <c r="AF32" s="2364"/>
      <c r="AG32" s="2364"/>
      <c r="AH32" s="2364"/>
      <c r="AI32" s="2364"/>
      <c r="AJ32" s="2446"/>
      <c r="AK32" s="2364"/>
      <c r="AL32" s="2364"/>
      <c r="AM32" s="2446"/>
      <c r="AN32" s="2446"/>
      <c r="AO32" s="2354"/>
      <c r="AP32" s="2354"/>
      <c r="AQ32" s="2357"/>
    </row>
    <row r="33" spans="1:43" ht="68.25" customHeight="1" x14ac:dyDescent="0.25">
      <c r="A33" s="991"/>
      <c r="B33" s="992"/>
      <c r="C33" s="993"/>
      <c r="D33" s="1000"/>
      <c r="E33" s="1000"/>
      <c r="F33" s="1001"/>
      <c r="G33" s="1002"/>
      <c r="H33" s="1000"/>
      <c r="I33" s="1001"/>
      <c r="J33" s="2359"/>
      <c r="K33" s="2368"/>
      <c r="L33" s="2368"/>
      <c r="M33" s="2371"/>
      <c r="N33" s="2368"/>
      <c r="O33" s="2371"/>
      <c r="P33" s="2368"/>
      <c r="Q33" s="1944"/>
      <c r="R33" s="2491"/>
      <c r="S33" s="2368"/>
      <c r="T33" s="2368"/>
      <c r="U33" s="1008" t="s">
        <v>331</v>
      </c>
      <c r="V33" s="999">
        <v>6500000</v>
      </c>
      <c r="W33" s="2398"/>
      <c r="X33" s="2371"/>
      <c r="Y33" s="2386"/>
      <c r="Z33" s="2386"/>
      <c r="AA33" s="2365"/>
      <c r="AB33" s="2365"/>
      <c r="AC33" s="2447"/>
      <c r="AD33" s="2365"/>
      <c r="AE33" s="2365"/>
      <c r="AF33" s="2365"/>
      <c r="AG33" s="2365"/>
      <c r="AH33" s="2365"/>
      <c r="AI33" s="2365"/>
      <c r="AJ33" s="2447"/>
      <c r="AK33" s="2365"/>
      <c r="AL33" s="2365"/>
      <c r="AM33" s="2447"/>
      <c r="AN33" s="2447"/>
      <c r="AO33" s="2355"/>
      <c r="AP33" s="2355"/>
      <c r="AQ33" s="2358"/>
    </row>
    <row r="34" spans="1:43" x14ac:dyDescent="0.25">
      <c r="A34" s="1009"/>
      <c r="B34" s="1131"/>
      <c r="C34" s="1132"/>
      <c r="D34" s="1003">
        <v>12</v>
      </c>
      <c r="E34" s="977" t="s">
        <v>332</v>
      </c>
      <c r="F34" s="1004"/>
      <c r="G34" s="970"/>
      <c r="H34" s="970"/>
      <c r="I34" s="970"/>
      <c r="J34" s="970"/>
      <c r="K34" s="971"/>
      <c r="L34" s="971"/>
      <c r="M34" s="970"/>
      <c r="N34" s="971"/>
      <c r="O34" s="970"/>
      <c r="P34" s="971"/>
      <c r="Q34" s="970"/>
      <c r="R34" s="970"/>
      <c r="S34" s="971"/>
      <c r="T34" s="971"/>
      <c r="U34" s="971"/>
      <c r="V34" s="973"/>
      <c r="W34" s="1116"/>
      <c r="X34" s="972"/>
      <c r="Y34" s="972"/>
      <c r="Z34" s="972"/>
      <c r="AA34" s="1005"/>
      <c r="AB34" s="1005"/>
      <c r="AC34" s="972"/>
      <c r="AD34" s="1005"/>
      <c r="AE34" s="1005"/>
      <c r="AF34" s="1005"/>
      <c r="AG34" s="1005"/>
      <c r="AH34" s="1005"/>
      <c r="AI34" s="1005"/>
      <c r="AJ34" s="972"/>
      <c r="AK34" s="1005"/>
      <c r="AL34" s="1005"/>
      <c r="AM34" s="972"/>
      <c r="AN34" s="1005"/>
      <c r="AO34" s="970"/>
      <c r="AP34" s="970"/>
      <c r="AQ34" s="1127"/>
    </row>
    <row r="35" spans="1:43" x14ac:dyDescent="0.25">
      <c r="A35" s="1009"/>
      <c r="B35" s="1010"/>
      <c r="C35" s="1011"/>
      <c r="D35" s="1013"/>
      <c r="E35" s="1013"/>
      <c r="F35" s="1014"/>
      <c r="G35" s="1006">
        <v>36</v>
      </c>
      <c r="H35" s="984" t="s">
        <v>333</v>
      </c>
      <c r="I35" s="984"/>
      <c r="J35" s="984"/>
      <c r="K35" s="985"/>
      <c r="L35" s="985"/>
      <c r="M35" s="984"/>
      <c r="N35" s="985"/>
      <c r="O35" s="984"/>
      <c r="P35" s="985"/>
      <c r="Q35" s="984"/>
      <c r="R35" s="984"/>
      <c r="S35" s="985"/>
      <c r="T35" s="985"/>
      <c r="U35" s="985"/>
      <c r="V35" s="987"/>
      <c r="W35" s="1117"/>
      <c r="X35" s="986"/>
      <c r="Y35" s="986"/>
      <c r="Z35" s="986"/>
      <c r="AA35" s="1007"/>
      <c r="AB35" s="1007"/>
      <c r="AC35" s="986"/>
      <c r="AD35" s="1007"/>
      <c r="AE35" s="1007"/>
      <c r="AF35" s="1007"/>
      <c r="AG35" s="1007"/>
      <c r="AH35" s="1007"/>
      <c r="AI35" s="1007"/>
      <c r="AJ35" s="986"/>
      <c r="AK35" s="1007"/>
      <c r="AL35" s="1007"/>
      <c r="AM35" s="986"/>
      <c r="AN35" s="1007"/>
      <c r="AO35" s="984"/>
      <c r="AP35" s="984"/>
      <c r="AQ35" s="1128"/>
    </row>
    <row r="36" spans="1:43" ht="71.25" x14ac:dyDescent="0.25">
      <c r="A36" s="991"/>
      <c r="B36" s="992"/>
      <c r="C36" s="993"/>
      <c r="D36" s="992"/>
      <c r="E36" s="992"/>
      <c r="F36" s="993"/>
      <c r="G36" s="994"/>
      <c r="H36" s="995"/>
      <c r="I36" s="996"/>
      <c r="J36" s="2369">
        <v>130</v>
      </c>
      <c r="K36" s="2366" t="s">
        <v>334</v>
      </c>
      <c r="L36" s="2366" t="s">
        <v>2062</v>
      </c>
      <c r="M36" s="2369">
        <v>1</v>
      </c>
      <c r="N36" s="2366" t="s">
        <v>335</v>
      </c>
      <c r="O36" s="2369" t="s">
        <v>2395</v>
      </c>
      <c r="P36" s="2366" t="s">
        <v>336</v>
      </c>
      <c r="Q36" s="2495">
        <f>SUM(V36:V38)/R36</f>
        <v>0.61818181818181817</v>
      </c>
      <c r="R36" s="2372">
        <f>SUM(V36:V40)</f>
        <v>110000000</v>
      </c>
      <c r="S36" s="2366" t="s">
        <v>337</v>
      </c>
      <c r="T36" s="2366" t="s">
        <v>338</v>
      </c>
      <c r="U36" s="1008" t="s">
        <v>339</v>
      </c>
      <c r="V36" s="999">
        <v>20000000</v>
      </c>
      <c r="W36" s="2396">
        <v>61</v>
      </c>
      <c r="X36" s="2369" t="s">
        <v>310</v>
      </c>
      <c r="Y36" s="2406">
        <v>292684</v>
      </c>
      <c r="Z36" s="2406">
        <v>282326</v>
      </c>
      <c r="AA36" s="2535">
        <v>135912</v>
      </c>
      <c r="AB36" s="2538">
        <v>45122</v>
      </c>
      <c r="AC36" s="2538">
        <v>307101</v>
      </c>
      <c r="AD36" s="2538">
        <v>86875</v>
      </c>
      <c r="AE36" s="2538">
        <v>2145</v>
      </c>
      <c r="AF36" s="2538">
        <v>12718</v>
      </c>
      <c r="AG36" s="2538">
        <v>26</v>
      </c>
      <c r="AH36" s="2538">
        <v>37</v>
      </c>
      <c r="AI36" s="2538">
        <v>16897</v>
      </c>
      <c r="AJ36" s="2538" t="s">
        <v>311</v>
      </c>
      <c r="AK36" s="2538">
        <v>53164</v>
      </c>
      <c r="AL36" s="2538">
        <v>16982</v>
      </c>
      <c r="AM36" s="2538">
        <v>60013</v>
      </c>
      <c r="AN36" s="2539">
        <v>575010</v>
      </c>
      <c r="AO36" s="2353">
        <v>43101</v>
      </c>
      <c r="AP36" s="2353">
        <v>43465</v>
      </c>
      <c r="AQ36" s="2356" t="s">
        <v>2421</v>
      </c>
    </row>
    <row r="37" spans="1:43" ht="42.75" x14ac:dyDescent="0.25">
      <c r="A37" s="991"/>
      <c r="B37" s="992"/>
      <c r="C37" s="993"/>
      <c r="D37" s="992"/>
      <c r="E37" s="992"/>
      <c r="F37" s="993"/>
      <c r="G37" s="991"/>
      <c r="H37" s="992"/>
      <c r="I37" s="993"/>
      <c r="J37" s="2370"/>
      <c r="K37" s="2367"/>
      <c r="L37" s="2367"/>
      <c r="M37" s="2370"/>
      <c r="N37" s="2367"/>
      <c r="O37" s="2370"/>
      <c r="P37" s="2367"/>
      <c r="Q37" s="2496"/>
      <c r="R37" s="2373"/>
      <c r="S37" s="2367"/>
      <c r="T37" s="2367"/>
      <c r="U37" s="1008" t="s">
        <v>340</v>
      </c>
      <c r="V37" s="999">
        <v>20000000</v>
      </c>
      <c r="W37" s="2397"/>
      <c r="X37" s="2370"/>
      <c r="Y37" s="2407"/>
      <c r="Z37" s="2407"/>
      <c r="AA37" s="2536"/>
      <c r="AB37" s="2538"/>
      <c r="AC37" s="2538"/>
      <c r="AD37" s="2538"/>
      <c r="AE37" s="2538"/>
      <c r="AF37" s="2538"/>
      <c r="AG37" s="2538"/>
      <c r="AH37" s="2538"/>
      <c r="AI37" s="2538"/>
      <c r="AJ37" s="2538"/>
      <c r="AK37" s="2538"/>
      <c r="AL37" s="2538"/>
      <c r="AM37" s="2538"/>
      <c r="AN37" s="2540"/>
      <c r="AO37" s="2354"/>
      <c r="AP37" s="2354"/>
      <c r="AQ37" s="2357"/>
    </row>
    <row r="38" spans="1:43" ht="142.5" x14ac:dyDescent="0.25">
      <c r="A38" s="991"/>
      <c r="B38" s="992"/>
      <c r="C38" s="993"/>
      <c r="D38" s="992"/>
      <c r="E38" s="992"/>
      <c r="F38" s="993"/>
      <c r="G38" s="991"/>
      <c r="H38" s="992"/>
      <c r="I38" s="993"/>
      <c r="J38" s="2371"/>
      <c r="K38" s="2368"/>
      <c r="L38" s="2368"/>
      <c r="M38" s="2371"/>
      <c r="N38" s="2367"/>
      <c r="O38" s="2370"/>
      <c r="P38" s="2367"/>
      <c r="Q38" s="2497"/>
      <c r="R38" s="2373"/>
      <c r="S38" s="2367"/>
      <c r="T38" s="2368"/>
      <c r="U38" s="1008" t="s">
        <v>341</v>
      </c>
      <c r="V38" s="999">
        <v>28000000</v>
      </c>
      <c r="W38" s="2397"/>
      <c r="X38" s="2370"/>
      <c r="Y38" s="2407"/>
      <c r="Z38" s="2407"/>
      <c r="AA38" s="2536"/>
      <c r="AB38" s="2538"/>
      <c r="AC38" s="2538"/>
      <c r="AD38" s="2538"/>
      <c r="AE38" s="2538"/>
      <c r="AF38" s="2538"/>
      <c r="AG38" s="2538"/>
      <c r="AH38" s="2538"/>
      <c r="AI38" s="2538"/>
      <c r="AJ38" s="2538"/>
      <c r="AK38" s="2538"/>
      <c r="AL38" s="2538"/>
      <c r="AM38" s="2538"/>
      <c r="AN38" s="2540"/>
      <c r="AO38" s="2354"/>
      <c r="AP38" s="2354"/>
      <c r="AQ38" s="2357"/>
    </row>
    <row r="39" spans="1:43" ht="85.5" x14ac:dyDescent="0.25">
      <c r="A39" s="991"/>
      <c r="B39" s="992"/>
      <c r="C39" s="993"/>
      <c r="D39" s="992"/>
      <c r="E39" s="992"/>
      <c r="F39" s="993"/>
      <c r="G39" s="991"/>
      <c r="H39" s="992"/>
      <c r="I39" s="993"/>
      <c r="J39" s="2369">
        <v>131</v>
      </c>
      <c r="K39" s="2366" t="s">
        <v>342</v>
      </c>
      <c r="L39" s="2366" t="s">
        <v>2063</v>
      </c>
      <c r="M39" s="2381">
        <v>5</v>
      </c>
      <c r="N39" s="2367"/>
      <c r="O39" s="2370"/>
      <c r="P39" s="2367"/>
      <c r="Q39" s="2495">
        <f>SUM(V39:V40)/R36</f>
        <v>0.38181818181818183</v>
      </c>
      <c r="R39" s="2373"/>
      <c r="S39" s="2367"/>
      <c r="T39" s="2366" t="s">
        <v>343</v>
      </c>
      <c r="U39" s="1008" t="s">
        <v>344</v>
      </c>
      <c r="V39" s="999">
        <v>21000000</v>
      </c>
      <c r="W39" s="2397"/>
      <c r="X39" s="2370"/>
      <c r="Y39" s="2407"/>
      <c r="Z39" s="2407"/>
      <c r="AA39" s="2536"/>
      <c r="AB39" s="2538"/>
      <c r="AC39" s="2538"/>
      <c r="AD39" s="2538"/>
      <c r="AE39" s="2538"/>
      <c r="AF39" s="2538"/>
      <c r="AG39" s="2538"/>
      <c r="AH39" s="2538"/>
      <c r="AI39" s="2538"/>
      <c r="AJ39" s="2538"/>
      <c r="AK39" s="2538"/>
      <c r="AL39" s="2538"/>
      <c r="AM39" s="2538"/>
      <c r="AN39" s="2540"/>
      <c r="AO39" s="2354"/>
      <c r="AP39" s="2354"/>
      <c r="AQ39" s="2357"/>
    </row>
    <row r="40" spans="1:43" ht="71.25" x14ac:dyDescent="0.25">
      <c r="A40" s="991"/>
      <c r="B40" s="992"/>
      <c r="C40" s="993"/>
      <c r="D40" s="992"/>
      <c r="E40" s="992"/>
      <c r="F40" s="993"/>
      <c r="G40" s="1002"/>
      <c r="H40" s="1000"/>
      <c r="I40" s="1001"/>
      <c r="J40" s="2371"/>
      <c r="K40" s="2368"/>
      <c r="L40" s="2368"/>
      <c r="M40" s="2386"/>
      <c r="N40" s="2368"/>
      <c r="O40" s="2371"/>
      <c r="P40" s="2368"/>
      <c r="Q40" s="2497"/>
      <c r="R40" s="2374"/>
      <c r="S40" s="2368"/>
      <c r="T40" s="2368"/>
      <c r="U40" s="1008" t="s">
        <v>345</v>
      </c>
      <c r="V40" s="999">
        <v>21000000</v>
      </c>
      <c r="W40" s="2398"/>
      <c r="X40" s="2371"/>
      <c r="Y40" s="2408"/>
      <c r="Z40" s="2408"/>
      <c r="AA40" s="2537"/>
      <c r="AB40" s="2538"/>
      <c r="AC40" s="2538"/>
      <c r="AD40" s="2538"/>
      <c r="AE40" s="2538"/>
      <c r="AF40" s="2538"/>
      <c r="AG40" s="2538"/>
      <c r="AH40" s="2538"/>
      <c r="AI40" s="2538"/>
      <c r="AJ40" s="2538"/>
      <c r="AK40" s="2538"/>
      <c r="AL40" s="2538"/>
      <c r="AM40" s="2538"/>
      <c r="AN40" s="2541"/>
      <c r="AO40" s="2355"/>
      <c r="AP40" s="2355"/>
      <c r="AQ40" s="2358"/>
    </row>
    <row r="41" spans="1:43" x14ac:dyDescent="0.25">
      <c r="A41" s="978"/>
      <c r="B41" s="979"/>
      <c r="C41" s="980"/>
      <c r="D41" s="979"/>
      <c r="E41" s="979"/>
      <c r="F41" s="980"/>
      <c r="G41" s="1006">
        <v>37</v>
      </c>
      <c r="H41" s="984" t="s">
        <v>346</v>
      </c>
      <c r="I41" s="984"/>
      <c r="J41" s="984"/>
      <c r="K41" s="985"/>
      <c r="L41" s="985"/>
      <c r="M41" s="984"/>
      <c r="N41" s="985"/>
      <c r="O41" s="984"/>
      <c r="P41" s="985"/>
      <c r="Q41" s="984"/>
      <c r="R41" s="984"/>
      <c r="S41" s="985"/>
      <c r="T41" s="985"/>
      <c r="U41" s="985"/>
      <c r="V41" s="987"/>
      <c r="W41" s="1117"/>
      <c r="X41" s="986"/>
      <c r="Y41" s="986"/>
      <c r="Z41" s="986"/>
      <c r="AA41" s="1007"/>
      <c r="AB41" s="1007"/>
      <c r="AC41" s="986"/>
      <c r="AD41" s="1007"/>
      <c r="AE41" s="1007"/>
      <c r="AF41" s="1007"/>
      <c r="AG41" s="1007"/>
      <c r="AH41" s="1007"/>
      <c r="AI41" s="1007"/>
      <c r="AJ41" s="986"/>
      <c r="AK41" s="1007"/>
      <c r="AL41" s="1007"/>
      <c r="AM41" s="986"/>
      <c r="AN41" s="1007"/>
      <c r="AO41" s="984"/>
      <c r="AP41" s="984"/>
      <c r="AQ41" s="1128"/>
    </row>
    <row r="42" spans="1:43" ht="81" customHeight="1" x14ac:dyDescent="0.25">
      <c r="A42" s="1009"/>
      <c r="B42" s="1010"/>
      <c r="C42" s="1011"/>
      <c r="D42" s="1010"/>
      <c r="E42" s="1010"/>
      <c r="F42" s="1011"/>
      <c r="G42" s="1012"/>
      <c r="H42" s="1013"/>
      <c r="I42" s="1014"/>
      <c r="J42" s="2369">
        <v>132</v>
      </c>
      <c r="K42" s="2366" t="s">
        <v>347</v>
      </c>
      <c r="L42" s="2366" t="s">
        <v>2064</v>
      </c>
      <c r="M42" s="2369">
        <v>8</v>
      </c>
      <c r="N42" s="2366" t="s">
        <v>348</v>
      </c>
      <c r="O42" s="2369" t="s">
        <v>2396</v>
      </c>
      <c r="P42" s="2366" t="s">
        <v>349</v>
      </c>
      <c r="Q42" s="1942">
        <f>SUM(V42:V44)/R42</f>
        <v>0.25</v>
      </c>
      <c r="R42" s="2372">
        <f>SUM(V42:V69)</f>
        <v>120000000</v>
      </c>
      <c r="S42" s="2366" t="s">
        <v>350</v>
      </c>
      <c r="T42" s="2366" t="s">
        <v>351</v>
      </c>
      <c r="U42" s="1008" t="s">
        <v>352</v>
      </c>
      <c r="V42" s="998">
        <v>14500000</v>
      </c>
      <c r="W42" s="2396">
        <v>61</v>
      </c>
      <c r="X42" s="2369" t="s">
        <v>310</v>
      </c>
      <c r="Y42" s="2369">
        <v>292684</v>
      </c>
      <c r="Z42" s="2369">
        <v>282326</v>
      </c>
      <c r="AA42" s="2363">
        <v>135912</v>
      </c>
      <c r="AB42" s="2363">
        <v>45122</v>
      </c>
      <c r="AC42" s="2363">
        <f>SUM(AC36)</f>
        <v>307101</v>
      </c>
      <c r="AD42" s="2363">
        <f>SUM(AD36)</f>
        <v>86875</v>
      </c>
      <c r="AE42" s="2431">
        <v>2145</v>
      </c>
      <c r="AF42" s="2431">
        <v>12718</v>
      </c>
      <c r="AG42" s="2431">
        <v>26</v>
      </c>
      <c r="AH42" s="2431">
        <v>37</v>
      </c>
      <c r="AI42" s="2431" t="s">
        <v>311</v>
      </c>
      <c r="AJ42" s="2431" t="s">
        <v>311</v>
      </c>
      <c r="AK42" s="2363">
        <v>53164</v>
      </c>
      <c r="AL42" s="2363">
        <v>16982</v>
      </c>
      <c r="AM42" s="2363">
        <v>60013</v>
      </c>
      <c r="AN42" s="2363">
        <v>575010</v>
      </c>
      <c r="AO42" s="2353">
        <v>43101</v>
      </c>
      <c r="AP42" s="2353">
        <v>43465</v>
      </c>
      <c r="AQ42" s="2356" t="s">
        <v>2422</v>
      </c>
    </row>
    <row r="43" spans="1:43" ht="71.25" customHeight="1" x14ac:dyDescent="0.25">
      <c r="A43" s="1009"/>
      <c r="B43" s="1010"/>
      <c r="C43" s="1011"/>
      <c r="D43" s="1010"/>
      <c r="E43" s="1010"/>
      <c r="F43" s="1011"/>
      <c r="G43" s="1009"/>
      <c r="H43" s="1010"/>
      <c r="I43" s="1011"/>
      <c r="J43" s="2370"/>
      <c r="K43" s="2367"/>
      <c r="L43" s="2367"/>
      <c r="M43" s="2370"/>
      <c r="N43" s="2367"/>
      <c r="O43" s="2370"/>
      <c r="P43" s="2367"/>
      <c r="Q43" s="1943"/>
      <c r="R43" s="2373"/>
      <c r="S43" s="2367"/>
      <c r="T43" s="2367"/>
      <c r="U43" s="1008" t="s">
        <v>353</v>
      </c>
      <c r="V43" s="998">
        <v>1000000</v>
      </c>
      <c r="W43" s="2397"/>
      <c r="X43" s="2370"/>
      <c r="Y43" s="2370"/>
      <c r="Z43" s="2370"/>
      <c r="AA43" s="2364"/>
      <c r="AB43" s="2364"/>
      <c r="AC43" s="2364"/>
      <c r="AD43" s="2364"/>
      <c r="AE43" s="2432"/>
      <c r="AF43" s="2432"/>
      <c r="AG43" s="2432"/>
      <c r="AH43" s="2432"/>
      <c r="AI43" s="2432"/>
      <c r="AJ43" s="2432"/>
      <c r="AK43" s="2364"/>
      <c r="AL43" s="2364"/>
      <c r="AM43" s="2364"/>
      <c r="AN43" s="2364"/>
      <c r="AO43" s="2354"/>
      <c r="AP43" s="2354"/>
      <c r="AQ43" s="2357"/>
    </row>
    <row r="44" spans="1:43" ht="71.25" x14ac:dyDescent="0.25">
      <c r="A44" s="1009"/>
      <c r="B44" s="1010"/>
      <c r="C44" s="1011"/>
      <c r="D44" s="1010"/>
      <c r="E44" s="1010"/>
      <c r="F44" s="1011"/>
      <c r="G44" s="1009"/>
      <c r="H44" s="1010"/>
      <c r="I44" s="1011"/>
      <c r="J44" s="2371"/>
      <c r="K44" s="2368"/>
      <c r="L44" s="2368"/>
      <c r="M44" s="2371"/>
      <c r="N44" s="2367"/>
      <c r="O44" s="2370"/>
      <c r="P44" s="2367"/>
      <c r="Q44" s="1944"/>
      <c r="R44" s="2373"/>
      <c r="S44" s="2367"/>
      <c r="T44" s="2367"/>
      <c r="U44" s="1008" t="s">
        <v>354</v>
      </c>
      <c r="V44" s="998">
        <v>14500000</v>
      </c>
      <c r="W44" s="2397"/>
      <c r="X44" s="2370"/>
      <c r="Y44" s="2370"/>
      <c r="Z44" s="2370"/>
      <c r="AA44" s="2364"/>
      <c r="AB44" s="2364"/>
      <c r="AC44" s="2364"/>
      <c r="AD44" s="2364"/>
      <c r="AE44" s="2432"/>
      <c r="AF44" s="2432"/>
      <c r="AG44" s="2432"/>
      <c r="AH44" s="2432"/>
      <c r="AI44" s="2432"/>
      <c r="AJ44" s="2432"/>
      <c r="AK44" s="2364"/>
      <c r="AL44" s="2364"/>
      <c r="AM44" s="2364"/>
      <c r="AN44" s="2364"/>
      <c r="AO44" s="2354"/>
      <c r="AP44" s="2354"/>
      <c r="AQ44" s="2357"/>
    </row>
    <row r="45" spans="1:43" ht="99.75" x14ac:dyDescent="0.25">
      <c r="A45" s="1009"/>
      <c r="B45" s="1010"/>
      <c r="C45" s="1011"/>
      <c r="D45" s="1010"/>
      <c r="E45" s="1010"/>
      <c r="F45" s="1011"/>
      <c r="G45" s="1009"/>
      <c r="H45" s="1010"/>
      <c r="I45" s="1011"/>
      <c r="J45" s="2369">
        <v>133</v>
      </c>
      <c r="K45" s="2366" t="s">
        <v>355</v>
      </c>
      <c r="L45" s="2366" t="s">
        <v>2065</v>
      </c>
      <c r="M45" s="2369">
        <v>12</v>
      </c>
      <c r="N45" s="2367"/>
      <c r="O45" s="2370"/>
      <c r="P45" s="2367"/>
      <c r="Q45" s="1942">
        <f>SUM(V45:V51)/R42</f>
        <v>0.16666666666666666</v>
      </c>
      <c r="R45" s="2373"/>
      <c r="S45" s="2367"/>
      <c r="T45" s="2367"/>
      <c r="U45" s="1008" t="s">
        <v>356</v>
      </c>
      <c r="V45" s="998">
        <v>3500000</v>
      </c>
      <c r="W45" s="2397"/>
      <c r="X45" s="2370"/>
      <c r="Y45" s="2370"/>
      <c r="Z45" s="2370"/>
      <c r="AA45" s="2364"/>
      <c r="AB45" s="2364"/>
      <c r="AC45" s="2364"/>
      <c r="AD45" s="2364"/>
      <c r="AE45" s="2432"/>
      <c r="AF45" s="2432"/>
      <c r="AG45" s="2432"/>
      <c r="AH45" s="2432"/>
      <c r="AI45" s="2432"/>
      <c r="AJ45" s="2432"/>
      <c r="AK45" s="2364"/>
      <c r="AL45" s="2364"/>
      <c r="AM45" s="2364"/>
      <c r="AN45" s="2364"/>
      <c r="AO45" s="2354"/>
      <c r="AP45" s="2354"/>
      <c r="AQ45" s="2357"/>
    </row>
    <row r="46" spans="1:43" ht="99.75" x14ac:dyDescent="0.25">
      <c r="A46" s="1009"/>
      <c r="B46" s="1010"/>
      <c r="C46" s="1011"/>
      <c r="D46" s="1010"/>
      <c r="E46" s="1010"/>
      <c r="F46" s="1011"/>
      <c r="G46" s="1009"/>
      <c r="H46" s="1010"/>
      <c r="I46" s="1011"/>
      <c r="J46" s="2370"/>
      <c r="K46" s="2367"/>
      <c r="L46" s="2367"/>
      <c r="M46" s="2370"/>
      <c r="N46" s="2367"/>
      <c r="O46" s="2370"/>
      <c r="P46" s="2367"/>
      <c r="Q46" s="1943"/>
      <c r="R46" s="2373"/>
      <c r="S46" s="2367"/>
      <c r="T46" s="2367"/>
      <c r="U46" s="1008" t="s">
        <v>357</v>
      </c>
      <c r="V46" s="998">
        <v>3500000</v>
      </c>
      <c r="W46" s="2397"/>
      <c r="X46" s="2370"/>
      <c r="Y46" s="2370"/>
      <c r="Z46" s="2370"/>
      <c r="AA46" s="2364"/>
      <c r="AB46" s="2364"/>
      <c r="AC46" s="2364"/>
      <c r="AD46" s="2364"/>
      <c r="AE46" s="2432"/>
      <c r="AF46" s="2432"/>
      <c r="AG46" s="2432"/>
      <c r="AH46" s="2432"/>
      <c r="AI46" s="2432"/>
      <c r="AJ46" s="2432"/>
      <c r="AK46" s="2364"/>
      <c r="AL46" s="2364"/>
      <c r="AM46" s="2364"/>
      <c r="AN46" s="2364"/>
      <c r="AO46" s="2354"/>
      <c r="AP46" s="2354"/>
      <c r="AQ46" s="2357"/>
    </row>
    <row r="47" spans="1:43" ht="73.5" customHeight="1" x14ac:dyDescent="0.25">
      <c r="A47" s="1009"/>
      <c r="B47" s="1010"/>
      <c r="C47" s="1011"/>
      <c r="D47" s="1010"/>
      <c r="E47" s="1010"/>
      <c r="F47" s="1011"/>
      <c r="G47" s="1009"/>
      <c r="H47" s="1010"/>
      <c r="I47" s="1011"/>
      <c r="J47" s="2370"/>
      <c r="K47" s="2367"/>
      <c r="L47" s="2367"/>
      <c r="M47" s="2370"/>
      <c r="N47" s="2367"/>
      <c r="O47" s="2370"/>
      <c r="P47" s="2367"/>
      <c r="Q47" s="1943"/>
      <c r="R47" s="2373"/>
      <c r="S47" s="2367"/>
      <c r="T47" s="2367"/>
      <c r="U47" s="1008" t="s">
        <v>358</v>
      </c>
      <c r="V47" s="998">
        <v>3000000</v>
      </c>
      <c r="W47" s="2397"/>
      <c r="X47" s="2370"/>
      <c r="Y47" s="2370"/>
      <c r="Z47" s="2370"/>
      <c r="AA47" s="2364"/>
      <c r="AB47" s="2364"/>
      <c r="AC47" s="2364"/>
      <c r="AD47" s="2364"/>
      <c r="AE47" s="2432"/>
      <c r="AF47" s="2432"/>
      <c r="AG47" s="2432"/>
      <c r="AH47" s="2432"/>
      <c r="AI47" s="2432"/>
      <c r="AJ47" s="2432"/>
      <c r="AK47" s="2364"/>
      <c r="AL47" s="2364"/>
      <c r="AM47" s="2364"/>
      <c r="AN47" s="2364"/>
      <c r="AO47" s="2354"/>
      <c r="AP47" s="2354"/>
      <c r="AQ47" s="2357"/>
    </row>
    <row r="48" spans="1:43" ht="99.75" x14ac:dyDescent="0.25">
      <c r="A48" s="1009"/>
      <c r="B48" s="1010"/>
      <c r="C48" s="1011"/>
      <c r="D48" s="1010"/>
      <c r="E48" s="1010"/>
      <c r="F48" s="1011"/>
      <c r="G48" s="1009"/>
      <c r="H48" s="1010"/>
      <c r="I48" s="1011"/>
      <c r="J48" s="2370"/>
      <c r="K48" s="2367"/>
      <c r="L48" s="2367"/>
      <c r="M48" s="2370"/>
      <c r="N48" s="2367"/>
      <c r="O48" s="2370"/>
      <c r="P48" s="2367"/>
      <c r="Q48" s="1943"/>
      <c r="R48" s="2373"/>
      <c r="S48" s="2367"/>
      <c r="T48" s="2367"/>
      <c r="U48" s="1008" t="s">
        <v>359</v>
      </c>
      <c r="V48" s="998">
        <v>1000000</v>
      </c>
      <c r="W48" s="2397"/>
      <c r="X48" s="2370"/>
      <c r="Y48" s="2370"/>
      <c r="Z48" s="2370"/>
      <c r="AA48" s="2364"/>
      <c r="AB48" s="2364"/>
      <c r="AC48" s="2364"/>
      <c r="AD48" s="2364"/>
      <c r="AE48" s="2432"/>
      <c r="AF48" s="2432"/>
      <c r="AG48" s="2432"/>
      <c r="AH48" s="2432"/>
      <c r="AI48" s="2432"/>
      <c r="AJ48" s="2432"/>
      <c r="AK48" s="2364"/>
      <c r="AL48" s="2364"/>
      <c r="AM48" s="2364"/>
      <c r="AN48" s="2364"/>
      <c r="AO48" s="2354"/>
      <c r="AP48" s="2354"/>
      <c r="AQ48" s="2357"/>
    </row>
    <row r="49" spans="1:43" ht="85.5" x14ac:dyDescent="0.25">
      <c r="A49" s="1009"/>
      <c r="B49" s="1010"/>
      <c r="C49" s="1011"/>
      <c r="D49" s="1010"/>
      <c r="E49" s="1010"/>
      <c r="F49" s="1011"/>
      <c r="G49" s="1009"/>
      <c r="H49" s="1010"/>
      <c r="I49" s="1011"/>
      <c r="J49" s="2370"/>
      <c r="K49" s="2367"/>
      <c r="L49" s="2367"/>
      <c r="M49" s="2370"/>
      <c r="N49" s="2367"/>
      <c r="O49" s="2370"/>
      <c r="P49" s="2367"/>
      <c r="Q49" s="1943"/>
      <c r="R49" s="2373"/>
      <c r="S49" s="2367"/>
      <c r="T49" s="2367"/>
      <c r="U49" s="1008" t="s">
        <v>360</v>
      </c>
      <c r="V49" s="998">
        <v>3000000</v>
      </c>
      <c r="W49" s="2397"/>
      <c r="X49" s="2370"/>
      <c r="Y49" s="2370"/>
      <c r="Z49" s="2370"/>
      <c r="AA49" s="2364"/>
      <c r="AB49" s="2364"/>
      <c r="AC49" s="2364"/>
      <c r="AD49" s="2364"/>
      <c r="AE49" s="2432"/>
      <c r="AF49" s="2432"/>
      <c r="AG49" s="2432"/>
      <c r="AH49" s="2432"/>
      <c r="AI49" s="2432"/>
      <c r="AJ49" s="2432"/>
      <c r="AK49" s="2364"/>
      <c r="AL49" s="2364"/>
      <c r="AM49" s="2364"/>
      <c r="AN49" s="2364"/>
      <c r="AO49" s="2354"/>
      <c r="AP49" s="2354"/>
      <c r="AQ49" s="2357"/>
    </row>
    <row r="50" spans="1:43" ht="85.5" x14ac:dyDescent="0.25">
      <c r="A50" s="1009"/>
      <c r="B50" s="1010"/>
      <c r="C50" s="1011"/>
      <c r="D50" s="1010"/>
      <c r="E50" s="1010"/>
      <c r="F50" s="1011"/>
      <c r="G50" s="1009"/>
      <c r="H50" s="1010"/>
      <c r="I50" s="1011"/>
      <c r="J50" s="2370"/>
      <c r="K50" s="2367"/>
      <c r="L50" s="2367"/>
      <c r="M50" s="2370"/>
      <c r="N50" s="2367"/>
      <c r="O50" s="2370"/>
      <c r="P50" s="2367"/>
      <c r="Q50" s="1943"/>
      <c r="R50" s="2373"/>
      <c r="S50" s="2367"/>
      <c r="T50" s="2367"/>
      <c r="U50" s="1008" t="s">
        <v>361</v>
      </c>
      <c r="V50" s="998">
        <v>3000000</v>
      </c>
      <c r="W50" s="2397"/>
      <c r="X50" s="2370"/>
      <c r="Y50" s="2370"/>
      <c r="Z50" s="2370"/>
      <c r="AA50" s="2364"/>
      <c r="AB50" s="2364"/>
      <c r="AC50" s="2364"/>
      <c r="AD50" s="2364"/>
      <c r="AE50" s="2432"/>
      <c r="AF50" s="2432"/>
      <c r="AG50" s="2432"/>
      <c r="AH50" s="2432"/>
      <c r="AI50" s="2432"/>
      <c r="AJ50" s="2432"/>
      <c r="AK50" s="2364"/>
      <c r="AL50" s="2364"/>
      <c r="AM50" s="2364"/>
      <c r="AN50" s="2364"/>
      <c r="AO50" s="2354"/>
      <c r="AP50" s="2354"/>
      <c r="AQ50" s="2357"/>
    </row>
    <row r="51" spans="1:43" ht="71.25" x14ac:dyDescent="0.25">
      <c r="A51" s="1009"/>
      <c r="B51" s="1010"/>
      <c r="C51" s="1011"/>
      <c r="D51" s="1010"/>
      <c r="E51" s="1010"/>
      <c r="F51" s="1011"/>
      <c r="G51" s="1009"/>
      <c r="H51" s="1010"/>
      <c r="I51" s="1011"/>
      <c r="J51" s="2371"/>
      <c r="K51" s="2368"/>
      <c r="L51" s="2368"/>
      <c r="M51" s="2371"/>
      <c r="N51" s="2367"/>
      <c r="O51" s="2370"/>
      <c r="P51" s="2367"/>
      <c r="Q51" s="1944"/>
      <c r="R51" s="2373"/>
      <c r="S51" s="2367"/>
      <c r="T51" s="2368"/>
      <c r="U51" s="1008" t="s">
        <v>362</v>
      </c>
      <c r="V51" s="998">
        <v>3000000</v>
      </c>
      <c r="W51" s="2397"/>
      <c r="X51" s="2370"/>
      <c r="Y51" s="2370"/>
      <c r="Z51" s="2370"/>
      <c r="AA51" s="2364"/>
      <c r="AB51" s="2364"/>
      <c r="AC51" s="2364"/>
      <c r="AD51" s="2364"/>
      <c r="AE51" s="2432"/>
      <c r="AF51" s="2432"/>
      <c r="AG51" s="2432"/>
      <c r="AH51" s="2432"/>
      <c r="AI51" s="2432"/>
      <c r="AJ51" s="2432"/>
      <c r="AK51" s="2364"/>
      <c r="AL51" s="2364"/>
      <c r="AM51" s="2364"/>
      <c r="AN51" s="2364"/>
      <c r="AO51" s="2354"/>
      <c r="AP51" s="2354"/>
      <c r="AQ51" s="2357"/>
    </row>
    <row r="52" spans="1:43" ht="71.25" x14ac:dyDescent="0.25">
      <c r="A52" s="1009"/>
      <c r="B52" s="1010"/>
      <c r="C52" s="1011"/>
      <c r="D52" s="1010"/>
      <c r="E52" s="1010"/>
      <c r="F52" s="1011"/>
      <c r="G52" s="1009"/>
      <c r="H52" s="1010"/>
      <c r="I52" s="1011"/>
      <c r="J52" s="2369">
        <v>134</v>
      </c>
      <c r="K52" s="2366" t="s">
        <v>363</v>
      </c>
      <c r="L52" s="2366" t="s">
        <v>2066</v>
      </c>
      <c r="M52" s="2369">
        <v>4800</v>
      </c>
      <c r="N52" s="2367"/>
      <c r="O52" s="2370"/>
      <c r="P52" s="2367"/>
      <c r="Q52" s="1942">
        <f>SUM(V52:V63)/R42</f>
        <v>0.29166666666666669</v>
      </c>
      <c r="R52" s="2373"/>
      <c r="S52" s="2367"/>
      <c r="T52" s="2366" t="s">
        <v>364</v>
      </c>
      <c r="U52" s="1008" t="s">
        <v>365</v>
      </c>
      <c r="V52" s="998">
        <v>4000000</v>
      </c>
      <c r="W52" s="2397"/>
      <c r="X52" s="2370"/>
      <c r="Y52" s="2370"/>
      <c r="Z52" s="2370"/>
      <c r="AA52" s="2364"/>
      <c r="AB52" s="2364"/>
      <c r="AC52" s="2364"/>
      <c r="AD52" s="2364"/>
      <c r="AE52" s="2432"/>
      <c r="AF52" s="2432"/>
      <c r="AG52" s="2432"/>
      <c r="AH52" s="2432"/>
      <c r="AI52" s="2432"/>
      <c r="AJ52" s="2432"/>
      <c r="AK52" s="2364"/>
      <c r="AL52" s="2364"/>
      <c r="AM52" s="2364"/>
      <c r="AN52" s="2364"/>
      <c r="AO52" s="2354"/>
      <c r="AP52" s="2354"/>
      <c r="AQ52" s="2357"/>
    </row>
    <row r="53" spans="1:43" ht="57" x14ac:dyDescent="0.25">
      <c r="A53" s="1009"/>
      <c r="B53" s="1010"/>
      <c r="C53" s="1011"/>
      <c r="D53" s="1010"/>
      <c r="E53" s="1010"/>
      <c r="F53" s="1011"/>
      <c r="G53" s="1009"/>
      <c r="H53" s="1010"/>
      <c r="I53" s="1011"/>
      <c r="J53" s="2370"/>
      <c r="K53" s="2367"/>
      <c r="L53" s="2367"/>
      <c r="M53" s="2370"/>
      <c r="N53" s="2367"/>
      <c r="O53" s="2370"/>
      <c r="P53" s="2367"/>
      <c r="Q53" s="1943"/>
      <c r="R53" s="2373"/>
      <c r="S53" s="2367"/>
      <c r="T53" s="2367"/>
      <c r="U53" s="1008" t="s">
        <v>366</v>
      </c>
      <c r="V53" s="998">
        <v>3000000</v>
      </c>
      <c r="W53" s="2397"/>
      <c r="X53" s="2370"/>
      <c r="Y53" s="2370"/>
      <c r="Z53" s="2370"/>
      <c r="AA53" s="2364"/>
      <c r="AB53" s="2364"/>
      <c r="AC53" s="2364"/>
      <c r="AD53" s="2364"/>
      <c r="AE53" s="2432"/>
      <c r="AF53" s="2432"/>
      <c r="AG53" s="2432"/>
      <c r="AH53" s="2432"/>
      <c r="AI53" s="2432"/>
      <c r="AJ53" s="2432"/>
      <c r="AK53" s="2364"/>
      <c r="AL53" s="2364"/>
      <c r="AM53" s="2364"/>
      <c r="AN53" s="2364"/>
      <c r="AO53" s="2354"/>
      <c r="AP53" s="2354"/>
      <c r="AQ53" s="2357"/>
    </row>
    <row r="54" spans="1:43" ht="85.5" x14ac:dyDescent="0.25">
      <c r="A54" s="1009"/>
      <c r="B54" s="1010"/>
      <c r="C54" s="1011"/>
      <c r="D54" s="1010"/>
      <c r="E54" s="1010"/>
      <c r="F54" s="1011"/>
      <c r="G54" s="1009"/>
      <c r="H54" s="1010"/>
      <c r="I54" s="1011"/>
      <c r="J54" s="2370"/>
      <c r="K54" s="2367"/>
      <c r="L54" s="2367"/>
      <c r="M54" s="2370"/>
      <c r="N54" s="2367"/>
      <c r="O54" s="2370"/>
      <c r="P54" s="2367"/>
      <c r="Q54" s="1943"/>
      <c r="R54" s="2373"/>
      <c r="S54" s="2367"/>
      <c r="T54" s="2367"/>
      <c r="U54" s="1008" t="s">
        <v>367</v>
      </c>
      <c r="V54" s="998">
        <v>3000000</v>
      </c>
      <c r="W54" s="2397"/>
      <c r="X54" s="2370"/>
      <c r="Y54" s="2370"/>
      <c r="Z54" s="2370"/>
      <c r="AA54" s="2364"/>
      <c r="AB54" s="2364"/>
      <c r="AC54" s="2364"/>
      <c r="AD54" s="2364"/>
      <c r="AE54" s="2432"/>
      <c r="AF54" s="2432"/>
      <c r="AG54" s="2432"/>
      <c r="AH54" s="2432"/>
      <c r="AI54" s="2432"/>
      <c r="AJ54" s="2432"/>
      <c r="AK54" s="2364"/>
      <c r="AL54" s="2364"/>
      <c r="AM54" s="2364"/>
      <c r="AN54" s="2364"/>
      <c r="AO54" s="2354"/>
      <c r="AP54" s="2354"/>
      <c r="AQ54" s="2357"/>
    </row>
    <row r="55" spans="1:43" ht="71.25" x14ac:dyDescent="0.25">
      <c r="A55" s="1009"/>
      <c r="B55" s="1010"/>
      <c r="C55" s="1011"/>
      <c r="D55" s="1010"/>
      <c r="E55" s="1010"/>
      <c r="F55" s="1011"/>
      <c r="G55" s="1009"/>
      <c r="H55" s="1010"/>
      <c r="I55" s="1011"/>
      <c r="J55" s="2370"/>
      <c r="K55" s="2367"/>
      <c r="L55" s="2367"/>
      <c r="M55" s="2370"/>
      <c r="N55" s="2367"/>
      <c r="O55" s="2370"/>
      <c r="P55" s="2367"/>
      <c r="Q55" s="1943"/>
      <c r="R55" s="2373"/>
      <c r="S55" s="2367"/>
      <c r="T55" s="2367"/>
      <c r="U55" s="1008" t="s">
        <v>368</v>
      </c>
      <c r="V55" s="998">
        <v>3000000</v>
      </c>
      <c r="W55" s="2397"/>
      <c r="X55" s="2370"/>
      <c r="Y55" s="2370"/>
      <c r="Z55" s="2370"/>
      <c r="AA55" s="2364"/>
      <c r="AB55" s="2364"/>
      <c r="AC55" s="2364"/>
      <c r="AD55" s="2364"/>
      <c r="AE55" s="2432"/>
      <c r="AF55" s="2432"/>
      <c r="AG55" s="2432"/>
      <c r="AH55" s="2432"/>
      <c r="AI55" s="2432"/>
      <c r="AJ55" s="2432"/>
      <c r="AK55" s="2364"/>
      <c r="AL55" s="2364"/>
      <c r="AM55" s="2364"/>
      <c r="AN55" s="2364"/>
      <c r="AO55" s="2354"/>
      <c r="AP55" s="2354"/>
      <c r="AQ55" s="2357"/>
    </row>
    <row r="56" spans="1:43" ht="71.25" x14ac:dyDescent="0.25">
      <c r="A56" s="1009"/>
      <c r="B56" s="1010"/>
      <c r="C56" s="1011"/>
      <c r="D56" s="1010"/>
      <c r="E56" s="1010"/>
      <c r="F56" s="1011"/>
      <c r="G56" s="1009"/>
      <c r="H56" s="1010"/>
      <c r="I56" s="1011"/>
      <c r="J56" s="2370"/>
      <c r="K56" s="2367"/>
      <c r="L56" s="2367"/>
      <c r="M56" s="2370"/>
      <c r="N56" s="2367"/>
      <c r="O56" s="2370"/>
      <c r="P56" s="2367"/>
      <c r="Q56" s="1943"/>
      <c r="R56" s="2373"/>
      <c r="S56" s="2367"/>
      <c r="T56" s="2367"/>
      <c r="U56" s="1008" t="s">
        <v>369</v>
      </c>
      <c r="V56" s="998">
        <v>3000000</v>
      </c>
      <c r="W56" s="2397"/>
      <c r="X56" s="2370"/>
      <c r="Y56" s="2370"/>
      <c r="Z56" s="2370"/>
      <c r="AA56" s="2364"/>
      <c r="AB56" s="2364"/>
      <c r="AC56" s="2364"/>
      <c r="AD56" s="2364"/>
      <c r="AE56" s="2432"/>
      <c r="AF56" s="2432"/>
      <c r="AG56" s="2432"/>
      <c r="AH56" s="2432"/>
      <c r="AI56" s="2432"/>
      <c r="AJ56" s="2432"/>
      <c r="AK56" s="2364"/>
      <c r="AL56" s="2364"/>
      <c r="AM56" s="2364"/>
      <c r="AN56" s="2364"/>
      <c r="AO56" s="2354"/>
      <c r="AP56" s="2354"/>
      <c r="AQ56" s="2357"/>
    </row>
    <row r="57" spans="1:43" ht="57" x14ac:dyDescent="0.25">
      <c r="A57" s="1009"/>
      <c r="B57" s="1010"/>
      <c r="C57" s="1011"/>
      <c r="D57" s="1010"/>
      <c r="E57" s="1010"/>
      <c r="F57" s="1011"/>
      <c r="G57" s="1009"/>
      <c r="H57" s="1010"/>
      <c r="I57" s="1011"/>
      <c r="J57" s="2370"/>
      <c r="K57" s="2367"/>
      <c r="L57" s="2367"/>
      <c r="M57" s="2370"/>
      <c r="N57" s="2367"/>
      <c r="O57" s="2370"/>
      <c r="P57" s="2367"/>
      <c r="Q57" s="1943"/>
      <c r="R57" s="2373"/>
      <c r="S57" s="2367"/>
      <c r="T57" s="2367"/>
      <c r="U57" s="1008" t="s">
        <v>370</v>
      </c>
      <c r="V57" s="998">
        <v>3000000</v>
      </c>
      <c r="W57" s="2397"/>
      <c r="X57" s="2370"/>
      <c r="Y57" s="2370"/>
      <c r="Z57" s="2370"/>
      <c r="AA57" s="2364"/>
      <c r="AB57" s="2364"/>
      <c r="AC57" s="2364"/>
      <c r="AD57" s="2364"/>
      <c r="AE57" s="2432"/>
      <c r="AF57" s="2432"/>
      <c r="AG57" s="2432"/>
      <c r="AH57" s="2432"/>
      <c r="AI57" s="2432"/>
      <c r="AJ57" s="2432"/>
      <c r="AK57" s="2364"/>
      <c r="AL57" s="2364"/>
      <c r="AM57" s="2364"/>
      <c r="AN57" s="2364"/>
      <c r="AO57" s="2354"/>
      <c r="AP57" s="2354"/>
      <c r="AQ57" s="2357"/>
    </row>
    <row r="58" spans="1:43" ht="85.5" x14ac:dyDescent="0.25">
      <c r="A58" s="1009"/>
      <c r="B58" s="1010"/>
      <c r="C58" s="1011"/>
      <c r="D58" s="1010"/>
      <c r="E58" s="1010"/>
      <c r="F58" s="1011"/>
      <c r="G58" s="1009"/>
      <c r="H58" s="1010"/>
      <c r="I58" s="1011"/>
      <c r="J58" s="2370"/>
      <c r="K58" s="2367"/>
      <c r="L58" s="2367"/>
      <c r="M58" s="2370"/>
      <c r="N58" s="2367"/>
      <c r="O58" s="2370"/>
      <c r="P58" s="2367"/>
      <c r="Q58" s="1943"/>
      <c r="R58" s="2373"/>
      <c r="S58" s="2367"/>
      <c r="T58" s="2367"/>
      <c r="U58" s="1008" t="s">
        <v>371</v>
      </c>
      <c r="V58" s="998">
        <v>3000000</v>
      </c>
      <c r="W58" s="2397"/>
      <c r="X58" s="2370"/>
      <c r="Y58" s="2370"/>
      <c r="Z58" s="2370"/>
      <c r="AA58" s="2364"/>
      <c r="AB58" s="2364"/>
      <c r="AC58" s="2364"/>
      <c r="AD58" s="2364"/>
      <c r="AE58" s="2432"/>
      <c r="AF58" s="2432"/>
      <c r="AG58" s="2432"/>
      <c r="AH58" s="2432"/>
      <c r="AI58" s="2432"/>
      <c r="AJ58" s="2432"/>
      <c r="AK58" s="2364"/>
      <c r="AL58" s="2364"/>
      <c r="AM58" s="2364"/>
      <c r="AN58" s="2364"/>
      <c r="AO58" s="2354"/>
      <c r="AP58" s="2354"/>
      <c r="AQ58" s="2357"/>
    </row>
    <row r="59" spans="1:43" ht="71.25" x14ac:dyDescent="0.25">
      <c r="A59" s="1009"/>
      <c r="B59" s="1010"/>
      <c r="C59" s="1011"/>
      <c r="D59" s="1010"/>
      <c r="E59" s="1010"/>
      <c r="F59" s="1011"/>
      <c r="G59" s="1009"/>
      <c r="H59" s="1010"/>
      <c r="I59" s="1011"/>
      <c r="J59" s="2370"/>
      <c r="K59" s="2367"/>
      <c r="L59" s="2367"/>
      <c r="M59" s="2370"/>
      <c r="N59" s="2367"/>
      <c r="O59" s="2370"/>
      <c r="P59" s="2367"/>
      <c r="Q59" s="1943"/>
      <c r="R59" s="2373"/>
      <c r="S59" s="2367"/>
      <c r="T59" s="2367"/>
      <c r="U59" s="1008" t="s">
        <v>372</v>
      </c>
      <c r="V59" s="998">
        <v>3000000</v>
      </c>
      <c r="W59" s="2397"/>
      <c r="X59" s="2370"/>
      <c r="Y59" s="2370"/>
      <c r="Z59" s="2370"/>
      <c r="AA59" s="2364"/>
      <c r="AB59" s="2364"/>
      <c r="AC59" s="2364"/>
      <c r="AD59" s="2364"/>
      <c r="AE59" s="2432"/>
      <c r="AF59" s="2432"/>
      <c r="AG59" s="2432"/>
      <c r="AH59" s="2432"/>
      <c r="AI59" s="2432"/>
      <c r="AJ59" s="2432"/>
      <c r="AK59" s="2364"/>
      <c r="AL59" s="2364"/>
      <c r="AM59" s="2364"/>
      <c r="AN59" s="2364"/>
      <c r="AO59" s="2354"/>
      <c r="AP59" s="2354"/>
      <c r="AQ59" s="2357"/>
    </row>
    <row r="60" spans="1:43" ht="57" x14ac:dyDescent="0.25">
      <c r="A60" s="1009"/>
      <c r="B60" s="1010"/>
      <c r="C60" s="1011"/>
      <c r="D60" s="1010"/>
      <c r="E60" s="1010"/>
      <c r="F60" s="1011"/>
      <c r="G60" s="1009"/>
      <c r="H60" s="1010"/>
      <c r="I60" s="1011"/>
      <c r="J60" s="2370"/>
      <c r="K60" s="2367"/>
      <c r="L60" s="2367"/>
      <c r="M60" s="2370"/>
      <c r="N60" s="2367"/>
      <c r="O60" s="2370"/>
      <c r="P60" s="2367"/>
      <c r="Q60" s="1943"/>
      <c r="R60" s="2373"/>
      <c r="S60" s="2367"/>
      <c r="T60" s="2367"/>
      <c r="U60" s="1008" t="s">
        <v>373</v>
      </c>
      <c r="V60" s="998">
        <v>3000000</v>
      </c>
      <c r="W60" s="2397"/>
      <c r="X60" s="2370"/>
      <c r="Y60" s="2370"/>
      <c r="Z60" s="2370"/>
      <c r="AA60" s="2364"/>
      <c r="AB60" s="2364"/>
      <c r="AC60" s="2364"/>
      <c r="AD60" s="2364"/>
      <c r="AE60" s="2432"/>
      <c r="AF60" s="2432"/>
      <c r="AG60" s="2432"/>
      <c r="AH60" s="2432"/>
      <c r="AI60" s="2432"/>
      <c r="AJ60" s="2432"/>
      <c r="AK60" s="2364"/>
      <c r="AL60" s="2364"/>
      <c r="AM60" s="2364"/>
      <c r="AN60" s="2364"/>
      <c r="AO60" s="2354"/>
      <c r="AP60" s="2354"/>
      <c r="AQ60" s="2357"/>
    </row>
    <row r="61" spans="1:43" ht="85.5" x14ac:dyDescent="0.25">
      <c r="A61" s="1009"/>
      <c r="B61" s="1010"/>
      <c r="C61" s="1011"/>
      <c r="D61" s="1010"/>
      <c r="E61" s="1010"/>
      <c r="F61" s="1011"/>
      <c r="G61" s="1009"/>
      <c r="H61" s="1010"/>
      <c r="I61" s="1011"/>
      <c r="J61" s="2370"/>
      <c r="K61" s="2367"/>
      <c r="L61" s="2367"/>
      <c r="M61" s="2370"/>
      <c r="N61" s="2367"/>
      <c r="O61" s="2370"/>
      <c r="P61" s="2367"/>
      <c r="Q61" s="1943"/>
      <c r="R61" s="2373"/>
      <c r="S61" s="2367"/>
      <c r="T61" s="2367"/>
      <c r="U61" s="1008" t="s">
        <v>367</v>
      </c>
      <c r="V61" s="998">
        <v>3000000</v>
      </c>
      <c r="W61" s="2397"/>
      <c r="X61" s="2370"/>
      <c r="Y61" s="2370"/>
      <c r="Z61" s="2370"/>
      <c r="AA61" s="2364"/>
      <c r="AB61" s="2364"/>
      <c r="AC61" s="2364"/>
      <c r="AD61" s="2364"/>
      <c r="AE61" s="2432"/>
      <c r="AF61" s="2432"/>
      <c r="AG61" s="2432"/>
      <c r="AH61" s="2432"/>
      <c r="AI61" s="2432"/>
      <c r="AJ61" s="2432"/>
      <c r="AK61" s="2364"/>
      <c r="AL61" s="2364"/>
      <c r="AM61" s="2364"/>
      <c r="AN61" s="2364"/>
      <c r="AO61" s="2354"/>
      <c r="AP61" s="2354"/>
      <c r="AQ61" s="2357"/>
    </row>
    <row r="62" spans="1:43" ht="57" x14ac:dyDescent="0.25">
      <c r="A62" s="1009"/>
      <c r="B62" s="1010"/>
      <c r="C62" s="1011"/>
      <c r="D62" s="1010"/>
      <c r="E62" s="1010"/>
      <c r="F62" s="1011"/>
      <c r="G62" s="1009"/>
      <c r="H62" s="1010"/>
      <c r="I62" s="1011"/>
      <c r="J62" s="2370"/>
      <c r="K62" s="2367"/>
      <c r="L62" s="2367"/>
      <c r="M62" s="2370"/>
      <c r="N62" s="2367"/>
      <c r="O62" s="2370"/>
      <c r="P62" s="2367"/>
      <c r="Q62" s="1943"/>
      <c r="R62" s="2373"/>
      <c r="S62" s="2367"/>
      <c r="T62" s="2367"/>
      <c r="U62" s="1008" t="s">
        <v>366</v>
      </c>
      <c r="V62" s="998">
        <v>3000000</v>
      </c>
      <c r="W62" s="2397"/>
      <c r="X62" s="2370"/>
      <c r="Y62" s="2370"/>
      <c r="Z62" s="2370"/>
      <c r="AA62" s="2364"/>
      <c r="AB62" s="2364"/>
      <c r="AC62" s="2364"/>
      <c r="AD62" s="2364"/>
      <c r="AE62" s="2432"/>
      <c r="AF62" s="2432"/>
      <c r="AG62" s="2432"/>
      <c r="AH62" s="2432"/>
      <c r="AI62" s="2432"/>
      <c r="AJ62" s="2432"/>
      <c r="AK62" s="2364"/>
      <c r="AL62" s="2364"/>
      <c r="AM62" s="2364"/>
      <c r="AN62" s="2364"/>
      <c r="AO62" s="2354"/>
      <c r="AP62" s="2354"/>
      <c r="AQ62" s="2357"/>
    </row>
    <row r="63" spans="1:43" ht="57" x14ac:dyDescent="0.25">
      <c r="A63" s="1009"/>
      <c r="B63" s="1010"/>
      <c r="C63" s="1011"/>
      <c r="D63" s="1010"/>
      <c r="E63" s="1010"/>
      <c r="F63" s="1011"/>
      <c r="G63" s="1009"/>
      <c r="H63" s="1010"/>
      <c r="I63" s="1011"/>
      <c r="J63" s="2371"/>
      <c r="K63" s="2368"/>
      <c r="L63" s="2368"/>
      <c r="M63" s="2371"/>
      <c r="N63" s="2367"/>
      <c r="O63" s="2370"/>
      <c r="P63" s="2367"/>
      <c r="Q63" s="1944"/>
      <c r="R63" s="2373"/>
      <c r="S63" s="2367"/>
      <c r="T63" s="2367"/>
      <c r="U63" s="1008" t="s">
        <v>374</v>
      </c>
      <c r="V63" s="998">
        <v>1000000</v>
      </c>
      <c r="W63" s="2397"/>
      <c r="X63" s="2370"/>
      <c r="Y63" s="2370"/>
      <c r="Z63" s="2370"/>
      <c r="AA63" s="2364"/>
      <c r="AB63" s="2364"/>
      <c r="AC63" s="2364"/>
      <c r="AD63" s="2364"/>
      <c r="AE63" s="2432"/>
      <c r="AF63" s="2432"/>
      <c r="AG63" s="2432"/>
      <c r="AH63" s="2432"/>
      <c r="AI63" s="2432"/>
      <c r="AJ63" s="2432"/>
      <c r="AK63" s="2364"/>
      <c r="AL63" s="2364"/>
      <c r="AM63" s="2364"/>
      <c r="AN63" s="2364"/>
      <c r="AO63" s="2354"/>
      <c r="AP63" s="2354"/>
      <c r="AQ63" s="2357"/>
    </row>
    <row r="64" spans="1:43" ht="71.25" x14ac:dyDescent="0.25">
      <c r="A64" s="1009"/>
      <c r="B64" s="1010"/>
      <c r="C64" s="1011"/>
      <c r="D64" s="1010"/>
      <c r="E64" s="1010"/>
      <c r="F64" s="1011"/>
      <c r="G64" s="1009"/>
      <c r="H64" s="1010"/>
      <c r="I64" s="1011"/>
      <c r="J64" s="2369">
        <v>135</v>
      </c>
      <c r="K64" s="2366" t="s">
        <v>375</v>
      </c>
      <c r="L64" s="2366" t="s">
        <v>2067</v>
      </c>
      <c r="M64" s="2369">
        <v>12</v>
      </c>
      <c r="N64" s="2367"/>
      <c r="O64" s="2370"/>
      <c r="P64" s="2367"/>
      <c r="Q64" s="1942">
        <f>SUM(V64:V69)/R42</f>
        <v>0.29166666666666669</v>
      </c>
      <c r="R64" s="2373"/>
      <c r="S64" s="2367"/>
      <c r="T64" s="2367"/>
      <c r="U64" s="1008" t="s">
        <v>376</v>
      </c>
      <c r="V64" s="999">
        <v>5000000</v>
      </c>
      <c r="W64" s="2397"/>
      <c r="X64" s="2370"/>
      <c r="Y64" s="2370"/>
      <c r="Z64" s="2370"/>
      <c r="AA64" s="2364"/>
      <c r="AB64" s="2364"/>
      <c r="AC64" s="2364"/>
      <c r="AD64" s="2364"/>
      <c r="AE64" s="2432"/>
      <c r="AF64" s="2432"/>
      <c r="AG64" s="2432"/>
      <c r="AH64" s="2432"/>
      <c r="AI64" s="2432"/>
      <c r="AJ64" s="2432"/>
      <c r="AK64" s="2364"/>
      <c r="AL64" s="2364"/>
      <c r="AM64" s="2364"/>
      <c r="AN64" s="2364"/>
      <c r="AO64" s="2354"/>
      <c r="AP64" s="2354"/>
      <c r="AQ64" s="2357"/>
    </row>
    <row r="65" spans="1:43" ht="71.25" x14ac:dyDescent="0.25">
      <c r="A65" s="1009"/>
      <c r="B65" s="1010"/>
      <c r="C65" s="1011"/>
      <c r="D65" s="1010"/>
      <c r="E65" s="1010"/>
      <c r="F65" s="1011"/>
      <c r="G65" s="1009"/>
      <c r="H65" s="1010"/>
      <c r="I65" s="1011"/>
      <c r="J65" s="2370"/>
      <c r="K65" s="2367"/>
      <c r="L65" s="2367"/>
      <c r="M65" s="2370"/>
      <c r="N65" s="2367"/>
      <c r="O65" s="2370"/>
      <c r="P65" s="2367"/>
      <c r="Q65" s="1943"/>
      <c r="R65" s="2373"/>
      <c r="S65" s="2367"/>
      <c r="T65" s="2367"/>
      <c r="U65" s="1008" t="s">
        <v>377</v>
      </c>
      <c r="V65" s="999">
        <v>5000000</v>
      </c>
      <c r="W65" s="2397"/>
      <c r="X65" s="2370"/>
      <c r="Y65" s="2370"/>
      <c r="Z65" s="2370"/>
      <c r="AA65" s="2364"/>
      <c r="AB65" s="2364"/>
      <c r="AC65" s="2364"/>
      <c r="AD65" s="2364"/>
      <c r="AE65" s="2432"/>
      <c r="AF65" s="2432"/>
      <c r="AG65" s="2432"/>
      <c r="AH65" s="2432"/>
      <c r="AI65" s="2432"/>
      <c r="AJ65" s="2432"/>
      <c r="AK65" s="2364"/>
      <c r="AL65" s="2364"/>
      <c r="AM65" s="2364"/>
      <c r="AN65" s="2364"/>
      <c r="AO65" s="2354"/>
      <c r="AP65" s="2354"/>
      <c r="AQ65" s="2357"/>
    </row>
    <row r="66" spans="1:43" ht="85.5" x14ac:dyDescent="0.25">
      <c r="A66" s="1009"/>
      <c r="B66" s="1010"/>
      <c r="C66" s="1011"/>
      <c r="D66" s="1010"/>
      <c r="E66" s="1010"/>
      <c r="F66" s="1011"/>
      <c r="G66" s="1009"/>
      <c r="H66" s="1010"/>
      <c r="I66" s="1011"/>
      <c r="J66" s="2370"/>
      <c r="K66" s="2367"/>
      <c r="L66" s="2367"/>
      <c r="M66" s="2370"/>
      <c r="N66" s="2367"/>
      <c r="O66" s="2370"/>
      <c r="P66" s="2367"/>
      <c r="Q66" s="1943"/>
      <c r="R66" s="2373"/>
      <c r="S66" s="2367"/>
      <c r="T66" s="2367"/>
      <c r="U66" s="1008" t="s">
        <v>378</v>
      </c>
      <c r="V66" s="999">
        <v>5000000</v>
      </c>
      <c r="W66" s="2397"/>
      <c r="X66" s="2370"/>
      <c r="Y66" s="2370"/>
      <c r="Z66" s="2370"/>
      <c r="AA66" s="2364"/>
      <c r="AB66" s="2364"/>
      <c r="AC66" s="2364"/>
      <c r="AD66" s="2364"/>
      <c r="AE66" s="2432"/>
      <c r="AF66" s="2432"/>
      <c r="AG66" s="2432"/>
      <c r="AH66" s="2432"/>
      <c r="AI66" s="2432"/>
      <c r="AJ66" s="2432"/>
      <c r="AK66" s="2364"/>
      <c r="AL66" s="2364"/>
      <c r="AM66" s="2364"/>
      <c r="AN66" s="2364"/>
      <c r="AO66" s="2354"/>
      <c r="AP66" s="2354"/>
      <c r="AQ66" s="2357"/>
    </row>
    <row r="67" spans="1:43" ht="114" x14ac:dyDescent="0.25">
      <c r="A67" s="1009"/>
      <c r="B67" s="1010"/>
      <c r="C67" s="1011"/>
      <c r="D67" s="1010"/>
      <c r="E67" s="1010"/>
      <c r="F67" s="1011"/>
      <c r="G67" s="1009"/>
      <c r="H67" s="1010"/>
      <c r="I67" s="1011"/>
      <c r="J67" s="2370"/>
      <c r="K67" s="2367"/>
      <c r="L67" s="2367"/>
      <c r="M67" s="2370"/>
      <c r="N67" s="2367"/>
      <c r="O67" s="2370"/>
      <c r="P67" s="2367"/>
      <c r="Q67" s="1943"/>
      <c r="R67" s="2373"/>
      <c r="S67" s="2367"/>
      <c r="T67" s="2367"/>
      <c r="U67" s="1008" t="s">
        <v>379</v>
      </c>
      <c r="V67" s="999">
        <v>5000000</v>
      </c>
      <c r="W67" s="2397"/>
      <c r="X67" s="2370"/>
      <c r="Y67" s="2370"/>
      <c r="Z67" s="2370"/>
      <c r="AA67" s="2364"/>
      <c r="AB67" s="2364"/>
      <c r="AC67" s="2364"/>
      <c r="AD67" s="2364"/>
      <c r="AE67" s="2432"/>
      <c r="AF67" s="2432"/>
      <c r="AG67" s="2432"/>
      <c r="AH67" s="2432"/>
      <c r="AI67" s="2432"/>
      <c r="AJ67" s="2432"/>
      <c r="AK67" s="2364"/>
      <c r="AL67" s="2364"/>
      <c r="AM67" s="2364"/>
      <c r="AN67" s="2364"/>
      <c r="AO67" s="2354"/>
      <c r="AP67" s="2354"/>
      <c r="AQ67" s="2357"/>
    </row>
    <row r="68" spans="1:43" ht="85.5" x14ac:dyDescent="0.25">
      <c r="A68" s="1009"/>
      <c r="B68" s="1010"/>
      <c r="C68" s="1011"/>
      <c r="D68" s="1010"/>
      <c r="E68" s="1010"/>
      <c r="F68" s="1011"/>
      <c r="G68" s="1009"/>
      <c r="H68" s="1010"/>
      <c r="I68" s="1011"/>
      <c r="J68" s="2370"/>
      <c r="K68" s="2367"/>
      <c r="L68" s="2367"/>
      <c r="M68" s="2370"/>
      <c r="N68" s="2367"/>
      <c r="O68" s="2370"/>
      <c r="P68" s="2367"/>
      <c r="Q68" s="1943"/>
      <c r="R68" s="2373"/>
      <c r="S68" s="2367"/>
      <c r="T68" s="2367"/>
      <c r="U68" s="1008" t="s">
        <v>380</v>
      </c>
      <c r="V68" s="999">
        <v>5000000</v>
      </c>
      <c r="W68" s="2397"/>
      <c r="X68" s="2370"/>
      <c r="Y68" s="2370"/>
      <c r="Z68" s="2370"/>
      <c r="AA68" s="2364"/>
      <c r="AB68" s="2364"/>
      <c r="AC68" s="2364"/>
      <c r="AD68" s="2364"/>
      <c r="AE68" s="2432"/>
      <c r="AF68" s="2432"/>
      <c r="AG68" s="2432"/>
      <c r="AH68" s="2432"/>
      <c r="AI68" s="2432"/>
      <c r="AJ68" s="2432"/>
      <c r="AK68" s="2364"/>
      <c r="AL68" s="2364"/>
      <c r="AM68" s="2364"/>
      <c r="AN68" s="2364"/>
      <c r="AO68" s="2354"/>
      <c r="AP68" s="2354"/>
      <c r="AQ68" s="2357"/>
    </row>
    <row r="69" spans="1:43" ht="71.25" x14ac:dyDescent="0.25">
      <c r="A69" s="1009"/>
      <c r="B69" s="1010"/>
      <c r="C69" s="1011"/>
      <c r="D69" s="1010"/>
      <c r="E69" s="1010"/>
      <c r="F69" s="1011"/>
      <c r="G69" s="1015"/>
      <c r="H69" s="1016"/>
      <c r="I69" s="1017"/>
      <c r="J69" s="2371"/>
      <c r="K69" s="2368"/>
      <c r="L69" s="2368"/>
      <c r="M69" s="2371"/>
      <c r="N69" s="2368"/>
      <c r="O69" s="2371"/>
      <c r="P69" s="2368"/>
      <c r="Q69" s="1944"/>
      <c r="R69" s="2374"/>
      <c r="S69" s="2368"/>
      <c r="T69" s="2368"/>
      <c r="U69" s="1008" t="s">
        <v>381</v>
      </c>
      <c r="V69" s="999">
        <v>10000000</v>
      </c>
      <c r="W69" s="2398"/>
      <c r="X69" s="2371"/>
      <c r="Y69" s="2371"/>
      <c r="Z69" s="2371"/>
      <c r="AA69" s="2365"/>
      <c r="AB69" s="2365"/>
      <c r="AC69" s="2365"/>
      <c r="AD69" s="2365"/>
      <c r="AE69" s="2433"/>
      <c r="AF69" s="2433"/>
      <c r="AG69" s="2433"/>
      <c r="AH69" s="2433"/>
      <c r="AI69" s="2433"/>
      <c r="AJ69" s="2433"/>
      <c r="AK69" s="2365"/>
      <c r="AL69" s="2365"/>
      <c r="AM69" s="2365"/>
      <c r="AN69" s="2365"/>
      <c r="AO69" s="2355"/>
      <c r="AP69" s="2355"/>
      <c r="AQ69" s="2358"/>
    </row>
    <row r="70" spans="1:43" x14ac:dyDescent="0.25">
      <c r="A70" s="978"/>
      <c r="B70" s="979"/>
      <c r="C70" s="980"/>
      <c r="D70" s="979"/>
      <c r="E70" s="979"/>
      <c r="F70" s="980"/>
      <c r="G70" s="1006">
        <v>38</v>
      </c>
      <c r="H70" s="984" t="s">
        <v>382</v>
      </c>
      <c r="I70" s="984"/>
      <c r="J70" s="984"/>
      <c r="K70" s="985"/>
      <c r="L70" s="985"/>
      <c r="M70" s="984"/>
      <c r="N70" s="985"/>
      <c r="O70" s="984"/>
      <c r="P70" s="985"/>
      <c r="Q70" s="984"/>
      <c r="R70" s="984"/>
      <c r="S70" s="985"/>
      <c r="T70" s="985"/>
      <c r="U70" s="985"/>
      <c r="V70" s="987"/>
      <c r="W70" s="1117"/>
      <c r="X70" s="986"/>
      <c r="Y70" s="986"/>
      <c r="Z70" s="986"/>
      <c r="AA70" s="1007"/>
      <c r="AB70" s="1007"/>
      <c r="AC70" s="986"/>
      <c r="AD70" s="1007"/>
      <c r="AE70" s="1007"/>
      <c r="AF70" s="1007"/>
      <c r="AG70" s="1007"/>
      <c r="AH70" s="1007"/>
      <c r="AI70" s="1007"/>
      <c r="AJ70" s="986"/>
      <c r="AK70" s="1007"/>
      <c r="AL70" s="1007"/>
      <c r="AM70" s="986"/>
      <c r="AN70" s="1007"/>
      <c r="AO70" s="984"/>
      <c r="AP70" s="984"/>
      <c r="AQ70" s="1128"/>
    </row>
    <row r="71" spans="1:43" ht="57" x14ac:dyDescent="0.25">
      <c r="A71" s="991"/>
      <c r="B71" s="992"/>
      <c r="C71" s="993"/>
      <c r="D71" s="992"/>
      <c r="E71" s="992"/>
      <c r="F71" s="993"/>
      <c r="G71" s="994"/>
      <c r="H71" s="995"/>
      <c r="I71" s="996"/>
      <c r="J71" s="2369">
        <v>136</v>
      </c>
      <c r="K71" s="2366" t="s">
        <v>383</v>
      </c>
      <c r="L71" s="2366" t="s">
        <v>2068</v>
      </c>
      <c r="M71" s="2369">
        <v>12</v>
      </c>
      <c r="N71" s="2366" t="s">
        <v>384</v>
      </c>
      <c r="O71" s="2369" t="s">
        <v>2397</v>
      </c>
      <c r="P71" s="2366" t="s">
        <v>385</v>
      </c>
      <c r="Q71" s="2019">
        <f>SUM(V71:V79)/R71</f>
        <v>0.4</v>
      </c>
      <c r="R71" s="2372">
        <f>SUM(V71:V89)</f>
        <v>100000000</v>
      </c>
      <c r="S71" s="2366" t="s">
        <v>386</v>
      </c>
      <c r="T71" s="2366" t="s">
        <v>387</v>
      </c>
      <c r="U71" s="1018" t="s">
        <v>388</v>
      </c>
      <c r="V71" s="998">
        <v>4500000</v>
      </c>
      <c r="W71" s="2396">
        <v>61</v>
      </c>
      <c r="X71" s="2369" t="s">
        <v>310</v>
      </c>
      <c r="Y71" s="2369">
        <v>292684</v>
      </c>
      <c r="Z71" s="2369">
        <v>282326</v>
      </c>
      <c r="AA71" s="2431">
        <v>135912</v>
      </c>
      <c r="AB71" s="2431">
        <v>45122</v>
      </c>
      <c r="AC71" s="2477">
        <f>SUM(AC42)</f>
        <v>307101</v>
      </c>
      <c r="AD71" s="2431">
        <f>SUM(AD42)</f>
        <v>86875</v>
      </c>
      <c r="AE71" s="2431">
        <f>SUM(AE42)</f>
        <v>2145</v>
      </c>
      <c r="AF71" s="2431">
        <v>12718</v>
      </c>
      <c r="AG71" s="2431">
        <v>26</v>
      </c>
      <c r="AH71" s="2431">
        <v>37</v>
      </c>
      <c r="AI71" s="2431" t="s">
        <v>311</v>
      </c>
      <c r="AJ71" s="2477" t="s">
        <v>311</v>
      </c>
      <c r="AK71" s="2431">
        <v>53164</v>
      </c>
      <c r="AL71" s="2431">
        <v>16982</v>
      </c>
      <c r="AM71" s="2477">
        <v>60013</v>
      </c>
      <c r="AN71" s="2431">
        <v>575010</v>
      </c>
      <c r="AO71" s="2353">
        <v>43101</v>
      </c>
      <c r="AP71" s="2353">
        <v>43465</v>
      </c>
      <c r="AQ71" s="2356" t="s">
        <v>2419</v>
      </c>
    </row>
    <row r="72" spans="1:43" ht="85.5" x14ac:dyDescent="0.25">
      <c r="A72" s="991"/>
      <c r="B72" s="992"/>
      <c r="C72" s="993"/>
      <c r="D72" s="992"/>
      <c r="E72" s="992"/>
      <c r="F72" s="993"/>
      <c r="G72" s="991"/>
      <c r="H72" s="992"/>
      <c r="I72" s="993"/>
      <c r="J72" s="2370"/>
      <c r="K72" s="2367"/>
      <c r="L72" s="2367"/>
      <c r="M72" s="2370"/>
      <c r="N72" s="2367"/>
      <c r="O72" s="2370"/>
      <c r="P72" s="2367"/>
      <c r="Q72" s="2450"/>
      <c r="R72" s="2373"/>
      <c r="S72" s="2367"/>
      <c r="T72" s="2367"/>
      <c r="U72" s="1018" t="s">
        <v>389</v>
      </c>
      <c r="V72" s="998">
        <v>4500000</v>
      </c>
      <c r="W72" s="2397"/>
      <c r="X72" s="2370"/>
      <c r="Y72" s="2370"/>
      <c r="Z72" s="2370"/>
      <c r="AA72" s="2432"/>
      <c r="AB72" s="2432"/>
      <c r="AC72" s="2478"/>
      <c r="AD72" s="2432"/>
      <c r="AE72" s="2432"/>
      <c r="AF72" s="2432"/>
      <c r="AG72" s="2432"/>
      <c r="AH72" s="2432"/>
      <c r="AI72" s="2432"/>
      <c r="AJ72" s="2478"/>
      <c r="AK72" s="2432"/>
      <c r="AL72" s="2432"/>
      <c r="AM72" s="2478"/>
      <c r="AN72" s="2432"/>
      <c r="AO72" s="2354"/>
      <c r="AP72" s="2354"/>
      <c r="AQ72" s="2357"/>
    </row>
    <row r="73" spans="1:43" ht="85.5" x14ac:dyDescent="0.25">
      <c r="A73" s="991"/>
      <c r="B73" s="992"/>
      <c r="C73" s="993"/>
      <c r="D73" s="992"/>
      <c r="E73" s="992"/>
      <c r="F73" s="993"/>
      <c r="G73" s="991"/>
      <c r="H73" s="992"/>
      <c r="I73" s="993"/>
      <c r="J73" s="2370"/>
      <c r="K73" s="2367"/>
      <c r="L73" s="2367"/>
      <c r="M73" s="2370"/>
      <c r="N73" s="2367"/>
      <c r="O73" s="2370"/>
      <c r="P73" s="2367"/>
      <c r="Q73" s="2450"/>
      <c r="R73" s="2373"/>
      <c r="S73" s="2367"/>
      <c r="T73" s="2367"/>
      <c r="U73" s="1018" t="s">
        <v>390</v>
      </c>
      <c r="V73" s="998">
        <v>4500000</v>
      </c>
      <c r="W73" s="2397"/>
      <c r="X73" s="2370"/>
      <c r="Y73" s="2370"/>
      <c r="Z73" s="2370"/>
      <c r="AA73" s="2432"/>
      <c r="AB73" s="2432"/>
      <c r="AC73" s="2478"/>
      <c r="AD73" s="2432"/>
      <c r="AE73" s="2432"/>
      <c r="AF73" s="2432"/>
      <c r="AG73" s="2432"/>
      <c r="AH73" s="2432"/>
      <c r="AI73" s="2432"/>
      <c r="AJ73" s="2478"/>
      <c r="AK73" s="2432"/>
      <c r="AL73" s="2432"/>
      <c r="AM73" s="2478"/>
      <c r="AN73" s="2432"/>
      <c r="AO73" s="2354"/>
      <c r="AP73" s="2354"/>
      <c r="AQ73" s="2357"/>
    </row>
    <row r="74" spans="1:43" ht="71.25" x14ac:dyDescent="0.25">
      <c r="A74" s="991"/>
      <c r="B74" s="992"/>
      <c r="C74" s="993"/>
      <c r="D74" s="992"/>
      <c r="E74" s="992"/>
      <c r="F74" s="993"/>
      <c r="G74" s="991"/>
      <c r="H74" s="992"/>
      <c r="I74" s="993"/>
      <c r="J74" s="2370"/>
      <c r="K74" s="2367"/>
      <c r="L74" s="2367"/>
      <c r="M74" s="2370"/>
      <c r="N74" s="2367"/>
      <c r="O74" s="2370"/>
      <c r="P74" s="2367"/>
      <c r="Q74" s="2450"/>
      <c r="R74" s="2373"/>
      <c r="S74" s="2367"/>
      <c r="T74" s="2367"/>
      <c r="U74" s="1018" t="s">
        <v>391</v>
      </c>
      <c r="V74" s="998">
        <v>4500000</v>
      </c>
      <c r="W74" s="2397"/>
      <c r="X74" s="2370"/>
      <c r="Y74" s="2370"/>
      <c r="Z74" s="2370"/>
      <c r="AA74" s="2432"/>
      <c r="AB74" s="2432"/>
      <c r="AC74" s="2478"/>
      <c r="AD74" s="2432"/>
      <c r="AE74" s="2432"/>
      <c r="AF74" s="2432"/>
      <c r="AG74" s="2432"/>
      <c r="AH74" s="2432"/>
      <c r="AI74" s="2432"/>
      <c r="AJ74" s="2478"/>
      <c r="AK74" s="2432"/>
      <c r="AL74" s="2432"/>
      <c r="AM74" s="2478"/>
      <c r="AN74" s="2432"/>
      <c r="AO74" s="2354"/>
      <c r="AP74" s="2354"/>
      <c r="AQ74" s="2357"/>
    </row>
    <row r="75" spans="1:43" ht="114" x14ac:dyDescent="0.25">
      <c r="A75" s="991"/>
      <c r="B75" s="992"/>
      <c r="C75" s="993"/>
      <c r="D75" s="992"/>
      <c r="E75" s="992"/>
      <c r="F75" s="993"/>
      <c r="G75" s="991"/>
      <c r="H75" s="992"/>
      <c r="I75" s="993"/>
      <c r="J75" s="2370"/>
      <c r="K75" s="2367"/>
      <c r="L75" s="2367"/>
      <c r="M75" s="2370"/>
      <c r="N75" s="2367"/>
      <c r="O75" s="2370"/>
      <c r="P75" s="2367"/>
      <c r="Q75" s="2450"/>
      <c r="R75" s="2373"/>
      <c r="S75" s="2367"/>
      <c r="T75" s="2367"/>
      <c r="U75" s="1018" t="s">
        <v>392</v>
      </c>
      <c r="V75" s="998">
        <v>4500000</v>
      </c>
      <c r="W75" s="2397"/>
      <c r="X75" s="2370"/>
      <c r="Y75" s="2370"/>
      <c r="Z75" s="2370"/>
      <c r="AA75" s="2432"/>
      <c r="AB75" s="2432"/>
      <c r="AC75" s="2478"/>
      <c r="AD75" s="2432"/>
      <c r="AE75" s="2432"/>
      <c r="AF75" s="2432"/>
      <c r="AG75" s="2432"/>
      <c r="AH75" s="2432"/>
      <c r="AI75" s="2432"/>
      <c r="AJ75" s="2478"/>
      <c r="AK75" s="2432"/>
      <c r="AL75" s="2432"/>
      <c r="AM75" s="2478"/>
      <c r="AN75" s="2432"/>
      <c r="AO75" s="2354"/>
      <c r="AP75" s="2354"/>
      <c r="AQ75" s="2357"/>
    </row>
    <row r="76" spans="1:43" ht="128.25" x14ac:dyDescent="0.25">
      <c r="A76" s="991"/>
      <c r="B76" s="992"/>
      <c r="C76" s="993"/>
      <c r="D76" s="992"/>
      <c r="E76" s="992"/>
      <c r="F76" s="993"/>
      <c r="G76" s="991"/>
      <c r="H76" s="992"/>
      <c r="I76" s="993"/>
      <c r="J76" s="2370"/>
      <c r="K76" s="2367"/>
      <c r="L76" s="2367"/>
      <c r="M76" s="2370"/>
      <c r="N76" s="2367"/>
      <c r="O76" s="2370"/>
      <c r="P76" s="2367"/>
      <c r="Q76" s="2450"/>
      <c r="R76" s="2373"/>
      <c r="S76" s="2367"/>
      <c r="T76" s="2367"/>
      <c r="U76" s="1018" t="s">
        <v>393</v>
      </c>
      <c r="V76" s="998">
        <v>4500000</v>
      </c>
      <c r="W76" s="2397"/>
      <c r="X76" s="2370"/>
      <c r="Y76" s="2370"/>
      <c r="Z76" s="2370"/>
      <c r="AA76" s="2432"/>
      <c r="AB76" s="2432"/>
      <c r="AC76" s="2478"/>
      <c r="AD76" s="2432"/>
      <c r="AE76" s="2432"/>
      <c r="AF76" s="2432"/>
      <c r="AG76" s="2432"/>
      <c r="AH76" s="2432"/>
      <c r="AI76" s="2432"/>
      <c r="AJ76" s="2478"/>
      <c r="AK76" s="2432"/>
      <c r="AL76" s="2432"/>
      <c r="AM76" s="2478"/>
      <c r="AN76" s="2432"/>
      <c r="AO76" s="2354"/>
      <c r="AP76" s="2354"/>
      <c r="AQ76" s="2357"/>
    </row>
    <row r="77" spans="1:43" ht="85.5" x14ac:dyDescent="0.25">
      <c r="A77" s="991"/>
      <c r="B77" s="992"/>
      <c r="C77" s="993"/>
      <c r="D77" s="992"/>
      <c r="E77" s="992"/>
      <c r="F77" s="993"/>
      <c r="G77" s="991"/>
      <c r="H77" s="992"/>
      <c r="I77" s="993"/>
      <c r="J77" s="2370"/>
      <c r="K77" s="2367"/>
      <c r="L77" s="2367"/>
      <c r="M77" s="2370"/>
      <c r="N77" s="2367"/>
      <c r="O77" s="2370"/>
      <c r="P77" s="2367"/>
      <c r="Q77" s="2450"/>
      <c r="R77" s="2373"/>
      <c r="S77" s="2367"/>
      <c r="T77" s="2367"/>
      <c r="U77" s="1018" t="s">
        <v>394</v>
      </c>
      <c r="V77" s="998">
        <v>4500000</v>
      </c>
      <c r="W77" s="2397"/>
      <c r="X77" s="2370"/>
      <c r="Y77" s="2370"/>
      <c r="Z77" s="2370"/>
      <c r="AA77" s="2432"/>
      <c r="AB77" s="2432"/>
      <c r="AC77" s="2478"/>
      <c r="AD77" s="2432"/>
      <c r="AE77" s="2432"/>
      <c r="AF77" s="2432"/>
      <c r="AG77" s="2432"/>
      <c r="AH77" s="2432"/>
      <c r="AI77" s="2432"/>
      <c r="AJ77" s="2478"/>
      <c r="AK77" s="2432"/>
      <c r="AL77" s="2432"/>
      <c r="AM77" s="2478"/>
      <c r="AN77" s="2432"/>
      <c r="AO77" s="2354"/>
      <c r="AP77" s="2354"/>
      <c r="AQ77" s="2357"/>
    </row>
    <row r="78" spans="1:43" ht="57" x14ac:dyDescent="0.25">
      <c r="A78" s="991"/>
      <c r="B78" s="992"/>
      <c r="C78" s="993"/>
      <c r="D78" s="992"/>
      <c r="E78" s="992"/>
      <c r="F78" s="993"/>
      <c r="G78" s="991"/>
      <c r="H78" s="992"/>
      <c r="I78" s="993"/>
      <c r="J78" s="2370"/>
      <c r="K78" s="2367"/>
      <c r="L78" s="2367"/>
      <c r="M78" s="2370"/>
      <c r="N78" s="2367"/>
      <c r="O78" s="2370"/>
      <c r="P78" s="2367"/>
      <c r="Q78" s="2450"/>
      <c r="R78" s="2373"/>
      <c r="S78" s="2367"/>
      <c r="T78" s="2367"/>
      <c r="U78" s="1018" t="s">
        <v>395</v>
      </c>
      <c r="V78" s="998">
        <v>4500000</v>
      </c>
      <c r="W78" s="2397"/>
      <c r="X78" s="2370"/>
      <c r="Y78" s="2370"/>
      <c r="Z78" s="2370"/>
      <c r="AA78" s="2432"/>
      <c r="AB78" s="2432"/>
      <c r="AC78" s="2478"/>
      <c r="AD78" s="2432"/>
      <c r="AE78" s="2432"/>
      <c r="AF78" s="2432"/>
      <c r="AG78" s="2432"/>
      <c r="AH78" s="2432"/>
      <c r="AI78" s="2432"/>
      <c r="AJ78" s="2478"/>
      <c r="AK78" s="2432"/>
      <c r="AL78" s="2432"/>
      <c r="AM78" s="2478"/>
      <c r="AN78" s="2432"/>
      <c r="AO78" s="2354"/>
      <c r="AP78" s="2354"/>
      <c r="AQ78" s="2357"/>
    </row>
    <row r="79" spans="1:43" ht="99.75" x14ac:dyDescent="0.25">
      <c r="A79" s="991"/>
      <c r="B79" s="992"/>
      <c r="C79" s="993"/>
      <c r="D79" s="992"/>
      <c r="E79" s="992"/>
      <c r="F79" s="993"/>
      <c r="G79" s="991"/>
      <c r="H79" s="992"/>
      <c r="I79" s="993"/>
      <c r="J79" s="2371"/>
      <c r="K79" s="2368"/>
      <c r="L79" s="2368"/>
      <c r="M79" s="2371"/>
      <c r="N79" s="2367"/>
      <c r="O79" s="2370"/>
      <c r="P79" s="2367"/>
      <c r="Q79" s="2020"/>
      <c r="R79" s="2373"/>
      <c r="S79" s="2367"/>
      <c r="T79" s="2368"/>
      <c r="U79" s="1018" t="s">
        <v>396</v>
      </c>
      <c r="V79" s="998">
        <v>4000000</v>
      </c>
      <c r="W79" s="2397"/>
      <c r="X79" s="2370"/>
      <c r="Y79" s="2370"/>
      <c r="Z79" s="2370"/>
      <c r="AA79" s="2432"/>
      <c r="AB79" s="2432"/>
      <c r="AC79" s="2478"/>
      <c r="AD79" s="2432"/>
      <c r="AE79" s="2432"/>
      <c r="AF79" s="2432"/>
      <c r="AG79" s="2432"/>
      <c r="AH79" s="2432"/>
      <c r="AI79" s="2432"/>
      <c r="AJ79" s="2478"/>
      <c r="AK79" s="2432"/>
      <c r="AL79" s="2432"/>
      <c r="AM79" s="2478"/>
      <c r="AN79" s="2432"/>
      <c r="AO79" s="2354"/>
      <c r="AP79" s="2354"/>
      <c r="AQ79" s="2357"/>
    </row>
    <row r="80" spans="1:43" ht="71.25" x14ac:dyDescent="0.25">
      <c r="A80" s="991"/>
      <c r="B80" s="992"/>
      <c r="C80" s="993"/>
      <c r="D80" s="992"/>
      <c r="E80" s="992"/>
      <c r="F80" s="993"/>
      <c r="G80" s="991"/>
      <c r="H80" s="992"/>
      <c r="I80" s="993"/>
      <c r="J80" s="2369">
        <v>137</v>
      </c>
      <c r="K80" s="2366" t="s">
        <v>397</v>
      </c>
      <c r="L80" s="2366" t="s">
        <v>2069</v>
      </c>
      <c r="M80" s="2369">
        <v>12</v>
      </c>
      <c r="N80" s="2367"/>
      <c r="O80" s="2370"/>
      <c r="P80" s="2367"/>
      <c r="Q80" s="2019">
        <f>SUM(V80:V84)/R71</f>
        <v>0.3</v>
      </c>
      <c r="R80" s="2373"/>
      <c r="S80" s="2367"/>
      <c r="T80" s="2366" t="s">
        <v>398</v>
      </c>
      <c r="U80" s="1018" t="s">
        <v>399</v>
      </c>
      <c r="V80" s="999">
        <v>6000000</v>
      </c>
      <c r="W80" s="2397"/>
      <c r="X80" s="2370"/>
      <c r="Y80" s="2370"/>
      <c r="Z80" s="2370"/>
      <c r="AA80" s="2432"/>
      <c r="AB80" s="2432"/>
      <c r="AC80" s="2478"/>
      <c r="AD80" s="2432"/>
      <c r="AE80" s="2432"/>
      <c r="AF80" s="2432"/>
      <c r="AG80" s="2432"/>
      <c r="AH80" s="2432"/>
      <c r="AI80" s="2432"/>
      <c r="AJ80" s="2478"/>
      <c r="AK80" s="2432"/>
      <c r="AL80" s="2432"/>
      <c r="AM80" s="2478"/>
      <c r="AN80" s="2432"/>
      <c r="AO80" s="2354"/>
      <c r="AP80" s="2354"/>
      <c r="AQ80" s="2357"/>
    </row>
    <row r="81" spans="1:43" ht="99.75" x14ac:dyDescent="0.25">
      <c r="A81" s="991"/>
      <c r="B81" s="992"/>
      <c r="C81" s="993"/>
      <c r="D81" s="992"/>
      <c r="E81" s="992"/>
      <c r="F81" s="993"/>
      <c r="G81" s="991"/>
      <c r="H81" s="992"/>
      <c r="I81" s="993"/>
      <c r="J81" s="2370"/>
      <c r="K81" s="2367"/>
      <c r="L81" s="2367"/>
      <c r="M81" s="2370"/>
      <c r="N81" s="2367"/>
      <c r="O81" s="2370"/>
      <c r="P81" s="2367"/>
      <c r="Q81" s="2450"/>
      <c r="R81" s="2373"/>
      <c r="S81" s="2367"/>
      <c r="T81" s="2367"/>
      <c r="U81" s="1018" t="s">
        <v>400</v>
      </c>
      <c r="V81" s="999">
        <v>6000000</v>
      </c>
      <c r="W81" s="2397"/>
      <c r="X81" s="2370"/>
      <c r="Y81" s="2370"/>
      <c r="Z81" s="2370"/>
      <c r="AA81" s="2432"/>
      <c r="AB81" s="2432"/>
      <c r="AC81" s="2478"/>
      <c r="AD81" s="2432"/>
      <c r="AE81" s="2432"/>
      <c r="AF81" s="2432"/>
      <c r="AG81" s="2432"/>
      <c r="AH81" s="2432"/>
      <c r="AI81" s="2432"/>
      <c r="AJ81" s="2478"/>
      <c r="AK81" s="2432"/>
      <c r="AL81" s="2432"/>
      <c r="AM81" s="2478"/>
      <c r="AN81" s="2432"/>
      <c r="AO81" s="2354"/>
      <c r="AP81" s="2354"/>
      <c r="AQ81" s="2357"/>
    </row>
    <row r="82" spans="1:43" ht="71.25" x14ac:dyDescent="0.25">
      <c r="A82" s="991"/>
      <c r="B82" s="992"/>
      <c r="C82" s="993"/>
      <c r="D82" s="992"/>
      <c r="E82" s="992"/>
      <c r="F82" s="993"/>
      <c r="G82" s="991"/>
      <c r="H82" s="992"/>
      <c r="I82" s="993"/>
      <c r="J82" s="2370"/>
      <c r="K82" s="2367"/>
      <c r="L82" s="2367"/>
      <c r="M82" s="2370"/>
      <c r="N82" s="2367"/>
      <c r="O82" s="2370"/>
      <c r="P82" s="2367"/>
      <c r="Q82" s="2450"/>
      <c r="R82" s="2373"/>
      <c r="S82" s="2367"/>
      <c r="T82" s="2367"/>
      <c r="U82" s="1018" t="s">
        <v>401</v>
      </c>
      <c r="V82" s="999">
        <v>6000000</v>
      </c>
      <c r="W82" s="2397"/>
      <c r="X82" s="2370"/>
      <c r="Y82" s="2370"/>
      <c r="Z82" s="2370"/>
      <c r="AA82" s="2432"/>
      <c r="AB82" s="2432"/>
      <c r="AC82" s="2478"/>
      <c r="AD82" s="2432"/>
      <c r="AE82" s="2432"/>
      <c r="AF82" s="2432"/>
      <c r="AG82" s="2432"/>
      <c r="AH82" s="2432"/>
      <c r="AI82" s="2432"/>
      <c r="AJ82" s="2478"/>
      <c r="AK82" s="2432"/>
      <c r="AL82" s="2432"/>
      <c r="AM82" s="2478"/>
      <c r="AN82" s="2432"/>
      <c r="AO82" s="2354"/>
      <c r="AP82" s="2354"/>
      <c r="AQ82" s="2357"/>
    </row>
    <row r="83" spans="1:43" ht="85.5" x14ac:dyDescent="0.25">
      <c r="A83" s="991"/>
      <c r="B83" s="992"/>
      <c r="C83" s="993"/>
      <c r="D83" s="992"/>
      <c r="E83" s="992"/>
      <c r="F83" s="993"/>
      <c r="G83" s="991"/>
      <c r="H83" s="992"/>
      <c r="I83" s="993"/>
      <c r="J83" s="2370"/>
      <c r="K83" s="2367"/>
      <c r="L83" s="2367"/>
      <c r="M83" s="2370"/>
      <c r="N83" s="2367"/>
      <c r="O83" s="2370"/>
      <c r="P83" s="2367"/>
      <c r="Q83" s="2450"/>
      <c r="R83" s="2373"/>
      <c r="S83" s="2367"/>
      <c r="T83" s="2367"/>
      <c r="U83" s="1018" t="s">
        <v>402</v>
      </c>
      <c r="V83" s="999">
        <v>6000000</v>
      </c>
      <c r="W83" s="2397"/>
      <c r="X83" s="2370"/>
      <c r="Y83" s="2370"/>
      <c r="Z83" s="2370"/>
      <c r="AA83" s="2432"/>
      <c r="AB83" s="2432"/>
      <c r="AC83" s="2478"/>
      <c r="AD83" s="2432"/>
      <c r="AE83" s="2432"/>
      <c r="AF83" s="2432"/>
      <c r="AG83" s="2432"/>
      <c r="AH83" s="2432"/>
      <c r="AI83" s="2432"/>
      <c r="AJ83" s="2478"/>
      <c r="AK83" s="2432"/>
      <c r="AL83" s="2432"/>
      <c r="AM83" s="2478"/>
      <c r="AN83" s="2432"/>
      <c r="AO83" s="2354"/>
      <c r="AP83" s="2354"/>
      <c r="AQ83" s="2357"/>
    </row>
    <row r="84" spans="1:43" ht="71.25" x14ac:dyDescent="0.25">
      <c r="A84" s="991"/>
      <c r="B84" s="992"/>
      <c r="C84" s="993"/>
      <c r="D84" s="992"/>
      <c r="E84" s="992"/>
      <c r="F84" s="993"/>
      <c r="G84" s="991"/>
      <c r="H84" s="992"/>
      <c r="I84" s="993"/>
      <c r="J84" s="2371"/>
      <c r="K84" s="2368"/>
      <c r="L84" s="2368"/>
      <c r="M84" s="2371"/>
      <c r="N84" s="2367"/>
      <c r="O84" s="2370"/>
      <c r="P84" s="2367"/>
      <c r="Q84" s="2020"/>
      <c r="R84" s="2373"/>
      <c r="S84" s="2367"/>
      <c r="T84" s="2368"/>
      <c r="U84" s="1018" t="s">
        <v>403</v>
      </c>
      <c r="V84" s="999">
        <v>6000000</v>
      </c>
      <c r="W84" s="2397"/>
      <c r="X84" s="2370"/>
      <c r="Y84" s="2370"/>
      <c r="Z84" s="2370"/>
      <c r="AA84" s="2432"/>
      <c r="AB84" s="2432"/>
      <c r="AC84" s="2478"/>
      <c r="AD84" s="2432"/>
      <c r="AE84" s="2432"/>
      <c r="AF84" s="2432"/>
      <c r="AG84" s="2432"/>
      <c r="AH84" s="2432"/>
      <c r="AI84" s="2432"/>
      <c r="AJ84" s="2478"/>
      <c r="AK84" s="2432"/>
      <c r="AL84" s="2432"/>
      <c r="AM84" s="2478"/>
      <c r="AN84" s="2432"/>
      <c r="AO84" s="2354"/>
      <c r="AP84" s="2354"/>
      <c r="AQ84" s="2357"/>
    </row>
    <row r="85" spans="1:43" ht="99.75" x14ac:dyDescent="0.25">
      <c r="A85" s="991"/>
      <c r="B85" s="992"/>
      <c r="C85" s="993"/>
      <c r="D85" s="992"/>
      <c r="E85" s="992"/>
      <c r="F85" s="993"/>
      <c r="G85" s="991"/>
      <c r="H85" s="992"/>
      <c r="I85" s="993"/>
      <c r="J85" s="2442">
        <v>138</v>
      </c>
      <c r="K85" s="2468" t="s">
        <v>404</v>
      </c>
      <c r="L85" s="2468" t="s">
        <v>2070</v>
      </c>
      <c r="M85" s="2442">
        <v>12</v>
      </c>
      <c r="N85" s="2367"/>
      <c r="O85" s="2370"/>
      <c r="P85" s="2367"/>
      <c r="Q85" s="2474">
        <f>SUM(V85:V89)/R71</f>
        <v>0.3</v>
      </c>
      <c r="R85" s="2373"/>
      <c r="S85" s="2367"/>
      <c r="T85" s="2468" t="s">
        <v>405</v>
      </c>
      <c r="U85" s="1019" t="s">
        <v>406</v>
      </c>
      <c r="V85" s="999">
        <v>6000000</v>
      </c>
      <c r="W85" s="2397"/>
      <c r="X85" s="2370"/>
      <c r="Y85" s="2370"/>
      <c r="Z85" s="2370"/>
      <c r="AA85" s="2432"/>
      <c r="AB85" s="2432"/>
      <c r="AC85" s="2478"/>
      <c r="AD85" s="2432"/>
      <c r="AE85" s="2432"/>
      <c r="AF85" s="2432"/>
      <c r="AG85" s="2432"/>
      <c r="AH85" s="2432"/>
      <c r="AI85" s="2432"/>
      <c r="AJ85" s="2478"/>
      <c r="AK85" s="2432"/>
      <c r="AL85" s="2432"/>
      <c r="AM85" s="2478"/>
      <c r="AN85" s="2432"/>
      <c r="AO85" s="2354"/>
      <c r="AP85" s="2354"/>
      <c r="AQ85" s="2357"/>
    </row>
    <row r="86" spans="1:43" ht="57" x14ac:dyDescent="0.25">
      <c r="A86" s="991"/>
      <c r="B86" s="992"/>
      <c r="C86" s="993"/>
      <c r="D86" s="992"/>
      <c r="E86" s="992"/>
      <c r="F86" s="993"/>
      <c r="G86" s="991"/>
      <c r="H86" s="992"/>
      <c r="I86" s="993"/>
      <c r="J86" s="2443"/>
      <c r="K86" s="2469"/>
      <c r="L86" s="2469"/>
      <c r="M86" s="2443"/>
      <c r="N86" s="2367"/>
      <c r="O86" s="2370"/>
      <c r="P86" s="2367"/>
      <c r="Q86" s="2475"/>
      <c r="R86" s="2373"/>
      <c r="S86" s="2367"/>
      <c r="T86" s="2469"/>
      <c r="U86" s="1019" t="s">
        <v>407</v>
      </c>
      <c r="V86" s="999">
        <v>6000000</v>
      </c>
      <c r="W86" s="2397"/>
      <c r="X86" s="2370"/>
      <c r="Y86" s="2370"/>
      <c r="Z86" s="2370"/>
      <c r="AA86" s="2432"/>
      <c r="AB86" s="2432"/>
      <c r="AC86" s="2478"/>
      <c r="AD86" s="2432"/>
      <c r="AE86" s="2432"/>
      <c r="AF86" s="2432"/>
      <c r="AG86" s="2432"/>
      <c r="AH86" s="2432"/>
      <c r="AI86" s="2432"/>
      <c r="AJ86" s="2478"/>
      <c r="AK86" s="2432"/>
      <c r="AL86" s="2432"/>
      <c r="AM86" s="2478"/>
      <c r="AN86" s="2432"/>
      <c r="AO86" s="2354"/>
      <c r="AP86" s="2354"/>
      <c r="AQ86" s="2357"/>
    </row>
    <row r="87" spans="1:43" ht="42.75" x14ac:dyDescent="0.25">
      <c r="A87" s="991"/>
      <c r="B87" s="992"/>
      <c r="C87" s="993"/>
      <c r="D87" s="992"/>
      <c r="E87" s="992"/>
      <c r="F87" s="993"/>
      <c r="G87" s="991"/>
      <c r="H87" s="992"/>
      <c r="I87" s="993"/>
      <c r="J87" s="2443"/>
      <c r="K87" s="2469"/>
      <c r="L87" s="2469"/>
      <c r="M87" s="2443"/>
      <c r="N87" s="2367"/>
      <c r="O87" s="2370"/>
      <c r="P87" s="2367"/>
      <c r="Q87" s="2475"/>
      <c r="R87" s="2373"/>
      <c r="S87" s="2367"/>
      <c r="T87" s="2469"/>
      <c r="U87" s="1019" t="s">
        <v>408</v>
      </c>
      <c r="V87" s="999">
        <v>6000000</v>
      </c>
      <c r="W87" s="2397"/>
      <c r="X87" s="2370"/>
      <c r="Y87" s="2370"/>
      <c r="Z87" s="2370"/>
      <c r="AA87" s="2432"/>
      <c r="AB87" s="2432"/>
      <c r="AC87" s="2478"/>
      <c r="AD87" s="2432"/>
      <c r="AE87" s="2432"/>
      <c r="AF87" s="2432"/>
      <c r="AG87" s="2432"/>
      <c r="AH87" s="2432"/>
      <c r="AI87" s="2432"/>
      <c r="AJ87" s="2478"/>
      <c r="AK87" s="2432"/>
      <c r="AL87" s="2432"/>
      <c r="AM87" s="2478"/>
      <c r="AN87" s="2432"/>
      <c r="AO87" s="2354"/>
      <c r="AP87" s="2354"/>
      <c r="AQ87" s="2357"/>
    </row>
    <row r="88" spans="1:43" ht="99.75" x14ac:dyDescent="0.25">
      <c r="A88" s="991"/>
      <c r="B88" s="992"/>
      <c r="C88" s="993"/>
      <c r="D88" s="992"/>
      <c r="E88" s="992"/>
      <c r="F88" s="993"/>
      <c r="G88" s="991"/>
      <c r="H88" s="992"/>
      <c r="I88" s="993"/>
      <c r="J88" s="2443"/>
      <c r="K88" s="2469"/>
      <c r="L88" s="2469"/>
      <c r="M88" s="2443"/>
      <c r="N88" s="2367"/>
      <c r="O88" s="2370"/>
      <c r="P88" s="2367"/>
      <c r="Q88" s="2475"/>
      <c r="R88" s="2373"/>
      <c r="S88" s="2367"/>
      <c r="T88" s="2469"/>
      <c r="U88" s="1019" t="s">
        <v>409</v>
      </c>
      <c r="V88" s="999">
        <v>6000000</v>
      </c>
      <c r="W88" s="2397"/>
      <c r="X88" s="2370"/>
      <c r="Y88" s="2370"/>
      <c r="Z88" s="2370"/>
      <c r="AA88" s="2432"/>
      <c r="AB88" s="2432"/>
      <c r="AC88" s="2478"/>
      <c r="AD88" s="2432"/>
      <c r="AE88" s="2432"/>
      <c r="AF88" s="2432"/>
      <c r="AG88" s="2432"/>
      <c r="AH88" s="2432"/>
      <c r="AI88" s="2432"/>
      <c r="AJ88" s="2478"/>
      <c r="AK88" s="2432"/>
      <c r="AL88" s="2432"/>
      <c r="AM88" s="2478"/>
      <c r="AN88" s="2432"/>
      <c r="AO88" s="2354"/>
      <c r="AP88" s="2354"/>
      <c r="AQ88" s="2357"/>
    </row>
    <row r="89" spans="1:43" ht="128.25" x14ac:dyDescent="0.25">
      <c r="A89" s="991"/>
      <c r="B89" s="992"/>
      <c r="C89" s="993"/>
      <c r="D89" s="992"/>
      <c r="E89" s="992"/>
      <c r="F89" s="993"/>
      <c r="G89" s="1002"/>
      <c r="H89" s="1000"/>
      <c r="I89" s="1001"/>
      <c r="J89" s="2444"/>
      <c r="K89" s="2470"/>
      <c r="L89" s="2470"/>
      <c r="M89" s="2444"/>
      <c r="N89" s="2367"/>
      <c r="O89" s="2371"/>
      <c r="P89" s="2368"/>
      <c r="Q89" s="2476"/>
      <c r="R89" s="2374"/>
      <c r="S89" s="2368"/>
      <c r="T89" s="2470"/>
      <c r="U89" s="1019" t="s">
        <v>410</v>
      </c>
      <c r="V89" s="999">
        <v>6000000</v>
      </c>
      <c r="W89" s="2398"/>
      <c r="X89" s="2371"/>
      <c r="Y89" s="2371"/>
      <c r="Z89" s="2371"/>
      <c r="AA89" s="2433"/>
      <c r="AB89" s="2433"/>
      <c r="AC89" s="2479"/>
      <c r="AD89" s="2433"/>
      <c r="AE89" s="2433"/>
      <c r="AF89" s="2433"/>
      <c r="AG89" s="2433"/>
      <c r="AH89" s="2433"/>
      <c r="AI89" s="2433"/>
      <c r="AJ89" s="2479"/>
      <c r="AK89" s="2433"/>
      <c r="AL89" s="2433"/>
      <c r="AM89" s="2479"/>
      <c r="AN89" s="2433"/>
      <c r="AO89" s="2355"/>
      <c r="AP89" s="2355"/>
      <c r="AQ89" s="2358"/>
    </row>
    <row r="90" spans="1:43" x14ac:dyDescent="0.25">
      <c r="A90" s="1009"/>
      <c r="B90" s="1010"/>
      <c r="C90" s="1011"/>
      <c r="D90" s="1010"/>
      <c r="E90" s="1010"/>
      <c r="F90" s="1011"/>
      <c r="G90" s="1006">
        <v>39</v>
      </c>
      <c r="H90" s="984" t="s">
        <v>411</v>
      </c>
      <c r="I90" s="984"/>
      <c r="J90" s="984"/>
      <c r="K90" s="985"/>
      <c r="L90" s="985"/>
      <c r="M90" s="984"/>
      <c r="N90" s="985"/>
      <c r="O90" s="984"/>
      <c r="P90" s="985"/>
      <c r="Q90" s="985"/>
      <c r="R90" s="984"/>
      <c r="S90" s="985"/>
      <c r="T90" s="985"/>
      <c r="U90" s="985"/>
      <c r="V90" s="987"/>
      <c r="W90" s="1117"/>
      <c r="X90" s="986"/>
      <c r="Y90" s="986"/>
      <c r="Z90" s="986"/>
      <c r="AA90" s="1007"/>
      <c r="AB90" s="1007"/>
      <c r="AC90" s="986"/>
      <c r="AD90" s="1007"/>
      <c r="AE90" s="1007"/>
      <c r="AF90" s="1007"/>
      <c r="AG90" s="1007"/>
      <c r="AH90" s="1007"/>
      <c r="AI90" s="1007"/>
      <c r="AJ90" s="986"/>
      <c r="AK90" s="1007"/>
      <c r="AL90" s="1007"/>
      <c r="AM90" s="986"/>
      <c r="AN90" s="1007"/>
      <c r="AO90" s="986"/>
      <c r="AP90" s="984"/>
      <c r="AQ90" s="1128"/>
    </row>
    <row r="91" spans="1:43" ht="99.75" x14ac:dyDescent="0.25">
      <c r="A91" s="1020"/>
      <c r="B91" s="1021"/>
      <c r="C91" s="1022"/>
      <c r="D91" s="1021"/>
      <c r="E91" s="1021"/>
      <c r="F91" s="1022"/>
      <c r="G91" s="1023"/>
      <c r="H91" s="1024"/>
      <c r="I91" s="1025"/>
      <c r="J91" s="2442">
        <v>139</v>
      </c>
      <c r="K91" s="2468" t="s">
        <v>412</v>
      </c>
      <c r="L91" s="2468" t="s">
        <v>2071</v>
      </c>
      <c r="M91" s="2442">
        <v>1</v>
      </c>
      <c r="N91" s="2468" t="s">
        <v>413</v>
      </c>
      <c r="O91" s="2442" t="s">
        <v>2398</v>
      </c>
      <c r="P91" s="2468" t="s">
        <v>414</v>
      </c>
      <c r="Q91" s="2471">
        <f>SUM(V91:V95)/R91</f>
        <v>0.6</v>
      </c>
      <c r="R91" s="2483">
        <f>SUM(V91:V103)</f>
        <v>120000000</v>
      </c>
      <c r="S91" s="2468" t="s">
        <v>415</v>
      </c>
      <c r="T91" s="2468" t="s">
        <v>416</v>
      </c>
      <c r="U91" s="1008" t="s">
        <v>417</v>
      </c>
      <c r="V91" s="999">
        <v>15000000</v>
      </c>
      <c r="W91" s="2486">
        <v>61</v>
      </c>
      <c r="X91" s="2442" t="s">
        <v>310</v>
      </c>
      <c r="Y91" s="2442">
        <v>292684</v>
      </c>
      <c r="Z91" s="2442">
        <v>282326</v>
      </c>
      <c r="AA91" s="2406">
        <v>135912</v>
      </c>
      <c r="AB91" s="2406">
        <v>45122</v>
      </c>
      <c r="AC91" s="2480">
        <f>SUM(AC71)</f>
        <v>307101</v>
      </c>
      <c r="AD91" s="2406">
        <f>SUM(AD71)</f>
        <v>86875</v>
      </c>
      <c r="AE91" s="2406">
        <f>SUM(AE71)</f>
        <v>2145</v>
      </c>
      <c r="AF91" s="2406">
        <v>12718</v>
      </c>
      <c r="AG91" s="2406">
        <v>26</v>
      </c>
      <c r="AH91" s="2406">
        <v>37</v>
      </c>
      <c r="AI91" s="2406" t="s">
        <v>311</v>
      </c>
      <c r="AJ91" s="2480" t="s">
        <v>311</v>
      </c>
      <c r="AK91" s="2406">
        <v>53164</v>
      </c>
      <c r="AL91" s="2406">
        <v>16982</v>
      </c>
      <c r="AM91" s="2480">
        <v>60013</v>
      </c>
      <c r="AN91" s="2363">
        <v>575010</v>
      </c>
      <c r="AO91" s="2462">
        <v>43101</v>
      </c>
      <c r="AP91" s="2462">
        <v>43465</v>
      </c>
      <c r="AQ91" s="2465" t="s">
        <v>2420</v>
      </c>
    </row>
    <row r="92" spans="1:43" ht="71.25" x14ac:dyDescent="0.25">
      <c r="A92" s="1020"/>
      <c r="B92" s="1021"/>
      <c r="C92" s="1022"/>
      <c r="D92" s="1021"/>
      <c r="E92" s="1021"/>
      <c r="F92" s="1022"/>
      <c r="G92" s="1020"/>
      <c r="H92" s="1021"/>
      <c r="I92" s="1022"/>
      <c r="J92" s="2443"/>
      <c r="K92" s="2469"/>
      <c r="L92" s="2469"/>
      <c r="M92" s="2443"/>
      <c r="N92" s="2469"/>
      <c r="O92" s="2443"/>
      <c r="P92" s="2469"/>
      <c r="Q92" s="2472"/>
      <c r="R92" s="2484"/>
      <c r="S92" s="2469"/>
      <c r="T92" s="2469"/>
      <c r="U92" s="1008" t="s">
        <v>418</v>
      </c>
      <c r="V92" s="999">
        <v>15000000</v>
      </c>
      <c r="W92" s="2487"/>
      <c r="X92" s="2443"/>
      <c r="Y92" s="2443"/>
      <c r="Z92" s="2443"/>
      <c r="AA92" s="2407"/>
      <c r="AB92" s="2407"/>
      <c r="AC92" s="2481"/>
      <c r="AD92" s="2407"/>
      <c r="AE92" s="2407"/>
      <c r="AF92" s="2407"/>
      <c r="AG92" s="2407"/>
      <c r="AH92" s="2407"/>
      <c r="AI92" s="2407"/>
      <c r="AJ92" s="2481"/>
      <c r="AK92" s="2407"/>
      <c r="AL92" s="2407"/>
      <c r="AM92" s="2481"/>
      <c r="AN92" s="2364"/>
      <c r="AO92" s="2463"/>
      <c r="AP92" s="2463"/>
      <c r="AQ92" s="2466"/>
    </row>
    <row r="93" spans="1:43" ht="85.5" x14ac:dyDescent="0.25">
      <c r="A93" s="1020"/>
      <c r="B93" s="1021"/>
      <c r="C93" s="1022"/>
      <c r="D93" s="1021"/>
      <c r="E93" s="1021"/>
      <c r="F93" s="1022"/>
      <c r="G93" s="1020"/>
      <c r="H93" s="1021"/>
      <c r="I93" s="1022"/>
      <c r="J93" s="2443"/>
      <c r="K93" s="2469"/>
      <c r="L93" s="2469"/>
      <c r="M93" s="2443"/>
      <c r="N93" s="2469"/>
      <c r="O93" s="2443"/>
      <c r="P93" s="2469"/>
      <c r="Q93" s="2472"/>
      <c r="R93" s="2484"/>
      <c r="S93" s="2469"/>
      <c r="T93" s="2469"/>
      <c r="U93" s="1008" t="s">
        <v>419</v>
      </c>
      <c r="V93" s="999">
        <v>15000000</v>
      </c>
      <c r="W93" s="2487"/>
      <c r="X93" s="2443"/>
      <c r="Y93" s="2443"/>
      <c r="Z93" s="2443"/>
      <c r="AA93" s="2407"/>
      <c r="AB93" s="2407"/>
      <c r="AC93" s="2481"/>
      <c r="AD93" s="2407"/>
      <c r="AE93" s="2407"/>
      <c r="AF93" s="2407"/>
      <c r="AG93" s="2407"/>
      <c r="AH93" s="2407"/>
      <c r="AI93" s="2407"/>
      <c r="AJ93" s="2481"/>
      <c r="AK93" s="2407"/>
      <c r="AL93" s="2407"/>
      <c r="AM93" s="2481"/>
      <c r="AN93" s="2364"/>
      <c r="AO93" s="2463"/>
      <c r="AP93" s="2463"/>
      <c r="AQ93" s="2466"/>
    </row>
    <row r="94" spans="1:43" ht="99.75" x14ac:dyDescent="0.25">
      <c r="A94" s="1020"/>
      <c r="B94" s="1021"/>
      <c r="C94" s="1022"/>
      <c r="D94" s="1021"/>
      <c r="E94" s="1021"/>
      <c r="F94" s="1022"/>
      <c r="G94" s="1020"/>
      <c r="H94" s="1021"/>
      <c r="I94" s="1022"/>
      <c r="J94" s="2443"/>
      <c r="K94" s="2469"/>
      <c r="L94" s="2469"/>
      <c r="M94" s="2443"/>
      <c r="N94" s="2469"/>
      <c r="O94" s="2443"/>
      <c r="P94" s="2469"/>
      <c r="Q94" s="2472"/>
      <c r="R94" s="2484"/>
      <c r="S94" s="2469"/>
      <c r="T94" s="2469"/>
      <c r="U94" s="1008" t="s">
        <v>420</v>
      </c>
      <c r="V94" s="999">
        <v>15000000</v>
      </c>
      <c r="W94" s="2487"/>
      <c r="X94" s="2443"/>
      <c r="Y94" s="2443"/>
      <c r="Z94" s="2443"/>
      <c r="AA94" s="2407"/>
      <c r="AB94" s="2407"/>
      <c r="AC94" s="2481"/>
      <c r="AD94" s="2407"/>
      <c r="AE94" s="2407"/>
      <c r="AF94" s="2407"/>
      <c r="AG94" s="2407"/>
      <c r="AH94" s="2407"/>
      <c r="AI94" s="2407"/>
      <c r="AJ94" s="2481"/>
      <c r="AK94" s="2407"/>
      <c r="AL94" s="2407"/>
      <c r="AM94" s="2481"/>
      <c r="AN94" s="2364"/>
      <c r="AO94" s="2463"/>
      <c r="AP94" s="2463"/>
      <c r="AQ94" s="2466"/>
    </row>
    <row r="95" spans="1:43" ht="57" x14ac:dyDescent="0.25">
      <c r="A95" s="1020"/>
      <c r="B95" s="1021"/>
      <c r="C95" s="1022"/>
      <c r="D95" s="1021"/>
      <c r="E95" s="1021"/>
      <c r="F95" s="1022"/>
      <c r="G95" s="1020"/>
      <c r="H95" s="1021"/>
      <c r="I95" s="1022"/>
      <c r="J95" s="2444"/>
      <c r="K95" s="2470"/>
      <c r="L95" s="2470"/>
      <c r="M95" s="2444"/>
      <c r="N95" s="2469"/>
      <c r="O95" s="2443"/>
      <c r="P95" s="2469"/>
      <c r="Q95" s="2473"/>
      <c r="R95" s="2484"/>
      <c r="S95" s="2469"/>
      <c r="T95" s="2470"/>
      <c r="U95" s="1008" t="s">
        <v>421</v>
      </c>
      <c r="V95" s="999">
        <v>12000000</v>
      </c>
      <c r="W95" s="2487"/>
      <c r="X95" s="2443"/>
      <c r="Y95" s="2443"/>
      <c r="Z95" s="2443"/>
      <c r="AA95" s="2407"/>
      <c r="AB95" s="2407"/>
      <c r="AC95" s="2481"/>
      <c r="AD95" s="2407"/>
      <c r="AE95" s="2407"/>
      <c r="AF95" s="2407"/>
      <c r="AG95" s="2407"/>
      <c r="AH95" s="2407"/>
      <c r="AI95" s="2407"/>
      <c r="AJ95" s="2481"/>
      <c r="AK95" s="2407"/>
      <c r="AL95" s="2407"/>
      <c r="AM95" s="2481"/>
      <c r="AN95" s="2364"/>
      <c r="AO95" s="2463"/>
      <c r="AP95" s="2463"/>
      <c r="AQ95" s="2466"/>
    </row>
    <row r="96" spans="1:43" ht="85.5" x14ac:dyDescent="0.25">
      <c r="A96" s="1020"/>
      <c r="B96" s="1021"/>
      <c r="C96" s="1022"/>
      <c r="D96" s="1021"/>
      <c r="E96" s="1021"/>
      <c r="F96" s="1022"/>
      <c r="G96" s="1020"/>
      <c r="H96" s="1021"/>
      <c r="I96" s="1022"/>
      <c r="J96" s="2442">
        <v>140</v>
      </c>
      <c r="K96" s="2468" t="s">
        <v>422</v>
      </c>
      <c r="L96" s="2468" t="s">
        <v>2059</v>
      </c>
      <c r="M96" s="2442">
        <v>1</v>
      </c>
      <c r="N96" s="2469"/>
      <c r="O96" s="2443"/>
      <c r="P96" s="2469"/>
      <c r="Q96" s="2471">
        <f>SUM(V96:V100)/R91</f>
        <v>0.2</v>
      </c>
      <c r="R96" s="2484"/>
      <c r="S96" s="2469"/>
      <c r="T96" s="2468" t="s">
        <v>423</v>
      </c>
      <c r="U96" s="1008" t="s">
        <v>424</v>
      </c>
      <c r="V96" s="999">
        <v>5000000</v>
      </c>
      <c r="W96" s="2487"/>
      <c r="X96" s="2443"/>
      <c r="Y96" s="2443"/>
      <c r="Z96" s="2443"/>
      <c r="AA96" s="2407"/>
      <c r="AB96" s="2407"/>
      <c r="AC96" s="2481"/>
      <c r="AD96" s="2407"/>
      <c r="AE96" s="2407"/>
      <c r="AF96" s="2407"/>
      <c r="AG96" s="2407"/>
      <c r="AH96" s="2407"/>
      <c r="AI96" s="2407"/>
      <c r="AJ96" s="2481"/>
      <c r="AK96" s="2407"/>
      <c r="AL96" s="2407"/>
      <c r="AM96" s="2481"/>
      <c r="AN96" s="2364"/>
      <c r="AO96" s="2463"/>
      <c r="AP96" s="2463"/>
      <c r="AQ96" s="2466"/>
    </row>
    <row r="97" spans="1:43" ht="114" x14ac:dyDescent="0.25">
      <c r="A97" s="1020"/>
      <c r="B97" s="1021"/>
      <c r="C97" s="1022"/>
      <c r="D97" s="1021"/>
      <c r="E97" s="1021"/>
      <c r="F97" s="1022"/>
      <c r="G97" s="1020"/>
      <c r="H97" s="1021"/>
      <c r="I97" s="1022"/>
      <c r="J97" s="2443"/>
      <c r="K97" s="2469"/>
      <c r="L97" s="2469"/>
      <c r="M97" s="2443"/>
      <c r="N97" s="2469"/>
      <c r="O97" s="2443"/>
      <c r="P97" s="2469"/>
      <c r="Q97" s="2472"/>
      <c r="R97" s="2484"/>
      <c r="S97" s="2469"/>
      <c r="T97" s="2469"/>
      <c r="U97" s="1008" t="s">
        <v>425</v>
      </c>
      <c r="V97" s="999">
        <v>5000000</v>
      </c>
      <c r="W97" s="2487"/>
      <c r="X97" s="2443"/>
      <c r="Y97" s="2443"/>
      <c r="Z97" s="2443"/>
      <c r="AA97" s="2407"/>
      <c r="AB97" s="2407"/>
      <c r="AC97" s="2481"/>
      <c r="AD97" s="2407"/>
      <c r="AE97" s="2407"/>
      <c r="AF97" s="2407"/>
      <c r="AG97" s="2407"/>
      <c r="AH97" s="2407"/>
      <c r="AI97" s="2407"/>
      <c r="AJ97" s="2481"/>
      <c r="AK97" s="2407"/>
      <c r="AL97" s="2407"/>
      <c r="AM97" s="2481"/>
      <c r="AN97" s="2364"/>
      <c r="AO97" s="2463"/>
      <c r="AP97" s="2463"/>
      <c r="AQ97" s="2466"/>
    </row>
    <row r="98" spans="1:43" ht="57" x14ac:dyDescent="0.25">
      <c r="A98" s="1020"/>
      <c r="B98" s="1021"/>
      <c r="C98" s="1022"/>
      <c r="D98" s="1021"/>
      <c r="E98" s="1021"/>
      <c r="F98" s="1022"/>
      <c r="G98" s="1020"/>
      <c r="H98" s="1021"/>
      <c r="I98" s="1022"/>
      <c r="J98" s="2443"/>
      <c r="K98" s="2469"/>
      <c r="L98" s="2469"/>
      <c r="M98" s="2443"/>
      <c r="N98" s="2469"/>
      <c r="O98" s="2443"/>
      <c r="P98" s="2469"/>
      <c r="Q98" s="2472"/>
      <c r="R98" s="2484"/>
      <c r="S98" s="2469"/>
      <c r="T98" s="2469"/>
      <c r="U98" s="1008" t="s">
        <v>426</v>
      </c>
      <c r="V98" s="999">
        <v>5000000</v>
      </c>
      <c r="W98" s="2487"/>
      <c r="X98" s="2443"/>
      <c r="Y98" s="2443"/>
      <c r="Z98" s="2443"/>
      <c r="AA98" s="2407"/>
      <c r="AB98" s="2407"/>
      <c r="AC98" s="2481"/>
      <c r="AD98" s="2407"/>
      <c r="AE98" s="2407"/>
      <c r="AF98" s="2407"/>
      <c r="AG98" s="2407"/>
      <c r="AH98" s="2407"/>
      <c r="AI98" s="2407"/>
      <c r="AJ98" s="2481"/>
      <c r="AK98" s="2407"/>
      <c r="AL98" s="2407"/>
      <c r="AM98" s="2481"/>
      <c r="AN98" s="2364"/>
      <c r="AO98" s="2463"/>
      <c r="AP98" s="2463"/>
      <c r="AQ98" s="2466"/>
    </row>
    <row r="99" spans="1:43" ht="99.75" x14ac:dyDescent="0.25">
      <c r="A99" s="1020"/>
      <c r="B99" s="1021"/>
      <c r="C99" s="1022"/>
      <c r="D99" s="1021"/>
      <c r="E99" s="1021"/>
      <c r="F99" s="1022"/>
      <c r="G99" s="1020"/>
      <c r="H99" s="1021"/>
      <c r="I99" s="1022"/>
      <c r="J99" s="2443"/>
      <c r="K99" s="2469"/>
      <c r="L99" s="2469"/>
      <c r="M99" s="2443"/>
      <c r="N99" s="2469"/>
      <c r="O99" s="2443"/>
      <c r="P99" s="2469"/>
      <c r="Q99" s="2472"/>
      <c r="R99" s="2484"/>
      <c r="S99" s="2469"/>
      <c r="T99" s="2469"/>
      <c r="U99" s="1008" t="s">
        <v>427</v>
      </c>
      <c r="V99" s="999">
        <v>5000000</v>
      </c>
      <c r="W99" s="2487"/>
      <c r="X99" s="2443"/>
      <c r="Y99" s="2443"/>
      <c r="Z99" s="2443"/>
      <c r="AA99" s="2407"/>
      <c r="AB99" s="2407"/>
      <c r="AC99" s="2481"/>
      <c r="AD99" s="2407"/>
      <c r="AE99" s="2407"/>
      <c r="AF99" s="2407"/>
      <c r="AG99" s="2407"/>
      <c r="AH99" s="2407"/>
      <c r="AI99" s="2407"/>
      <c r="AJ99" s="2481"/>
      <c r="AK99" s="2407"/>
      <c r="AL99" s="2407"/>
      <c r="AM99" s="2481"/>
      <c r="AN99" s="2364"/>
      <c r="AO99" s="2463"/>
      <c r="AP99" s="2463"/>
      <c r="AQ99" s="2466"/>
    </row>
    <row r="100" spans="1:43" ht="71.25" x14ac:dyDescent="0.25">
      <c r="A100" s="1020"/>
      <c r="B100" s="1021"/>
      <c r="C100" s="1022"/>
      <c r="D100" s="1021"/>
      <c r="E100" s="1021"/>
      <c r="F100" s="1022"/>
      <c r="G100" s="1020"/>
      <c r="H100" s="1021"/>
      <c r="I100" s="1022"/>
      <c r="J100" s="2444"/>
      <c r="K100" s="2470"/>
      <c r="L100" s="2470"/>
      <c r="M100" s="2444"/>
      <c r="N100" s="2469"/>
      <c r="O100" s="2443"/>
      <c r="P100" s="2469"/>
      <c r="Q100" s="2473"/>
      <c r="R100" s="2484"/>
      <c r="S100" s="2469"/>
      <c r="T100" s="2470"/>
      <c r="U100" s="1008" t="s">
        <v>428</v>
      </c>
      <c r="V100" s="999">
        <v>4000000</v>
      </c>
      <c r="W100" s="2487"/>
      <c r="X100" s="2443"/>
      <c r="Y100" s="2443"/>
      <c r="Z100" s="2443"/>
      <c r="AA100" s="2407"/>
      <c r="AB100" s="2407"/>
      <c r="AC100" s="2481"/>
      <c r="AD100" s="2407"/>
      <c r="AE100" s="2407"/>
      <c r="AF100" s="2407"/>
      <c r="AG100" s="2407"/>
      <c r="AH100" s="2407"/>
      <c r="AI100" s="2407"/>
      <c r="AJ100" s="2481"/>
      <c r="AK100" s="2407"/>
      <c r="AL100" s="2407"/>
      <c r="AM100" s="2481"/>
      <c r="AN100" s="2364"/>
      <c r="AO100" s="2463"/>
      <c r="AP100" s="2463"/>
      <c r="AQ100" s="2466"/>
    </row>
    <row r="101" spans="1:43" ht="85.5" x14ac:dyDescent="0.25">
      <c r="A101" s="1020"/>
      <c r="B101" s="1021"/>
      <c r="C101" s="1022"/>
      <c r="D101" s="1021"/>
      <c r="E101" s="1021"/>
      <c r="F101" s="1022"/>
      <c r="G101" s="1020"/>
      <c r="H101" s="1021"/>
      <c r="I101" s="1022"/>
      <c r="J101" s="2442">
        <v>141</v>
      </c>
      <c r="K101" s="2468" t="s">
        <v>429</v>
      </c>
      <c r="L101" s="2468" t="s">
        <v>2059</v>
      </c>
      <c r="M101" s="2442">
        <v>1</v>
      </c>
      <c r="N101" s="2469"/>
      <c r="O101" s="2443"/>
      <c r="P101" s="2469"/>
      <c r="Q101" s="2471">
        <f>SUM(V101:V103)/R91</f>
        <v>0.2</v>
      </c>
      <c r="R101" s="2484"/>
      <c r="S101" s="2469"/>
      <c r="T101" s="2468" t="s">
        <v>430</v>
      </c>
      <c r="U101" s="1008" t="s">
        <v>431</v>
      </c>
      <c r="V101" s="999">
        <v>8000000</v>
      </c>
      <c r="W101" s="2487"/>
      <c r="X101" s="2443"/>
      <c r="Y101" s="2443"/>
      <c r="Z101" s="2443"/>
      <c r="AA101" s="2407"/>
      <c r="AB101" s="2407"/>
      <c r="AC101" s="2481"/>
      <c r="AD101" s="2407"/>
      <c r="AE101" s="2407"/>
      <c r="AF101" s="2407"/>
      <c r="AG101" s="2407"/>
      <c r="AH101" s="2407"/>
      <c r="AI101" s="2407"/>
      <c r="AJ101" s="2481"/>
      <c r="AK101" s="2407"/>
      <c r="AL101" s="2407"/>
      <c r="AM101" s="2481"/>
      <c r="AN101" s="2364"/>
      <c r="AO101" s="2463"/>
      <c r="AP101" s="2463"/>
      <c r="AQ101" s="2466"/>
    </row>
    <row r="102" spans="1:43" ht="114" x14ac:dyDescent="0.25">
      <c r="A102" s="1020"/>
      <c r="B102" s="1021"/>
      <c r="C102" s="1022"/>
      <c r="D102" s="1021"/>
      <c r="E102" s="1021"/>
      <c r="F102" s="1022"/>
      <c r="G102" s="1020"/>
      <c r="H102" s="1021"/>
      <c r="I102" s="1022"/>
      <c r="J102" s="2443"/>
      <c r="K102" s="2469"/>
      <c r="L102" s="2469"/>
      <c r="M102" s="2443"/>
      <c r="N102" s="2469"/>
      <c r="O102" s="2443"/>
      <c r="P102" s="2469"/>
      <c r="Q102" s="2472"/>
      <c r="R102" s="2484"/>
      <c r="S102" s="2469"/>
      <c r="T102" s="2469"/>
      <c r="U102" s="1008" t="s">
        <v>432</v>
      </c>
      <c r="V102" s="999">
        <v>8000000</v>
      </c>
      <c r="W102" s="2487"/>
      <c r="X102" s="2443"/>
      <c r="Y102" s="2443"/>
      <c r="Z102" s="2443"/>
      <c r="AA102" s="2407"/>
      <c r="AB102" s="2407"/>
      <c r="AC102" s="2481"/>
      <c r="AD102" s="2407"/>
      <c r="AE102" s="2407"/>
      <c r="AF102" s="2407"/>
      <c r="AG102" s="2407"/>
      <c r="AH102" s="2407"/>
      <c r="AI102" s="2407"/>
      <c r="AJ102" s="2481"/>
      <c r="AK102" s="2407"/>
      <c r="AL102" s="2407"/>
      <c r="AM102" s="2481"/>
      <c r="AN102" s="2364"/>
      <c r="AO102" s="2463"/>
      <c r="AP102" s="2463"/>
      <c r="AQ102" s="2466"/>
    </row>
    <row r="103" spans="1:43" ht="156.75" x14ac:dyDescent="0.25">
      <c r="A103" s="1020"/>
      <c r="B103" s="1021"/>
      <c r="C103" s="1022"/>
      <c r="D103" s="1021"/>
      <c r="E103" s="1021"/>
      <c r="F103" s="1022"/>
      <c r="G103" s="1026"/>
      <c r="H103" s="1027"/>
      <c r="I103" s="1028"/>
      <c r="J103" s="2444"/>
      <c r="K103" s="2470"/>
      <c r="L103" s="2470"/>
      <c r="M103" s="2444"/>
      <c r="N103" s="2470"/>
      <c r="O103" s="2444"/>
      <c r="P103" s="2470"/>
      <c r="Q103" s="2473"/>
      <c r="R103" s="2485"/>
      <c r="S103" s="2470"/>
      <c r="T103" s="2470"/>
      <c r="U103" s="1008" t="s">
        <v>433</v>
      </c>
      <c r="V103" s="999">
        <v>8000000</v>
      </c>
      <c r="W103" s="2488"/>
      <c r="X103" s="2444"/>
      <c r="Y103" s="2444"/>
      <c r="Z103" s="2444"/>
      <c r="AA103" s="2408"/>
      <c r="AB103" s="2408"/>
      <c r="AC103" s="2482"/>
      <c r="AD103" s="2408"/>
      <c r="AE103" s="2408"/>
      <c r="AF103" s="2408"/>
      <c r="AG103" s="2408"/>
      <c r="AH103" s="2408"/>
      <c r="AI103" s="2408"/>
      <c r="AJ103" s="2482"/>
      <c r="AK103" s="2408"/>
      <c r="AL103" s="2408"/>
      <c r="AM103" s="2482"/>
      <c r="AN103" s="2365"/>
      <c r="AO103" s="2464"/>
      <c r="AP103" s="2464"/>
      <c r="AQ103" s="2467"/>
    </row>
    <row r="104" spans="1:43" x14ac:dyDescent="0.25">
      <c r="A104" s="1009"/>
      <c r="B104" s="1010"/>
      <c r="C104" s="1011"/>
      <c r="D104" s="1010"/>
      <c r="E104" s="1010"/>
      <c r="F104" s="1011"/>
      <c r="G104" s="1006">
        <v>40</v>
      </c>
      <c r="H104" s="984" t="s">
        <v>434</v>
      </c>
      <c r="I104" s="984"/>
      <c r="J104" s="984"/>
      <c r="K104" s="985"/>
      <c r="L104" s="985"/>
      <c r="M104" s="984"/>
      <c r="N104" s="985"/>
      <c r="O104" s="984"/>
      <c r="P104" s="985"/>
      <c r="Q104" s="984"/>
      <c r="R104" s="984"/>
      <c r="S104" s="985"/>
      <c r="T104" s="985"/>
      <c r="U104" s="985"/>
      <c r="V104" s="987"/>
      <c r="W104" s="1117"/>
      <c r="X104" s="986"/>
      <c r="Y104" s="986"/>
      <c r="Z104" s="986"/>
      <c r="AA104" s="1007"/>
      <c r="AB104" s="1007"/>
      <c r="AC104" s="986"/>
      <c r="AD104" s="1007"/>
      <c r="AE104" s="1007"/>
      <c r="AF104" s="1007"/>
      <c r="AG104" s="1007"/>
      <c r="AH104" s="1007"/>
      <c r="AI104" s="1007"/>
      <c r="AJ104" s="986"/>
      <c r="AK104" s="1007"/>
      <c r="AL104" s="1007"/>
      <c r="AM104" s="986"/>
      <c r="AN104" s="1007"/>
      <c r="AO104" s="986"/>
      <c r="AP104" s="984"/>
      <c r="AQ104" s="1128"/>
    </row>
    <row r="105" spans="1:43" ht="71.25" x14ac:dyDescent="0.25">
      <c r="A105" s="1009"/>
      <c r="B105" s="1010"/>
      <c r="C105" s="1011"/>
      <c r="D105" s="1010"/>
      <c r="E105" s="1010"/>
      <c r="F105" s="1011"/>
      <c r="G105" s="1012"/>
      <c r="H105" s="1013"/>
      <c r="I105" s="1014"/>
      <c r="J105" s="2369">
        <v>142</v>
      </c>
      <c r="K105" s="2366" t="s">
        <v>435</v>
      </c>
      <c r="L105" s="2366" t="s">
        <v>2072</v>
      </c>
      <c r="M105" s="2369">
        <v>12</v>
      </c>
      <c r="N105" s="2366" t="s">
        <v>436</v>
      </c>
      <c r="O105" s="2369" t="s">
        <v>2399</v>
      </c>
      <c r="P105" s="2366" t="s">
        <v>437</v>
      </c>
      <c r="Q105" s="2461">
        <f>SUM(V105:V108)/R105</f>
        <v>0.69565217391304346</v>
      </c>
      <c r="R105" s="2372">
        <f>SUM(V105:V112)</f>
        <v>115000000</v>
      </c>
      <c r="S105" s="2366" t="s">
        <v>438</v>
      </c>
      <c r="T105" s="2366" t="s">
        <v>439</v>
      </c>
      <c r="U105" s="1029" t="s">
        <v>440</v>
      </c>
      <c r="V105" s="1030">
        <v>35000000</v>
      </c>
      <c r="W105" s="2396">
        <v>61</v>
      </c>
      <c r="X105" s="2369" t="s">
        <v>310</v>
      </c>
      <c r="Y105" s="2363" t="s">
        <v>311</v>
      </c>
      <c r="Z105" s="2363" t="s">
        <v>311</v>
      </c>
      <c r="AA105" s="2431">
        <v>64149</v>
      </c>
      <c r="AB105" s="2363" t="s">
        <v>311</v>
      </c>
      <c r="AC105" s="2445" t="s">
        <v>311</v>
      </c>
      <c r="AD105" s="2363" t="s">
        <v>311</v>
      </c>
      <c r="AE105" s="2363" t="s">
        <v>311</v>
      </c>
      <c r="AF105" s="2363" t="s">
        <v>311</v>
      </c>
      <c r="AG105" s="2363" t="s">
        <v>311</v>
      </c>
      <c r="AH105" s="2363" t="s">
        <v>311</v>
      </c>
      <c r="AI105" s="2363" t="s">
        <v>311</v>
      </c>
      <c r="AJ105" s="2445" t="s">
        <v>311</v>
      </c>
      <c r="AK105" s="2363" t="s">
        <v>311</v>
      </c>
      <c r="AL105" s="2363" t="s">
        <v>311</v>
      </c>
      <c r="AM105" s="2445" t="s">
        <v>311</v>
      </c>
      <c r="AN105" s="2363" t="s">
        <v>1570</v>
      </c>
      <c r="AO105" s="2353">
        <v>43101</v>
      </c>
      <c r="AP105" s="2353">
        <v>43465</v>
      </c>
      <c r="AQ105" s="2356" t="s">
        <v>2420</v>
      </c>
    </row>
    <row r="106" spans="1:43" ht="85.5" x14ac:dyDescent="0.25">
      <c r="A106" s="1009"/>
      <c r="B106" s="1010"/>
      <c r="C106" s="1011"/>
      <c r="D106" s="1010"/>
      <c r="E106" s="1010"/>
      <c r="F106" s="1011"/>
      <c r="G106" s="1009"/>
      <c r="H106" s="1010"/>
      <c r="I106" s="1011"/>
      <c r="J106" s="2370"/>
      <c r="K106" s="2367"/>
      <c r="L106" s="2367"/>
      <c r="M106" s="2370"/>
      <c r="N106" s="2367"/>
      <c r="O106" s="2370"/>
      <c r="P106" s="2367"/>
      <c r="Q106" s="2461"/>
      <c r="R106" s="2373"/>
      <c r="S106" s="2367"/>
      <c r="T106" s="2367"/>
      <c r="U106" s="1029" t="s">
        <v>441</v>
      </c>
      <c r="V106" s="1031">
        <v>35000000</v>
      </c>
      <c r="W106" s="2397"/>
      <c r="X106" s="2370"/>
      <c r="Y106" s="2364"/>
      <c r="Z106" s="2364"/>
      <c r="AA106" s="2432"/>
      <c r="AB106" s="2364"/>
      <c r="AC106" s="2446"/>
      <c r="AD106" s="2364"/>
      <c r="AE106" s="2364"/>
      <c r="AF106" s="2364"/>
      <c r="AG106" s="2364"/>
      <c r="AH106" s="2364"/>
      <c r="AI106" s="2364"/>
      <c r="AJ106" s="2446"/>
      <c r="AK106" s="2364"/>
      <c r="AL106" s="2364"/>
      <c r="AM106" s="2446"/>
      <c r="AN106" s="2364"/>
      <c r="AO106" s="2354"/>
      <c r="AP106" s="2354"/>
      <c r="AQ106" s="2357"/>
    </row>
    <row r="107" spans="1:43" ht="85.5" x14ac:dyDescent="0.25">
      <c r="A107" s="1009"/>
      <c r="B107" s="1010"/>
      <c r="C107" s="1011"/>
      <c r="D107" s="1010"/>
      <c r="E107" s="1010"/>
      <c r="F107" s="1011"/>
      <c r="G107" s="1009"/>
      <c r="H107" s="1010"/>
      <c r="I107" s="1011"/>
      <c r="J107" s="2370"/>
      <c r="K107" s="2367"/>
      <c r="L107" s="2367"/>
      <c r="M107" s="2370"/>
      <c r="N107" s="2367"/>
      <c r="O107" s="2370"/>
      <c r="P107" s="2367"/>
      <c r="Q107" s="2461"/>
      <c r="R107" s="2373"/>
      <c r="S107" s="2367"/>
      <c r="T107" s="2367"/>
      <c r="U107" s="1029" t="s">
        <v>442</v>
      </c>
      <c r="V107" s="1031">
        <v>5000000</v>
      </c>
      <c r="W107" s="2397"/>
      <c r="X107" s="2370"/>
      <c r="Y107" s="2364"/>
      <c r="Z107" s="2364"/>
      <c r="AA107" s="2432"/>
      <c r="AB107" s="2364"/>
      <c r="AC107" s="2446"/>
      <c r="AD107" s="2364"/>
      <c r="AE107" s="2364"/>
      <c r="AF107" s="2364"/>
      <c r="AG107" s="2364"/>
      <c r="AH107" s="2364"/>
      <c r="AI107" s="2364"/>
      <c r="AJ107" s="2446"/>
      <c r="AK107" s="2364"/>
      <c r="AL107" s="2364"/>
      <c r="AM107" s="2446"/>
      <c r="AN107" s="2364"/>
      <c r="AO107" s="2354"/>
      <c r="AP107" s="2354"/>
      <c r="AQ107" s="2357"/>
    </row>
    <row r="108" spans="1:43" ht="85.5" x14ac:dyDescent="0.25">
      <c r="A108" s="1009"/>
      <c r="B108" s="1010"/>
      <c r="C108" s="1011"/>
      <c r="D108" s="1010"/>
      <c r="E108" s="1010"/>
      <c r="F108" s="1011"/>
      <c r="G108" s="1009"/>
      <c r="H108" s="1010"/>
      <c r="I108" s="1011"/>
      <c r="J108" s="2371"/>
      <c r="K108" s="2368"/>
      <c r="L108" s="2368"/>
      <c r="M108" s="2371"/>
      <c r="N108" s="2367"/>
      <c r="O108" s="2370"/>
      <c r="P108" s="2367"/>
      <c r="Q108" s="2461"/>
      <c r="R108" s="2373"/>
      <c r="S108" s="2367"/>
      <c r="T108" s="2368"/>
      <c r="U108" s="1029" t="s">
        <v>443</v>
      </c>
      <c r="V108" s="1031">
        <v>5000000</v>
      </c>
      <c r="W108" s="2397"/>
      <c r="X108" s="2370"/>
      <c r="Y108" s="2364"/>
      <c r="Z108" s="2364"/>
      <c r="AA108" s="2432"/>
      <c r="AB108" s="2364"/>
      <c r="AC108" s="2446"/>
      <c r="AD108" s="2364"/>
      <c r="AE108" s="2364"/>
      <c r="AF108" s="2364"/>
      <c r="AG108" s="2364"/>
      <c r="AH108" s="2364"/>
      <c r="AI108" s="2364"/>
      <c r="AJ108" s="2446"/>
      <c r="AK108" s="2364"/>
      <c r="AL108" s="2364"/>
      <c r="AM108" s="2446"/>
      <c r="AN108" s="2364"/>
      <c r="AO108" s="2354"/>
      <c r="AP108" s="2354"/>
      <c r="AQ108" s="2357"/>
    </row>
    <row r="109" spans="1:43" ht="57" x14ac:dyDescent="0.25">
      <c r="A109" s="1009"/>
      <c r="B109" s="1010"/>
      <c r="C109" s="1011"/>
      <c r="D109" s="1010"/>
      <c r="E109" s="1010"/>
      <c r="F109" s="1011"/>
      <c r="G109" s="1009"/>
      <c r="H109" s="1010"/>
      <c r="I109" s="1011"/>
      <c r="J109" s="2369">
        <v>143</v>
      </c>
      <c r="K109" s="2380" t="s">
        <v>444</v>
      </c>
      <c r="L109" s="2366" t="s">
        <v>2073</v>
      </c>
      <c r="M109" s="2369">
        <v>1</v>
      </c>
      <c r="N109" s="2367"/>
      <c r="O109" s="2370"/>
      <c r="P109" s="2367"/>
      <c r="Q109" s="2471">
        <f>SUM(V109:V112)/R105</f>
        <v>0.30434782608695654</v>
      </c>
      <c r="R109" s="2373"/>
      <c r="S109" s="2367"/>
      <c r="T109" s="2380" t="s">
        <v>445</v>
      </c>
      <c r="U109" s="1018" t="s">
        <v>446</v>
      </c>
      <c r="V109" s="1031">
        <v>9900000</v>
      </c>
      <c r="W109" s="2397"/>
      <c r="X109" s="2370"/>
      <c r="Y109" s="2364"/>
      <c r="Z109" s="2364"/>
      <c r="AA109" s="2432"/>
      <c r="AB109" s="2364"/>
      <c r="AC109" s="2446"/>
      <c r="AD109" s="2364"/>
      <c r="AE109" s="2364"/>
      <c r="AF109" s="2364"/>
      <c r="AG109" s="2364"/>
      <c r="AH109" s="2364"/>
      <c r="AI109" s="2364"/>
      <c r="AJ109" s="2446"/>
      <c r="AK109" s="2364"/>
      <c r="AL109" s="2364"/>
      <c r="AM109" s="2446"/>
      <c r="AN109" s="2364"/>
      <c r="AO109" s="2354"/>
      <c r="AP109" s="2354"/>
      <c r="AQ109" s="2357"/>
    </row>
    <row r="110" spans="1:43" ht="85.5" x14ac:dyDescent="0.25">
      <c r="A110" s="1009"/>
      <c r="B110" s="1010"/>
      <c r="C110" s="1011"/>
      <c r="D110" s="1010"/>
      <c r="E110" s="1010"/>
      <c r="F110" s="1011"/>
      <c r="G110" s="1009"/>
      <c r="H110" s="1010"/>
      <c r="I110" s="1011"/>
      <c r="J110" s="2370"/>
      <c r="K110" s="2380"/>
      <c r="L110" s="2367"/>
      <c r="M110" s="2370"/>
      <c r="N110" s="2367"/>
      <c r="O110" s="2370"/>
      <c r="P110" s="2367"/>
      <c r="Q110" s="2472"/>
      <c r="R110" s="2373"/>
      <c r="S110" s="2367"/>
      <c r="T110" s="2380"/>
      <c r="U110" s="1018" t="s">
        <v>447</v>
      </c>
      <c r="V110" s="1031">
        <v>9900000</v>
      </c>
      <c r="W110" s="2397"/>
      <c r="X110" s="2370"/>
      <c r="Y110" s="2364"/>
      <c r="Z110" s="2364"/>
      <c r="AA110" s="2432"/>
      <c r="AB110" s="2364"/>
      <c r="AC110" s="2446"/>
      <c r="AD110" s="2364"/>
      <c r="AE110" s="2364"/>
      <c r="AF110" s="2364"/>
      <c r="AG110" s="2364"/>
      <c r="AH110" s="2364"/>
      <c r="AI110" s="2364"/>
      <c r="AJ110" s="2446"/>
      <c r="AK110" s="2364"/>
      <c r="AL110" s="2364"/>
      <c r="AM110" s="2446"/>
      <c r="AN110" s="2364"/>
      <c r="AO110" s="2354"/>
      <c r="AP110" s="2354"/>
      <c r="AQ110" s="2357"/>
    </row>
    <row r="111" spans="1:43" ht="85.5" x14ac:dyDescent="0.25">
      <c r="A111" s="1009"/>
      <c r="B111" s="1010"/>
      <c r="C111" s="1011"/>
      <c r="D111" s="1010"/>
      <c r="E111" s="1010"/>
      <c r="F111" s="1011"/>
      <c r="G111" s="1009"/>
      <c r="H111" s="1010"/>
      <c r="I111" s="1011"/>
      <c r="J111" s="2370"/>
      <c r="K111" s="2380"/>
      <c r="L111" s="2367"/>
      <c r="M111" s="2370"/>
      <c r="N111" s="2367"/>
      <c r="O111" s="2370"/>
      <c r="P111" s="2367"/>
      <c r="Q111" s="2472"/>
      <c r="R111" s="2373"/>
      <c r="S111" s="2367"/>
      <c r="T111" s="2380"/>
      <c r="U111" s="1018" t="s">
        <v>448</v>
      </c>
      <c r="V111" s="1031">
        <v>10000000</v>
      </c>
      <c r="W111" s="2397"/>
      <c r="X111" s="2370"/>
      <c r="Y111" s="2364"/>
      <c r="Z111" s="2364"/>
      <c r="AA111" s="2432"/>
      <c r="AB111" s="2364"/>
      <c r="AC111" s="2446"/>
      <c r="AD111" s="2364"/>
      <c r="AE111" s="2364"/>
      <c r="AF111" s="2364"/>
      <c r="AG111" s="2364"/>
      <c r="AH111" s="2364"/>
      <c r="AI111" s="2364"/>
      <c r="AJ111" s="2446"/>
      <c r="AK111" s="2364"/>
      <c r="AL111" s="2364"/>
      <c r="AM111" s="2446"/>
      <c r="AN111" s="2364"/>
      <c r="AO111" s="2354"/>
      <c r="AP111" s="2354"/>
      <c r="AQ111" s="2357"/>
    </row>
    <row r="112" spans="1:43" ht="85.5" x14ac:dyDescent="0.25">
      <c r="A112" s="1009"/>
      <c r="B112" s="1010"/>
      <c r="C112" s="1011"/>
      <c r="D112" s="1010"/>
      <c r="E112" s="1010"/>
      <c r="F112" s="1011"/>
      <c r="G112" s="1009"/>
      <c r="H112" s="1010"/>
      <c r="I112" s="1011"/>
      <c r="J112" s="2371"/>
      <c r="K112" s="2380"/>
      <c r="L112" s="2368"/>
      <c r="M112" s="2371"/>
      <c r="N112" s="2368"/>
      <c r="O112" s="2371"/>
      <c r="P112" s="2368"/>
      <c r="Q112" s="2473"/>
      <c r="R112" s="2374"/>
      <c r="S112" s="2368"/>
      <c r="T112" s="2380"/>
      <c r="U112" s="1018" t="s">
        <v>449</v>
      </c>
      <c r="V112" s="1030">
        <v>5200000</v>
      </c>
      <c r="W112" s="2398"/>
      <c r="X112" s="2371"/>
      <c r="Y112" s="2365"/>
      <c r="Z112" s="2365"/>
      <c r="AA112" s="2433"/>
      <c r="AB112" s="2365"/>
      <c r="AC112" s="2447"/>
      <c r="AD112" s="2365"/>
      <c r="AE112" s="2365"/>
      <c r="AF112" s="2365"/>
      <c r="AG112" s="2365"/>
      <c r="AH112" s="2365"/>
      <c r="AI112" s="2365"/>
      <c r="AJ112" s="2447"/>
      <c r="AK112" s="2365"/>
      <c r="AL112" s="2365"/>
      <c r="AM112" s="2447"/>
      <c r="AN112" s="2365"/>
      <c r="AO112" s="2355"/>
      <c r="AP112" s="2355"/>
      <c r="AQ112" s="2358"/>
    </row>
    <row r="113" spans="1:43" ht="71.25" x14ac:dyDescent="0.25">
      <c r="A113" s="991"/>
      <c r="B113" s="992"/>
      <c r="C113" s="993"/>
      <c r="D113" s="992"/>
      <c r="E113" s="992"/>
      <c r="F113" s="993"/>
      <c r="G113" s="991"/>
      <c r="H113" s="992"/>
      <c r="I113" s="993"/>
      <c r="J113" s="2381">
        <v>144</v>
      </c>
      <c r="K113" s="2383" t="s">
        <v>450</v>
      </c>
      <c r="L113" s="2383" t="s">
        <v>2074</v>
      </c>
      <c r="M113" s="2381">
        <v>5</v>
      </c>
      <c r="N113" s="1066"/>
      <c r="O113" s="2381" t="s">
        <v>2400</v>
      </c>
      <c r="P113" s="2366" t="s">
        <v>451</v>
      </c>
      <c r="Q113" s="2019">
        <f>SUM(V113:V118)/R113</f>
        <v>0.79112667963489747</v>
      </c>
      <c r="R113" s="2429">
        <f>SUM(V113:V122)</f>
        <v>383007269</v>
      </c>
      <c r="S113" s="2383" t="s">
        <v>452</v>
      </c>
      <c r="T113" s="2366" t="s">
        <v>453</v>
      </c>
      <c r="U113" s="1008" t="s">
        <v>454</v>
      </c>
      <c r="V113" s="998">
        <v>73007269</v>
      </c>
      <c r="W113" s="1118"/>
      <c r="X113" s="1035"/>
      <c r="Y113" s="2381">
        <v>292684</v>
      </c>
      <c r="Z113" s="2381">
        <v>282326</v>
      </c>
      <c r="AA113" s="2363">
        <v>135912</v>
      </c>
      <c r="AB113" s="2363">
        <v>45122</v>
      </c>
      <c r="AC113" s="2363">
        <v>307101</v>
      </c>
      <c r="AD113" s="2363">
        <v>86875</v>
      </c>
      <c r="AE113" s="2363">
        <v>2145</v>
      </c>
      <c r="AF113" s="2363">
        <v>12718</v>
      </c>
      <c r="AG113" s="2363">
        <v>26</v>
      </c>
      <c r="AH113" s="2363">
        <v>37</v>
      </c>
      <c r="AI113" s="2363" t="s">
        <v>311</v>
      </c>
      <c r="AJ113" s="2445" t="s">
        <v>311</v>
      </c>
      <c r="AK113" s="2363">
        <v>53164</v>
      </c>
      <c r="AL113" s="2363">
        <v>16982</v>
      </c>
      <c r="AM113" s="2445">
        <v>60013</v>
      </c>
      <c r="AN113" s="2363">
        <v>575010</v>
      </c>
      <c r="AO113" s="2542">
        <v>43101</v>
      </c>
      <c r="AP113" s="2542">
        <v>43465</v>
      </c>
      <c r="AQ113" s="2544" t="s">
        <v>2420</v>
      </c>
    </row>
    <row r="114" spans="1:43" ht="71.25" x14ac:dyDescent="0.25">
      <c r="A114" s="991"/>
      <c r="B114" s="992"/>
      <c r="C114" s="993"/>
      <c r="D114" s="992"/>
      <c r="E114" s="992"/>
      <c r="F114" s="993"/>
      <c r="G114" s="991"/>
      <c r="H114" s="992"/>
      <c r="I114" s="993"/>
      <c r="J114" s="2382"/>
      <c r="K114" s="2384"/>
      <c r="L114" s="2384"/>
      <c r="M114" s="2382"/>
      <c r="N114" s="1114"/>
      <c r="O114" s="2382"/>
      <c r="P114" s="2367"/>
      <c r="Q114" s="2450"/>
      <c r="R114" s="2430"/>
      <c r="S114" s="2384"/>
      <c r="T114" s="2367"/>
      <c r="U114" s="1008" t="s">
        <v>455</v>
      </c>
      <c r="V114" s="998">
        <v>46000000</v>
      </c>
      <c r="W114" s="1119"/>
      <c r="X114" s="1036"/>
      <c r="Y114" s="2382"/>
      <c r="Z114" s="2382"/>
      <c r="AA114" s="2364"/>
      <c r="AB114" s="2364"/>
      <c r="AC114" s="2364"/>
      <c r="AD114" s="2364"/>
      <c r="AE114" s="2364"/>
      <c r="AF114" s="2364"/>
      <c r="AG114" s="2364"/>
      <c r="AH114" s="2364"/>
      <c r="AI114" s="2364"/>
      <c r="AJ114" s="2446"/>
      <c r="AK114" s="2364"/>
      <c r="AL114" s="2364"/>
      <c r="AM114" s="2446"/>
      <c r="AN114" s="2364"/>
      <c r="AO114" s="2543"/>
      <c r="AP114" s="2543"/>
      <c r="AQ114" s="2545"/>
    </row>
    <row r="115" spans="1:43" ht="76.5" customHeight="1" x14ac:dyDescent="0.25">
      <c r="A115" s="991"/>
      <c r="B115" s="992"/>
      <c r="C115" s="993"/>
      <c r="D115" s="992"/>
      <c r="E115" s="992"/>
      <c r="F115" s="993"/>
      <c r="G115" s="991"/>
      <c r="H115" s="992"/>
      <c r="I115" s="993"/>
      <c r="J115" s="2382"/>
      <c r="K115" s="2384"/>
      <c r="L115" s="2384"/>
      <c r="M115" s="2382"/>
      <c r="N115" s="1114" t="s">
        <v>456</v>
      </c>
      <c r="O115" s="2382"/>
      <c r="P115" s="2367"/>
      <c r="Q115" s="2450"/>
      <c r="R115" s="2430"/>
      <c r="S115" s="2384"/>
      <c r="T115" s="2367"/>
      <c r="U115" s="1008" t="s">
        <v>457</v>
      </c>
      <c r="V115" s="998">
        <v>46000000</v>
      </c>
      <c r="W115" s="1119">
        <v>111</v>
      </c>
      <c r="X115" s="1036" t="s">
        <v>458</v>
      </c>
      <c r="Y115" s="2382"/>
      <c r="Z115" s="2382"/>
      <c r="AA115" s="2364"/>
      <c r="AB115" s="2364"/>
      <c r="AC115" s="2364"/>
      <c r="AD115" s="2364"/>
      <c r="AE115" s="2364"/>
      <c r="AF115" s="2364"/>
      <c r="AG115" s="2364"/>
      <c r="AH115" s="2364"/>
      <c r="AI115" s="2364"/>
      <c r="AJ115" s="2446"/>
      <c r="AK115" s="2364"/>
      <c r="AL115" s="2364"/>
      <c r="AM115" s="2446"/>
      <c r="AN115" s="2364"/>
      <c r="AO115" s="2543"/>
      <c r="AP115" s="2543"/>
      <c r="AQ115" s="2545"/>
    </row>
    <row r="116" spans="1:43" ht="85.5" x14ac:dyDescent="0.25">
      <c r="A116" s="991"/>
      <c r="B116" s="992"/>
      <c r="C116" s="993"/>
      <c r="D116" s="992"/>
      <c r="E116" s="992"/>
      <c r="F116" s="993"/>
      <c r="G116" s="991"/>
      <c r="H116" s="992"/>
      <c r="I116" s="993"/>
      <c r="J116" s="2382"/>
      <c r="K116" s="2384"/>
      <c r="L116" s="2384"/>
      <c r="M116" s="2382"/>
      <c r="N116" s="1114"/>
      <c r="O116" s="2382"/>
      <c r="P116" s="2367"/>
      <c r="Q116" s="2450"/>
      <c r="R116" s="2430"/>
      <c r="S116" s="2384"/>
      <c r="T116" s="2367"/>
      <c r="U116" s="1008" t="s">
        <v>459</v>
      </c>
      <c r="V116" s="998">
        <v>46000000</v>
      </c>
      <c r="W116" s="1119"/>
      <c r="X116" s="1036"/>
      <c r="Y116" s="2382"/>
      <c r="Z116" s="2382"/>
      <c r="AA116" s="2364"/>
      <c r="AB116" s="2364"/>
      <c r="AC116" s="2364"/>
      <c r="AD116" s="2364"/>
      <c r="AE116" s="2364"/>
      <c r="AF116" s="2364"/>
      <c r="AG116" s="2364"/>
      <c r="AH116" s="2364"/>
      <c r="AI116" s="2364"/>
      <c r="AJ116" s="2446"/>
      <c r="AK116" s="2364"/>
      <c r="AL116" s="2364"/>
      <c r="AM116" s="2446"/>
      <c r="AN116" s="2364"/>
      <c r="AO116" s="2543"/>
      <c r="AP116" s="2543"/>
      <c r="AQ116" s="2545"/>
    </row>
    <row r="117" spans="1:43" ht="99.75" x14ac:dyDescent="0.25">
      <c r="A117" s="991"/>
      <c r="B117" s="992"/>
      <c r="C117" s="993"/>
      <c r="D117" s="992"/>
      <c r="E117" s="992"/>
      <c r="F117" s="993"/>
      <c r="G117" s="991"/>
      <c r="H117" s="992"/>
      <c r="I117" s="993"/>
      <c r="J117" s="2382"/>
      <c r="K117" s="2384"/>
      <c r="L117" s="2384"/>
      <c r="M117" s="2382"/>
      <c r="N117" s="1114" t="s">
        <v>460</v>
      </c>
      <c r="O117" s="2382"/>
      <c r="P117" s="2367"/>
      <c r="Q117" s="2450"/>
      <c r="R117" s="2430"/>
      <c r="S117" s="2384"/>
      <c r="T117" s="2367"/>
      <c r="U117" s="1008" t="s">
        <v>461</v>
      </c>
      <c r="V117" s="998">
        <v>46000000</v>
      </c>
      <c r="W117" s="1119">
        <v>118</v>
      </c>
      <c r="X117" s="1036" t="s">
        <v>462</v>
      </c>
      <c r="Y117" s="2382"/>
      <c r="Z117" s="2382"/>
      <c r="AA117" s="2364"/>
      <c r="AB117" s="2364"/>
      <c r="AC117" s="2364"/>
      <c r="AD117" s="2364"/>
      <c r="AE117" s="2364"/>
      <c r="AF117" s="2364"/>
      <c r="AG117" s="2364"/>
      <c r="AH117" s="2364"/>
      <c r="AI117" s="2364"/>
      <c r="AJ117" s="2446"/>
      <c r="AK117" s="2364"/>
      <c r="AL117" s="2364"/>
      <c r="AM117" s="2446"/>
      <c r="AN117" s="2364"/>
      <c r="AO117" s="2543"/>
      <c r="AP117" s="2543"/>
      <c r="AQ117" s="2545"/>
    </row>
    <row r="118" spans="1:43" ht="99.75" x14ac:dyDescent="0.25">
      <c r="A118" s="991"/>
      <c r="B118" s="992"/>
      <c r="C118" s="993"/>
      <c r="D118" s="992"/>
      <c r="E118" s="992"/>
      <c r="F118" s="993"/>
      <c r="G118" s="991"/>
      <c r="H118" s="992"/>
      <c r="I118" s="993"/>
      <c r="J118" s="2386"/>
      <c r="K118" s="2385"/>
      <c r="L118" s="2385"/>
      <c r="M118" s="2386"/>
      <c r="N118" s="1114" t="s">
        <v>463</v>
      </c>
      <c r="O118" s="2382"/>
      <c r="P118" s="2367"/>
      <c r="Q118" s="2020"/>
      <c r="R118" s="2430"/>
      <c r="S118" s="2384"/>
      <c r="T118" s="2368"/>
      <c r="U118" s="1008" t="s">
        <v>464</v>
      </c>
      <c r="V118" s="998">
        <v>46000000</v>
      </c>
      <c r="W118" s="1119">
        <v>61</v>
      </c>
      <c r="X118" s="1036" t="s">
        <v>310</v>
      </c>
      <c r="Y118" s="2382"/>
      <c r="Z118" s="2382"/>
      <c r="AA118" s="2364"/>
      <c r="AB118" s="2364"/>
      <c r="AC118" s="2364"/>
      <c r="AD118" s="2364"/>
      <c r="AE118" s="2364"/>
      <c r="AF118" s="2364"/>
      <c r="AG118" s="2364"/>
      <c r="AH118" s="2364"/>
      <c r="AI118" s="2364"/>
      <c r="AJ118" s="2446"/>
      <c r="AK118" s="2364"/>
      <c r="AL118" s="2364"/>
      <c r="AM118" s="2446"/>
      <c r="AN118" s="2364"/>
      <c r="AO118" s="2543"/>
      <c r="AP118" s="2543"/>
      <c r="AQ118" s="2545"/>
    </row>
    <row r="119" spans="1:43" ht="57" x14ac:dyDescent="0.25">
      <c r="A119" s="991"/>
      <c r="B119" s="992"/>
      <c r="C119" s="993"/>
      <c r="D119" s="992"/>
      <c r="E119" s="992"/>
      <c r="F119" s="993"/>
      <c r="G119" s="991"/>
      <c r="H119" s="992"/>
      <c r="I119" s="993"/>
      <c r="J119" s="2381">
        <v>145</v>
      </c>
      <c r="K119" s="2383" t="s">
        <v>465</v>
      </c>
      <c r="L119" s="2383" t="s">
        <v>2059</v>
      </c>
      <c r="M119" s="2381">
        <v>1</v>
      </c>
      <c r="N119" s="1114"/>
      <c r="O119" s="2382"/>
      <c r="P119" s="2367"/>
      <c r="Q119" s="2019">
        <f>SUM(V119:V122)/R113</f>
        <v>0.20887332036510253</v>
      </c>
      <c r="R119" s="2430"/>
      <c r="S119" s="2384"/>
      <c r="T119" s="2366" t="s">
        <v>466</v>
      </c>
      <c r="U119" s="1032" t="s">
        <v>467</v>
      </c>
      <c r="V119" s="998">
        <v>26000000</v>
      </c>
      <c r="W119" s="1119"/>
      <c r="X119" s="1036"/>
      <c r="Y119" s="2382"/>
      <c r="Z119" s="2382"/>
      <c r="AA119" s="2364"/>
      <c r="AB119" s="2364"/>
      <c r="AC119" s="2364"/>
      <c r="AD119" s="2364"/>
      <c r="AE119" s="2364"/>
      <c r="AF119" s="2364"/>
      <c r="AG119" s="2364"/>
      <c r="AH119" s="2364"/>
      <c r="AI119" s="2364"/>
      <c r="AJ119" s="2446"/>
      <c r="AK119" s="2364"/>
      <c r="AL119" s="2364"/>
      <c r="AM119" s="2446"/>
      <c r="AN119" s="2364"/>
      <c r="AO119" s="2543"/>
      <c r="AP119" s="2543"/>
      <c r="AQ119" s="2545"/>
    </row>
    <row r="120" spans="1:43" ht="57" x14ac:dyDescent="0.25">
      <c r="A120" s="991"/>
      <c r="B120" s="992"/>
      <c r="C120" s="993"/>
      <c r="D120" s="992"/>
      <c r="E120" s="992"/>
      <c r="F120" s="993"/>
      <c r="G120" s="991"/>
      <c r="H120" s="992"/>
      <c r="I120" s="993"/>
      <c r="J120" s="2382"/>
      <c r="K120" s="2384"/>
      <c r="L120" s="2384"/>
      <c r="M120" s="2382"/>
      <c r="N120" s="1114"/>
      <c r="O120" s="2382"/>
      <c r="P120" s="2367"/>
      <c r="Q120" s="2450"/>
      <c r="R120" s="2430"/>
      <c r="S120" s="2384"/>
      <c r="T120" s="2367"/>
      <c r="U120" s="1032" t="s">
        <v>468</v>
      </c>
      <c r="V120" s="998">
        <v>26000000</v>
      </c>
      <c r="W120" s="1119"/>
      <c r="X120" s="1036"/>
      <c r="Y120" s="2382"/>
      <c r="Z120" s="2382"/>
      <c r="AA120" s="2364"/>
      <c r="AB120" s="2364"/>
      <c r="AC120" s="2364"/>
      <c r="AD120" s="2364"/>
      <c r="AE120" s="2364"/>
      <c r="AF120" s="2364"/>
      <c r="AG120" s="2364"/>
      <c r="AH120" s="2364"/>
      <c r="AI120" s="2364"/>
      <c r="AJ120" s="2446"/>
      <c r="AK120" s="2364"/>
      <c r="AL120" s="2364"/>
      <c r="AM120" s="2446"/>
      <c r="AN120" s="2364"/>
      <c r="AO120" s="2543"/>
      <c r="AP120" s="2543"/>
      <c r="AQ120" s="2545"/>
    </row>
    <row r="121" spans="1:43" ht="42.75" x14ac:dyDescent="0.25">
      <c r="A121" s="991"/>
      <c r="B121" s="992"/>
      <c r="C121" s="993"/>
      <c r="D121" s="992"/>
      <c r="E121" s="992"/>
      <c r="F121" s="993"/>
      <c r="G121" s="991"/>
      <c r="H121" s="992"/>
      <c r="I121" s="993"/>
      <c r="J121" s="2382"/>
      <c r="K121" s="2384"/>
      <c r="L121" s="2384"/>
      <c r="M121" s="2382"/>
      <c r="N121" s="1114"/>
      <c r="O121" s="2382"/>
      <c r="P121" s="2367"/>
      <c r="Q121" s="2450"/>
      <c r="R121" s="2430"/>
      <c r="S121" s="2384"/>
      <c r="T121" s="2367"/>
      <c r="U121" s="1032" t="s">
        <v>469</v>
      </c>
      <c r="V121" s="998">
        <v>2000000</v>
      </c>
      <c r="W121" s="1119"/>
      <c r="X121" s="1036"/>
      <c r="Y121" s="2382"/>
      <c r="Z121" s="2382"/>
      <c r="AA121" s="2364"/>
      <c r="AB121" s="2364"/>
      <c r="AC121" s="2364"/>
      <c r="AD121" s="2364"/>
      <c r="AE121" s="2364"/>
      <c r="AF121" s="2364"/>
      <c r="AG121" s="2364"/>
      <c r="AH121" s="2364"/>
      <c r="AI121" s="2364"/>
      <c r="AJ121" s="2446"/>
      <c r="AK121" s="2364"/>
      <c r="AL121" s="2364"/>
      <c r="AM121" s="2446"/>
      <c r="AN121" s="2364"/>
      <c r="AO121" s="2543"/>
      <c r="AP121" s="2543"/>
      <c r="AQ121" s="2545"/>
    </row>
    <row r="122" spans="1:43" ht="57" x14ac:dyDescent="0.25">
      <c r="A122" s="991"/>
      <c r="B122" s="992"/>
      <c r="C122" s="993"/>
      <c r="D122" s="992"/>
      <c r="E122" s="992"/>
      <c r="F122" s="993"/>
      <c r="G122" s="991"/>
      <c r="H122" s="992"/>
      <c r="I122" s="993"/>
      <c r="J122" s="2386"/>
      <c r="K122" s="2385"/>
      <c r="L122" s="2385"/>
      <c r="M122" s="2386"/>
      <c r="N122" s="1029"/>
      <c r="O122" s="2386"/>
      <c r="P122" s="2367"/>
      <c r="Q122" s="2020"/>
      <c r="R122" s="2430"/>
      <c r="S122" s="2384"/>
      <c r="T122" s="2368"/>
      <c r="U122" s="1029" t="s">
        <v>470</v>
      </c>
      <c r="V122" s="998">
        <v>26000000</v>
      </c>
      <c r="W122" s="1119"/>
      <c r="X122" s="1036"/>
      <c r="Y122" s="2386"/>
      <c r="Z122" s="2386"/>
      <c r="AA122" s="2364"/>
      <c r="AB122" s="2364"/>
      <c r="AC122" s="2364"/>
      <c r="AD122" s="2364"/>
      <c r="AE122" s="2364"/>
      <c r="AF122" s="2364"/>
      <c r="AG122" s="2364"/>
      <c r="AH122" s="2364"/>
      <c r="AI122" s="2364"/>
      <c r="AJ122" s="2446"/>
      <c r="AK122" s="2364"/>
      <c r="AL122" s="2364"/>
      <c r="AM122" s="2446"/>
      <c r="AN122" s="2365"/>
      <c r="AO122" s="2543"/>
      <c r="AP122" s="2543"/>
      <c r="AQ122" s="2545"/>
    </row>
    <row r="123" spans="1:43" ht="57" x14ac:dyDescent="0.25">
      <c r="A123" s="991"/>
      <c r="B123" s="992"/>
      <c r="C123" s="993"/>
      <c r="D123" s="992"/>
      <c r="E123" s="992"/>
      <c r="F123" s="993"/>
      <c r="G123" s="991"/>
      <c r="H123" s="992"/>
      <c r="I123" s="993"/>
      <c r="J123" s="2381">
        <v>146</v>
      </c>
      <c r="K123" s="2383" t="s">
        <v>471</v>
      </c>
      <c r="L123" s="2383" t="s">
        <v>2075</v>
      </c>
      <c r="M123" s="2381">
        <v>1</v>
      </c>
      <c r="N123" s="1231"/>
      <c r="O123" s="2381" t="s">
        <v>2401</v>
      </c>
      <c r="P123" s="2366" t="s">
        <v>472</v>
      </c>
      <c r="Q123" s="2019">
        <v>1</v>
      </c>
      <c r="R123" s="2451">
        <f>SUM(V123:V131)</f>
        <v>224374138</v>
      </c>
      <c r="S123" s="2383" t="s">
        <v>473</v>
      </c>
      <c r="T123" s="2366" t="s">
        <v>474</v>
      </c>
      <c r="U123" s="1008" t="s">
        <v>475</v>
      </c>
      <c r="V123" s="1033">
        <v>70133655</v>
      </c>
      <c r="W123" s="1118"/>
      <c r="X123" s="1055"/>
      <c r="Y123" s="2454">
        <v>292684</v>
      </c>
      <c r="Z123" s="2454">
        <v>282326</v>
      </c>
      <c r="AA123" s="2363">
        <v>135912</v>
      </c>
      <c r="AB123" s="2363">
        <v>45122</v>
      </c>
      <c r="AC123" s="2363">
        <f>SUM(AC113)</f>
        <v>307101</v>
      </c>
      <c r="AD123" s="2363">
        <f>SUM(AD113)</f>
        <v>86875</v>
      </c>
      <c r="AE123" s="2363">
        <v>2145</v>
      </c>
      <c r="AF123" s="2363">
        <v>12718</v>
      </c>
      <c r="AG123" s="2363">
        <v>26</v>
      </c>
      <c r="AH123" s="2363">
        <v>37</v>
      </c>
      <c r="AI123" s="2363" t="s">
        <v>311</v>
      </c>
      <c r="AJ123" s="2363" t="s">
        <v>311</v>
      </c>
      <c r="AK123" s="2458">
        <v>53164</v>
      </c>
      <c r="AL123" s="2363">
        <v>16982</v>
      </c>
      <c r="AM123" s="2455">
        <v>60013</v>
      </c>
      <c r="AN123" s="2363">
        <v>575010</v>
      </c>
      <c r="AO123" s="2448">
        <v>43101</v>
      </c>
      <c r="AP123" s="2448">
        <v>43465</v>
      </c>
      <c r="AQ123" s="2449" t="s">
        <v>2420</v>
      </c>
    </row>
    <row r="124" spans="1:43" ht="57" x14ac:dyDescent="0.25">
      <c r="A124" s="991"/>
      <c r="B124" s="992"/>
      <c r="C124" s="993"/>
      <c r="D124" s="992"/>
      <c r="E124" s="992"/>
      <c r="F124" s="993"/>
      <c r="G124" s="991"/>
      <c r="H124" s="992"/>
      <c r="I124" s="993"/>
      <c r="J124" s="2382"/>
      <c r="K124" s="2384"/>
      <c r="L124" s="2384"/>
      <c r="M124" s="2382"/>
      <c r="N124" s="1232"/>
      <c r="O124" s="2382"/>
      <c r="P124" s="2367"/>
      <c r="Q124" s="2450"/>
      <c r="R124" s="2452"/>
      <c r="S124" s="2384"/>
      <c r="T124" s="2367"/>
      <c r="U124" s="1008" t="s">
        <v>476</v>
      </c>
      <c r="V124" s="1033">
        <v>3000000</v>
      </c>
      <c r="W124" s="1119"/>
      <c r="X124" s="1074"/>
      <c r="Y124" s="2454"/>
      <c r="Z124" s="2454"/>
      <c r="AA124" s="2364"/>
      <c r="AB124" s="2364"/>
      <c r="AC124" s="2364"/>
      <c r="AD124" s="2364"/>
      <c r="AE124" s="2364"/>
      <c r="AF124" s="2364"/>
      <c r="AG124" s="2364"/>
      <c r="AH124" s="2364"/>
      <c r="AI124" s="2364"/>
      <c r="AJ124" s="2364"/>
      <c r="AK124" s="2459"/>
      <c r="AL124" s="2364"/>
      <c r="AM124" s="2456"/>
      <c r="AN124" s="2364"/>
      <c r="AO124" s="2448"/>
      <c r="AP124" s="2448"/>
      <c r="AQ124" s="2449"/>
    </row>
    <row r="125" spans="1:43" ht="57" x14ac:dyDescent="0.25">
      <c r="A125" s="991"/>
      <c r="B125" s="992"/>
      <c r="C125" s="993"/>
      <c r="D125" s="992"/>
      <c r="E125" s="992"/>
      <c r="F125" s="993"/>
      <c r="G125" s="991"/>
      <c r="H125" s="992"/>
      <c r="I125" s="993"/>
      <c r="J125" s="2382"/>
      <c r="K125" s="2384"/>
      <c r="L125" s="2384"/>
      <c r="M125" s="2382"/>
      <c r="N125" s="1232"/>
      <c r="O125" s="2382"/>
      <c r="P125" s="2367"/>
      <c r="Q125" s="2450"/>
      <c r="R125" s="2452"/>
      <c r="S125" s="2384"/>
      <c r="T125" s="2367"/>
      <c r="U125" s="1008" t="s">
        <v>477</v>
      </c>
      <c r="V125" s="1033">
        <v>27000000</v>
      </c>
      <c r="W125" s="1119"/>
      <c r="X125" s="1074"/>
      <c r="Y125" s="2454"/>
      <c r="Z125" s="2454"/>
      <c r="AA125" s="2364"/>
      <c r="AB125" s="2364"/>
      <c r="AC125" s="2364"/>
      <c r="AD125" s="2364"/>
      <c r="AE125" s="2364"/>
      <c r="AF125" s="2364"/>
      <c r="AG125" s="2364"/>
      <c r="AH125" s="2364"/>
      <c r="AI125" s="2364"/>
      <c r="AJ125" s="2364"/>
      <c r="AK125" s="2459"/>
      <c r="AL125" s="2364"/>
      <c r="AM125" s="2456"/>
      <c r="AN125" s="2364"/>
      <c r="AO125" s="2448"/>
      <c r="AP125" s="2448"/>
      <c r="AQ125" s="2449"/>
    </row>
    <row r="126" spans="1:43" ht="42.75" x14ac:dyDescent="0.25">
      <c r="A126" s="991"/>
      <c r="B126" s="992"/>
      <c r="C126" s="993"/>
      <c r="D126" s="992"/>
      <c r="E126" s="992"/>
      <c r="F126" s="993"/>
      <c r="G126" s="991"/>
      <c r="H126" s="992"/>
      <c r="I126" s="993"/>
      <c r="J126" s="2382"/>
      <c r="K126" s="2384"/>
      <c r="L126" s="2384"/>
      <c r="M126" s="2382"/>
      <c r="N126" s="1232"/>
      <c r="O126" s="2382"/>
      <c r="P126" s="2367"/>
      <c r="Q126" s="2450"/>
      <c r="R126" s="2452"/>
      <c r="S126" s="2384"/>
      <c r="T126" s="2368"/>
      <c r="U126" s="1008" t="s">
        <v>478</v>
      </c>
      <c r="V126" s="1033">
        <v>10000000</v>
      </c>
      <c r="W126" s="1119"/>
      <c r="X126" s="1074"/>
      <c r="Y126" s="2454"/>
      <c r="Z126" s="2454"/>
      <c r="AA126" s="2364"/>
      <c r="AB126" s="2364"/>
      <c r="AC126" s="2364"/>
      <c r="AD126" s="2364"/>
      <c r="AE126" s="2364"/>
      <c r="AF126" s="2364"/>
      <c r="AG126" s="2364"/>
      <c r="AH126" s="2364"/>
      <c r="AI126" s="2364"/>
      <c r="AJ126" s="2364"/>
      <c r="AK126" s="2459"/>
      <c r="AL126" s="2364"/>
      <c r="AM126" s="2456"/>
      <c r="AN126" s="2364"/>
      <c r="AO126" s="2448"/>
      <c r="AP126" s="2448"/>
      <c r="AQ126" s="2449"/>
    </row>
    <row r="127" spans="1:43" ht="85.5" x14ac:dyDescent="0.25">
      <c r="A127" s="991"/>
      <c r="B127" s="992"/>
      <c r="C127" s="993"/>
      <c r="D127" s="992"/>
      <c r="E127" s="992"/>
      <c r="F127" s="993"/>
      <c r="G127" s="991"/>
      <c r="H127" s="992"/>
      <c r="I127" s="993"/>
      <c r="J127" s="2382"/>
      <c r="K127" s="2384"/>
      <c r="L127" s="2384"/>
      <c r="M127" s="2382"/>
      <c r="N127" s="1232" t="s">
        <v>479</v>
      </c>
      <c r="O127" s="2382"/>
      <c r="P127" s="2367"/>
      <c r="Q127" s="2450"/>
      <c r="R127" s="2452"/>
      <c r="S127" s="2384"/>
      <c r="T127" s="2366" t="s">
        <v>480</v>
      </c>
      <c r="U127" s="1008" t="s">
        <v>481</v>
      </c>
      <c r="V127" s="1033">
        <v>7000000</v>
      </c>
      <c r="W127" s="1119">
        <v>113</v>
      </c>
      <c r="X127" s="1074" t="s">
        <v>482</v>
      </c>
      <c r="Y127" s="2454"/>
      <c r="Z127" s="2454"/>
      <c r="AA127" s="2364"/>
      <c r="AB127" s="2364"/>
      <c r="AC127" s="2364"/>
      <c r="AD127" s="2364"/>
      <c r="AE127" s="2364"/>
      <c r="AF127" s="2364"/>
      <c r="AG127" s="2364"/>
      <c r="AH127" s="2364"/>
      <c r="AI127" s="2364"/>
      <c r="AJ127" s="2364"/>
      <c r="AK127" s="2459"/>
      <c r="AL127" s="2364"/>
      <c r="AM127" s="2456"/>
      <c r="AN127" s="2364"/>
      <c r="AO127" s="2448"/>
      <c r="AP127" s="2448"/>
      <c r="AQ127" s="2449"/>
    </row>
    <row r="128" spans="1:43" ht="85.5" x14ac:dyDescent="0.25">
      <c r="A128" s="991"/>
      <c r="B128" s="992"/>
      <c r="C128" s="993"/>
      <c r="D128" s="992"/>
      <c r="E128" s="992"/>
      <c r="F128" s="993"/>
      <c r="G128" s="991"/>
      <c r="H128" s="992"/>
      <c r="I128" s="993"/>
      <c r="J128" s="2382"/>
      <c r="K128" s="2384"/>
      <c r="L128" s="2384"/>
      <c r="M128" s="2382"/>
      <c r="N128" s="1232" t="s">
        <v>483</v>
      </c>
      <c r="O128" s="2382"/>
      <c r="P128" s="2367"/>
      <c r="Q128" s="2450"/>
      <c r="R128" s="2452"/>
      <c r="S128" s="2384"/>
      <c r="T128" s="2367"/>
      <c r="U128" s="1008" t="s">
        <v>484</v>
      </c>
      <c r="V128" s="1033">
        <v>48000000</v>
      </c>
      <c r="W128" s="1119">
        <v>114</v>
      </c>
      <c r="X128" s="1166" t="s">
        <v>485</v>
      </c>
      <c r="Y128" s="2454"/>
      <c r="Z128" s="2454"/>
      <c r="AA128" s="2364"/>
      <c r="AB128" s="2364"/>
      <c r="AC128" s="2364"/>
      <c r="AD128" s="2364"/>
      <c r="AE128" s="2364"/>
      <c r="AF128" s="2364"/>
      <c r="AG128" s="2364"/>
      <c r="AH128" s="2364"/>
      <c r="AI128" s="2364"/>
      <c r="AJ128" s="2364"/>
      <c r="AK128" s="2459"/>
      <c r="AL128" s="2364"/>
      <c r="AM128" s="2456"/>
      <c r="AN128" s="2364"/>
      <c r="AO128" s="2448"/>
      <c r="AP128" s="2448"/>
      <c r="AQ128" s="2449"/>
    </row>
    <row r="129" spans="1:43" ht="57" x14ac:dyDescent="0.25">
      <c r="A129" s="991"/>
      <c r="B129" s="992"/>
      <c r="C129" s="993"/>
      <c r="D129" s="992"/>
      <c r="E129" s="992"/>
      <c r="F129" s="993"/>
      <c r="G129" s="991"/>
      <c r="H129" s="992"/>
      <c r="I129" s="993"/>
      <c r="J129" s="2382"/>
      <c r="K129" s="2384"/>
      <c r="L129" s="2384"/>
      <c r="M129" s="2382"/>
      <c r="N129" s="1232" t="s">
        <v>486</v>
      </c>
      <c r="O129" s="2382"/>
      <c r="P129" s="2367"/>
      <c r="Q129" s="2450"/>
      <c r="R129" s="2452"/>
      <c r="S129" s="2384"/>
      <c r="T129" s="2368"/>
      <c r="U129" s="1008" t="s">
        <v>487</v>
      </c>
      <c r="V129" s="1033">
        <v>20000000</v>
      </c>
      <c r="W129" s="1119">
        <v>61</v>
      </c>
      <c r="X129" s="1074" t="s">
        <v>310</v>
      </c>
      <c r="Y129" s="2454"/>
      <c r="Z129" s="2454"/>
      <c r="AA129" s="2364"/>
      <c r="AB129" s="2364"/>
      <c r="AC129" s="2364"/>
      <c r="AD129" s="2364"/>
      <c r="AE129" s="2364"/>
      <c r="AF129" s="2364"/>
      <c r="AG129" s="2364"/>
      <c r="AH129" s="2364"/>
      <c r="AI129" s="2364"/>
      <c r="AJ129" s="2364"/>
      <c r="AK129" s="2459"/>
      <c r="AL129" s="2364"/>
      <c r="AM129" s="2456"/>
      <c r="AN129" s="2364"/>
      <c r="AO129" s="2448"/>
      <c r="AP129" s="2448"/>
      <c r="AQ129" s="2449"/>
    </row>
    <row r="130" spans="1:43" ht="57" x14ac:dyDescent="0.25">
      <c r="A130" s="991"/>
      <c r="B130" s="992"/>
      <c r="C130" s="993"/>
      <c r="D130" s="992"/>
      <c r="E130" s="992"/>
      <c r="F130" s="993"/>
      <c r="G130" s="991"/>
      <c r="H130" s="992"/>
      <c r="I130" s="993"/>
      <c r="J130" s="2382"/>
      <c r="K130" s="2384"/>
      <c r="L130" s="2384"/>
      <c r="M130" s="2382"/>
      <c r="N130" s="1232"/>
      <c r="O130" s="2382"/>
      <c r="P130" s="2367"/>
      <c r="Q130" s="2450"/>
      <c r="R130" s="2452"/>
      <c r="S130" s="2384"/>
      <c r="T130" s="2366" t="s">
        <v>488</v>
      </c>
      <c r="U130" s="1008" t="s">
        <v>489</v>
      </c>
      <c r="V130" s="1033">
        <v>22000000</v>
      </c>
      <c r="W130" s="1119"/>
      <c r="X130" s="1074"/>
      <c r="Y130" s="2454"/>
      <c r="Z130" s="2454"/>
      <c r="AA130" s="2364"/>
      <c r="AB130" s="2364"/>
      <c r="AC130" s="2364"/>
      <c r="AD130" s="2364"/>
      <c r="AE130" s="2364"/>
      <c r="AF130" s="2364"/>
      <c r="AG130" s="2364"/>
      <c r="AH130" s="2364"/>
      <c r="AI130" s="2364"/>
      <c r="AJ130" s="2364"/>
      <c r="AK130" s="2459"/>
      <c r="AL130" s="2364"/>
      <c r="AM130" s="2456"/>
      <c r="AN130" s="2364"/>
      <c r="AO130" s="2448"/>
      <c r="AP130" s="2448"/>
      <c r="AQ130" s="2449"/>
    </row>
    <row r="131" spans="1:43" ht="71.25" x14ac:dyDescent="0.25">
      <c r="A131" s="991"/>
      <c r="B131" s="992"/>
      <c r="C131" s="993"/>
      <c r="D131" s="992"/>
      <c r="E131" s="992"/>
      <c r="F131" s="993"/>
      <c r="G131" s="1002"/>
      <c r="H131" s="1000"/>
      <c r="I131" s="1001"/>
      <c r="J131" s="2386"/>
      <c r="K131" s="2385"/>
      <c r="L131" s="2385"/>
      <c r="M131" s="2386"/>
      <c r="N131" s="1233"/>
      <c r="O131" s="2386"/>
      <c r="P131" s="2368"/>
      <c r="Q131" s="2020"/>
      <c r="R131" s="2453"/>
      <c r="S131" s="2385"/>
      <c r="T131" s="2368"/>
      <c r="U131" s="1008" t="s">
        <v>490</v>
      </c>
      <c r="V131" s="1033">
        <v>17240483</v>
      </c>
      <c r="W131" s="1120"/>
      <c r="X131" s="1167"/>
      <c r="Y131" s="2454"/>
      <c r="Z131" s="2454"/>
      <c r="AA131" s="2365"/>
      <c r="AB131" s="2365"/>
      <c r="AC131" s="2365"/>
      <c r="AD131" s="2365"/>
      <c r="AE131" s="2365"/>
      <c r="AF131" s="2365"/>
      <c r="AG131" s="2365"/>
      <c r="AH131" s="2365"/>
      <c r="AI131" s="2365"/>
      <c r="AJ131" s="2365"/>
      <c r="AK131" s="2460"/>
      <c r="AL131" s="2365"/>
      <c r="AM131" s="2457"/>
      <c r="AN131" s="2365"/>
      <c r="AO131" s="2448"/>
      <c r="AP131" s="2448"/>
      <c r="AQ131" s="2449"/>
    </row>
    <row r="132" spans="1:43" x14ac:dyDescent="0.25">
      <c r="A132" s="1009"/>
      <c r="B132" s="1010"/>
      <c r="C132" s="1011"/>
      <c r="D132" s="1010"/>
      <c r="E132" s="1010"/>
      <c r="F132" s="1011"/>
      <c r="G132" s="1006">
        <v>41</v>
      </c>
      <c r="H132" s="984" t="s">
        <v>491</v>
      </c>
      <c r="I132" s="984"/>
      <c r="J132" s="984"/>
      <c r="K132" s="985"/>
      <c r="L132" s="985"/>
      <c r="M132" s="984"/>
      <c r="N132" s="985"/>
      <c r="O132" s="984"/>
      <c r="P132" s="985"/>
      <c r="Q132" s="984"/>
      <c r="R132" s="984"/>
      <c r="S132" s="985"/>
      <c r="T132" s="985"/>
      <c r="U132" s="985"/>
      <c r="V132" s="987"/>
      <c r="W132" s="1117"/>
      <c r="X132" s="986"/>
      <c r="Y132" s="986"/>
      <c r="Z132" s="986"/>
      <c r="AA132" s="1007"/>
      <c r="AB132" s="1007"/>
      <c r="AC132" s="986"/>
      <c r="AD132" s="1007"/>
      <c r="AE132" s="1007"/>
      <c r="AF132" s="1007"/>
      <c r="AG132" s="1007"/>
      <c r="AH132" s="1007"/>
      <c r="AI132" s="1007"/>
      <c r="AJ132" s="986"/>
      <c r="AK132" s="1007"/>
      <c r="AL132" s="1007"/>
      <c r="AM132" s="986"/>
      <c r="AN132" s="1007"/>
      <c r="AO132" s="984"/>
      <c r="AP132" s="984"/>
      <c r="AQ132" s="1128"/>
    </row>
    <row r="133" spans="1:43" ht="42.75" x14ac:dyDescent="0.25">
      <c r="A133" s="991"/>
      <c r="B133" s="992"/>
      <c r="C133" s="993"/>
      <c r="D133" s="992"/>
      <c r="E133" s="992"/>
      <c r="F133" s="993"/>
      <c r="G133" s="994"/>
      <c r="H133" s="995"/>
      <c r="I133" s="996"/>
      <c r="J133" s="2369">
        <v>147</v>
      </c>
      <c r="K133" s="2366" t="s">
        <v>492</v>
      </c>
      <c r="L133" s="2366" t="s">
        <v>2076</v>
      </c>
      <c r="M133" s="2369">
        <v>14</v>
      </c>
      <c r="N133" s="2366" t="s">
        <v>493</v>
      </c>
      <c r="O133" s="2369" t="s">
        <v>2402</v>
      </c>
      <c r="P133" s="2366" t="s">
        <v>494</v>
      </c>
      <c r="Q133" s="1942">
        <f>SUM(V133:V135)/R133</f>
        <v>0.5</v>
      </c>
      <c r="R133" s="2372">
        <f>SUM(V133:V139)</f>
        <v>20000000</v>
      </c>
      <c r="S133" s="2366" t="s">
        <v>2417</v>
      </c>
      <c r="T133" s="2366" t="s">
        <v>495</v>
      </c>
      <c r="U133" s="1008" t="s">
        <v>496</v>
      </c>
      <c r="V133" s="1033">
        <v>6850000</v>
      </c>
      <c r="W133" s="2396">
        <v>61</v>
      </c>
      <c r="X133" s="2369" t="s">
        <v>310</v>
      </c>
      <c r="Y133" s="2369">
        <v>292684</v>
      </c>
      <c r="Z133" s="2369">
        <v>282326</v>
      </c>
      <c r="AA133" s="2363">
        <v>135912</v>
      </c>
      <c r="AB133" s="2363">
        <v>45122</v>
      </c>
      <c r="AC133" s="2363">
        <f t="shared" ref="AC133:AD133" si="0">AC123</f>
        <v>307101</v>
      </c>
      <c r="AD133" s="2363">
        <f t="shared" si="0"/>
        <v>86875</v>
      </c>
      <c r="AE133" s="2363">
        <v>2145</v>
      </c>
      <c r="AF133" s="2363">
        <v>12718</v>
      </c>
      <c r="AG133" s="2363">
        <v>26</v>
      </c>
      <c r="AH133" s="2363">
        <v>37</v>
      </c>
      <c r="AI133" s="2363" t="s">
        <v>311</v>
      </c>
      <c r="AJ133" s="2363" t="s">
        <v>311</v>
      </c>
      <c r="AK133" s="2363">
        <v>53164</v>
      </c>
      <c r="AL133" s="2363">
        <v>16982</v>
      </c>
      <c r="AM133" s="2363">
        <v>60013</v>
      </c>
      <c r="AN133" s="2363">
        <v>575010</v>
      </c>
      <c r="AO133" s="2353">
        <v>43101</v>
      </c>
      <c r="AP133" s="2353">
        <v>43465</v>
      </c>
      <c r="AQ133" s="2356" t="s">
        <v>2419</v>
      </c>
    </row>
    <row r="134" spans="1:43" ht="71.25" x14ac:dyDescent="0.25">
      <c r="A134" s="991"/>
      <c r="B134" s="992"/>
      <c r="C134" s="993"/>
      <c r="D134" s="992"/>
      <c r="E134" s="992"/>
      <c r="F134" s="993"/>
      <c r="G134" s="991"/>
      <c r="H134" s="992"/>
      <c r="I134" s="993"/>
      <c r="J134" s="2370"/>
      <c r="K134" s="2367"/>
      <c r="L134" s="2367"/>
      <c r="M134" s="2370"/>
      <c r="N134" s="2367"/>
      <c r="O134" s="2370"/>
      <c r="P134" s="2367"/>
      <c r="Q134" s="1943"/>
      <c r="R134" s="2373"/>
      <c r="S134" s="2367"/>
      <c r="T134" s="2367"/>
      <c r="U134" s="1008" t="s">
        <v>497</v>
      </c>
      <c r="V134" s="1033">
        <v>2000000</v>
      </c>
      <c r="W134" s="2397"/>
      <c r="X134" s="2370"/>
      <c r="Y134" s="2370"/>
      <c r="Z134" s="2370"/>
      <c r="AA134" s="2364"/>
      <c r="AB134" s="2364"/>
      <c r="AC134" s="2364"/>
      <c r="AD134" s="2364"/>
      <c r="AE134" s="2364"/>
      <c r="AF134" s="2364"/>
      <c r="AG134" s="2364"/>
      <c r="AH134" s="2364"/>
      <c r="AI134" s="2364"/>
      <c r="AJ134" s="2364"/>
      <c r="AK134" s="2364"/>
      <c r="AL134" s="2364"/>
      <c r="AM134" s="2364"/>
      <c r="AN134" s="2364"/>
      <c r="AO134" s="2354"/>
      <c r="AP134" s="2354"/>
      <c r="AQ134" s="2357"/>
    </row>
    <row r="135" spans="1:43" ht="57" x14ac:dyDescent="0.25">
      <c r="A135" s="991"/>
      <c r="B135" s="992"/>
      <c r="C135" s="993"/>
      <c r="D135" s="992"/>
      <c r="E135" s="992"/>
      <c r="F135" s="993"/>
      <c r="G135" s="991"/>
      <c r="H135" s="992"/>
      <c r="I135" s="993"/>
      <c r="J135" s="2371"/>
      <c r="K135" s="2368"/>
      <c r="L135" s="2368"/>
      <c r="M135" s="2371"/>
      <c r="N135" s="2367"/>
      <c r="O135" s="2370"/>
      <c r="P135" s="2367"/>
      <c r="Q135" s="1944"/>
      <c r="R135" s="2373"/>
      <c r="S135" s="2367"/>
      <c r="T135" s="2368"/>
      <c r="U135" s="1008" t="s">
        <v>498</v>
      </c>
      <c r="V135" s="1033">
        <v>1150000</v>
      </c>
      <c r="W135" s="2397"/>
      <c r="X135" s="2370"/>
      <c r="Y135" s="2370"/>
      <c r="Z135" s="2370"/>
      <c r="AA135" s="2364"/>
      <c r="AB135" s="2364"/>
      <c r="AC135" s="2364"/>
      <c r="AD135" s="2364"/>
      <c r="AE135" s="2364"/>
      <c r="AF135" s="2364"/>
      <c r="AG135" s="2364"/>
      <c r="AH135" s="2364"/>
      <c r="AI135" s="2364"/>
      <c r="AJ135" s="2364"/>
      <c r="AK135" s="2364"/>
      <c r="AL135" s="2364"/>
      <c r="AM135" s="2364"/>
      <c r="AN135" s="2364"/>
      <c r="AO135" s="2354"/>
      <c r="AP135" s="2354"/>
      <c r="AQ135" s="2357"/>
    </row>
    <row r="136" spans="1:43" ht="71.25" x14ac:dyDescent="0.25">
      <c r="A136" s="991"/>
      <c r="B136" s="992"/>
      <c r="C136" s="993"/>
      <c r="D136" s="992"/>
      <c r="E136" s="992"/>
      <c r="F136" s="993"/>
      <c r="G136" s="991"/>
      <c r="H136" s="992"/>
      <c r="I136" s="993"/>
      <c r="J136" s="2369">
        <v>148</v>
      </c>
      <c r="K136" s="2366" t="s">
        <v>499</v>
      </c>
      <c r="L136" s="2366" t="s">
        <v>2077</v>
      </c>
      <c r="M136" s="2369">
        <v>11</v>
      </c>
      <c r="N136" s="2367"/>
      <c r="O136" s="2370"/>
      <c r="P136" s="2367"/>
      <c r="Q136" s="1942">
        <f>SUM(V136:V139)/R133</f>
        <v>0.5</v>
      </c>
      <c r="R136" s="2373"/>
      <c r="S136" s="2367"/>
      <c r="T136" s="2366" t="s">
        <v>500</v>
      </c>
      <c r="U136" s="1008" t="s">
        <v>501</v>
      </c>
      <c r="V136" s="1033">
        <v>7850000</v>
      </c>
      <c r="W136" s="2397"/>
      <c r="X136" s="2370"/>
      <c r="Y136" s="2370"/>
      <c r="Z136" s="2370"/>
      <c r="AA136" s="2364"/>
      <c r="AB136" s="2364"/>
      <c r="AC136" s="2364"/>
      <c r="AD136" s="2364"/>
      <c r="AE136" s="2364"/>
      <c r="AF136" s="2364"/>
      <c r="AG136" s="2364"/>
      <c r="AH136" s="2364"/>
      <c r="AI136" s="2364"/>
      <c r="AJ136" s="2364"/>
      <c r="AK136" s="2364"/>
      <c r="AL136" s="2364"/>
      <c r="AM136" s="2364"/>
      <c r="AN136" s="2364"/>
      <c r="AO136" s="2354"/>
      <c r="AP136" s="2354"/>
      <c r="AQ136" s="2357"/>
    </row>
    <row r="137" spans="1:43" ht="42.75" x14ac:dyDescent="0.25">
      <c r="A137" s="991"/>
      <c r="B137" s="992"/>
      <c r="C137" s="993"/>
      <c r="D137" s="992"/>
      <c r="E137" s="992"/>
      <c r="F137" s="993"/>
      <c r="G137" s="991"/>
      <c r="H137" s="992"/>
      <c r="I137" s="993"/>
      <c r="J137" s="2370"/>
      <c r="K137" s="2367"/>
      <c r="L137" s="2367"/>
      <c r="M137" s="2370"/>
      <c r="N137" s="2367"/>
      <c r="O137" s="2370"/>
      <c r="P137" s="2367"/>
      <c r="Q137" s="1943"/>
      <c r="R137" s="2373"/>
      <c r="S137" s="2367"/>
      <c r="T137" s="2367"/>
      <c r="U137" s="1008" t="s">
        <v>502</v>
      </c>
      <c r="V137" s="1033">
        <v>500000</v>
      </c>
      <c r="W137" s="2397"/>
      <c r="X137" s="2370"/>
      <c r="Y137" s="2370"/>
      <c r="Z137" s="2370"/>
      <c r="AA137" s="2364"/>
      <c r="AB137" s="2364"/>
      <c r="AC137" s="2364"/>
      <c r="AD137" s="2364"/>
      <c r="AE137" s="2364"/>
      <c r="AF137" s="2364"/>
      <c r="AG137" s="2364"/>
      <c r="AH137" s="2364"/>
      <c r="AI137" s="2364"/>
      <c r="AJ137" s="2364"/>
      <c r="AK137" s="2364"/>
      <c r="AL137" s="2364"/>
      <c r="AM137" s="2364"/>
      <c r="AN137" s="2364"/>
      <c r="AO137" s="2354"/>
      <c r="AP137" s="2354"/>
      <c r="AQ137" s="2357"/>
    </row>
    <row r="138" spans="1:43" ht="57" x14ac:dyDescent="0.25">
      <c r="A138" s="991"/>
      <c r="B138" s="992"/>
      <c r="C138" s="993"/>
      <c r="D138" s="992"/>
      <c r="E138" s="992"/>
      <c r="F138" s="993"/>
      <c r="G138" s="991"/>
      <c r="H138" s="992"/>
      <c r="I138" s="993"/>
      <c r="J138" s="2370"/>
      <c r="K138" s="2367"/>
      <c r="L138" s="2367"/>
      <c r="M138" s="2370"/>
      <c r="N138" s="2367"/>
      <c r="O138" s="2370"/>
      <c r="P138" s="2367"/>
      <c r="Q138" s="1943"/>
      <c r="R138" s="2373"/>
      <c r="S138" s="2367"/>
      <c r="T138" s="2367"/>
      <c r="U138" s="1008" t="s">
        <v>503</v>
      </c>
      <c r="V138" s="1033">
        <v>500000</v>
      </c>
      <c r="W138" s="2397"/>
      <c r="X138" s="2370"/>
      <c r="Y138" s="2370"/>
      <c r="Z138" s="2370"/>
      <c r="AA138" s="2364"/>
      <c r="AB138" s="2364"/>
      <c r="AC138" s="2364"/>
      <c r="AD138" s="2364"/>
      <c r="AE138" s="2364"/>
      <c r="AF138" s="2364"/>
      <c r="AG138" s="2364"/>
      <c r="AH138" s="2364"/>
      <c r="AI138" s="2364"/>
      <c r="AJ138" s="2364"/>
      <c r="AK138" s="2364"/>
      <c r="AL138" s="2364"/>
      <c r="AM138" s="2364"/>
      <c r="AN138" s="2364"/>
      <c r="AO138" s="2354"/>
      <c r="AP138" s="2354"/>
      <c r="AQ138" s="2357"/>
    </row>
    <row r="139" spans="1:43" ht="71.25" x14ac:dyDescent="0.25">
      <c r="A139" s="991"/>
      <c r="B139" s="992"/>
      <c r="C139" s="993"/>
      <c r="D139" s="992"/>
      <c r="E139" s="992"/>
      <c r="F139" s="993"/>
      <c r="G139" s="1002"/>
      <c r="H139" s="1000"/>
      <c r="I139" s="1001"/>
      <c r="J139" s="2371"/>
      <c r="K139" s="2368"/>
      <c r="L139" s="2368"/>
      <c r="M139" s="2371"/>
      <c r="N139" s="2368"/>
      <c r="O139" s="2371"/>
      <c r="P139" s="2368"/>
      <c r="Q139" s="1944"/>
      <c r="R139" s="2374"/>
      <c r="S139" s="2368"/>
      <c r="T139" s="2368"/>
      <c r="U139" s="1008" t="s">
        <v>504</v>
      </c>
      <c r="V139" s="1033">
        <v>1150000</v>
      </c>
      <c r="W139" s="2398"/>
      <c r="X139" s="2371"/>
      <c r="Y139" s="2371"/>
      <c r="Z139" s="2371"/>
      <c r="AA139" s="2365"/>
      <c r="AB139" s="2365"/>
      <c r="AC139" s="2365"/>
      <c r="AD139" s="2365"/>
      <c r="AE139" s="2365"/>
      <c r="AF139" s="2365"/>
      <c r="AG139" s="2365"/>
      <c r="AH139" s="2365"/>
      <c r="AI139" s="2365"/>
      <c r="AJ139" s="2365"/>
      <c r="AK139" s="2365"/>
      <c r="AL139" s="2365"/>
      <c r="AM139" s="2365"/>
      <c r="AN139" s="2365"/>
      <c r="AO139" s="2355"/>
      <c r="AP139" s="2355"/>
      <c r="AQ139" s="2358"/>
    </row>
    <row r="140" spans="1:43" x14ac:dyDescent="0.25">
      <c r="A140" s="978"/>
      <c r="B140" s="979"/>
      <c r="C140" s="980"/>
      <c r="D140" s="979"/>
      <c r="E140" s="979"/>
      <c r="F140" s="980"/>
      <c r="G140" s="1006">
        <v>42</v>
      </c>
      <c r="H140" s="984" t="s">
        <v>505</v>
      </c>
      <c r="I140" s="984"/>
      <c r="J140" s="984"/>
      <c r="K140" s="985"/>
      <c r="L140" s="985"/>
      <c r="M140" s="984"/>
      <c r="N140" s="985"/>
      <c r="O140" s="984"/>
      <c r="P140" s="985"/>
      <c r="Q140" s="984"/>
      <c r="R140" s="984"/>
      <c r="S140" s="985"/>
      <c r="T140" s="985"/>
      <c r="U140" s="985"/>
      <c r="V140" s="987"/>
      <c r="W140" s="1117"/>
      <c r="X140" s="986"/>
      <c r="Y140" s="986"/>
      <c r="Z140" s="986"/>
      <c r="AA140" s="1007"/>
      <c r="AB140" s="1007"/>
      <c r="AC140" s="986"/>
      <c r="AD140" s="1007"/>
      <c r="AE140" s="1007"/>
      <c r="AF140" s="1007"/>
      <c r="AG140" s="1007"/>
      <c r="AH140" s="1007"/>
      <c r="AI140" s="1007"/>
      <c r="AJ140" s="986"/>
      <c r="AK140" s="1007"/>
      <c r="AL140" s="1007"/>
      <c r="AM140" s="986"/>
      <c r="AN140" s="1007"/>
      <c r="AO140" s="984"/>
      <c r="AP140" s="984"/>
      <c r="AQ140" s="1128"/>
    </row>
    <row r="141" spans="1:43" ht="57" x14ac:dyDescent="0.25">
      <c r="A141" s="991"/>
      <c r="B141" s="992"/>
      <c r="C141" s="993"/>
      <c r="D141" s="992"/>
      <c r="E141" s="992"/>
      <c r="F141" s="993"/>
      <c r="G141" s="994"/>
      <c r="H141" s="995"/>
      <c r="I141" s="996"/>
      <c r="J141" s="2369">
        <v>149</v>
      </c>
      <c r="K141" s="2366" t="s">
        <v>506</v>
      </c>
      <c r="L141" s="2366" t="s">
        <v>2078</v>
      </c>
      <c r="M141" s="2369">
        <v>8</v>
      </c>
      <c r="N141" s="2366" t="s">
        <v>507</v>
      </c>
      <c r="O141" s="2369" t="s">
        <v>2403</v>
      </c>
      <c r="P141" s="2366" t="s">
        <v>508</v>
      </c>
      <c r="Q141" s="1942">
        <f>SUM(V141:V146)/R141</f>
        <v>0.5</v>
      </c>
      <c r="R141" s="2372">
        <f>SUM(V141:V151)</f>
        <v>60000000</v>
      </c>
      <c r="S141" s="2366" t="s">
        <v>509</v>
      </c>
      <c r="T141" s="2366" t="s">
        <v>510</v>
      </c>
      <c r="U141" s="1008" t="s">
        <v>511</v>
      </c>
      <c r="V141" s="1033">
        <v>5000000</v>
      </c>
      <c r="W141" s="2396">
        <v>61</v>
      </c>
      <c r="X141" s="2369" t="s">
        <v>310</v>
      </c>
      <c r="Y141" s="2369">
        <v>292684</v>
      </c>
      <c r="Z141" s="2369">
        <v>282326</v>
      </c>
      <c r="AA141" s="2363">
        <v>135912</v>
      </c>
      <c r="AB141" s="2363">
        <v>45122</v>
      </c>
      <c r="AC141" s="2363">
        <f t="shared" ref="AC141:AD141" si="1">AC133</f>
        <v>307101</v>
      </c>
      <c r="AD141" s="2363">
        <f t="shared" si="1"/>
        <v>86875</v>
      </c>
      <c r="AE141" s="2363">
        <v>2145</v>
      </c>
      <c r="AF141" s="2363">
        <v>12718</v>
      </c>
      <c r="AG141" s="2363">
        <v>26</v>
      </c>
      <c r="AH141" s="2363">
        <v>37</v>
      </c>
      <c r="AI141" s="2363" t="s">
        <v>311</v>
      </c>
      <c r="AJ141" s="2546" t="s">
        <v>311</v>
      </c>
      <c r="AK141" s="2363">
        <v>53164</v>
      </c>
      <c r="AL141" s="2363">
        <v>16982</v>
      </c>
      <c r="AM141" s="2546">
        <v>60013</v>
      </c>
      <c r="AN141" s="2363">
        <v>575010</v>
      </c>
      <c r="AO141" s="2353">
        <v>43101</v>
      </c>
      <c r="AP141" s="2353">
        <v>43465</v>
      </c>
      <c r="AQ141" s="2356" t="s">
        <v>2420</v>
      </c>
    </row>
    <row r="142" spans="1:43" ht="99.75" x14ac:dyDescent="0.25">
      <c r="A142" s="991"/>
      <c r="B142" s="992"/>
      <c r="C142" s="993"/>
      <c r="D142" s="992"/>
      <c r="E142" s="992"/>
      <c r="F142" s="993"/>
      <c r="G142" s="991"/>
      <c r="H142" s="992"/>
      <c r="I142" s="993"/>
      <c r="J142" s="2370"/>
      <c r="K142" s="2367"/>
      <c r="L142" s="2367"/>
      <c r="M142" s="2370"/>
      <c r="N142" s="2367"/>
      <c r="O142" s="2370"/>
      <c r="P142" s="2367"/>
      <c r="Q142" s="1943"/>
      <c r="R142" s="2373"/>
      <c r="S142" s="2367"/>
      <c r="T142" s="2367"/>
      <c r="U142" s="1008" t="s">
        <v>512</v>
      </c>
      <c r="V142" s="1033">
        <v>8000000</v>
      </c>
      <c r="W142" s="2397"/>
      <c r="X142" s="2370"/>
      <c r="Y142" s="2370"/>
      <c r="Z142" s="2370"/>
      <c r="AA142" s="2364"/>
      <c r="AB142" s="2364"/>
      <c r="AC142" s="2364"/>
      <c r="AD142" s="2364"/>
      <c r="AE142" s="2364"/>
      <c r="AF142" s="2364"/>
      <c r="AG142" s="2364"/>
      <c r="AH142" s="2364"/>
      <c r="AI142" s="2364"/>
      <c r="AJ142" s="2547"/>
      <c r="AK142" s="2364"/>
      <c r="AL142" s="2364"/>
      <c r="AM142" s="2547"/>
      <c r="AN142" s="2364"/>
      <c r="AO142" s="2354"/>
      <c r="AP142" s="2354"/>
      <c r="AQ142" s="2357"/>
    </row>
    <row r="143" spans="1:43" ht="85.5" x14ac:dyDescent="0.25">
      <c r="A143" s="991"/>
      <c r="B143" s="992"/>
      <c r="C143" s="993"/>
      <c r="D143" s="992"/>
      <c r="E143" s="992"/>
      <c r="F143" s="993"/>
      <c r="G143" s="991"/>
      <c r="H143" s="992"/>
      <c r="I143" s="993"/>
      <c r="J143" s="2370"/>
      <c r="K143" s="2367"/>
      <c r="L143" s="2367"/>
      <c r="M143" s="2370"/>
      <c r="N143" s="2367"/>
      <c r="O143" s="2370"/>
      <c r="P143" s="2367"/>
      <c r="Q143" s="1943"/>
      <c r="R143" s="2373"/>
      <c r="S143" s="2367"/>
      <c r="T143" s="2367"/>
      <c r="U143" s="1008" t="s">
        <v>513</v>
      </c>
      <c r="V143" s="1033">
        <v>8000000</v>
      </c>
      <c r="W143" s="2397"/>
      <c r="X143" s="2370"/>
      <c r="Y143" s="2370"/>
      <c r="Z143" s="2370"/>
      <c r="AA143" s="2364"/>
      <c r="AB143" s="2364"/>
      <c r="AC143" s="2364"/>
      <c r="AD143" s="2364"/>
      <c r="AE143" s="2364"/>
      <c r="AF143" s="2364"/>
      <c r="AG143" s="2364"/>
      <c r="AH143" s="2364"/>
      <c r="AI143" s="2364"/>
      <c r="AJ143" s="2547"/>
      <c r="AK143" s="2364"/>
      <c r="AL143" s="2364"/>
      <c r="AM143" s="2547"/>
      <c r="AN143" s="2364"/>
      <c r="AO143" s="2354"/>
      <c r="AP143" s="2354"/>
      <c r="AQ143" s="2357"/>
    </row>
    <row r="144" spans="1:43" ht="85.5" x14ac:dyDescent="0.25">
      <c r="A144" s="991"/>
      <c r="B144" s="992"/>
      <c r="C144" s="993"/>
      <c r="D144" s="992"/>
      <c r="E144" s="992"/>
      <c r="F144" s="993"/>
      <c r="G144" s="991"/>
      <c r="H144" s="992"/>
      <c r="I144" s="993"/>
      <c r="J144" s="2370"/>
      <c r="K144" s="2367"/>
      <c r="L144" s="2367"/>
      <c r="M144" s="2370"/>
      <c r="N144" s="2367"/>
      <c r="O144" s="2370"/>
      <c r="P144" s="2367"/>
      <c r="Q144" s="1943"/>
      <c r="R144" s="2373"/>
      <c r="S144" s="2367"/>
      <c r="T144" s="2367"/>
      <c r="U144" s="1008" t="s">
        <v>514</v>
      </c>
      <c r="V144" s="1033">
        <v>1000000</v>
      </c>
      <c r="W144" s="2397"/>
      <c r="X144" s="2370"/>
      <c r="Y144" s="2370"/>
      <c r="Z144" s="2370"/>
      <c r="AA144" s="2364"/>
      <c r="AB144" s="2364"/>
      <c r="AC144" s="2364"/>
      <c r="AD144" s="2364"/>
      <c r="AE144" s="2364"/>
      <c r="AF144" s="2364"/>
      <c r="AG144" s="2364"/>
      <c r="AH144" s="2364"/>
      <c r="AI144" s="2364"/>
      <c r="AJ144" s="2547"/>
      <c r="AK144" s="2364"/>
      <c r="AL144" s="2364"/>
      <c r="AM144" s="2547"/>
      <c r="AN144" s="2364"/>
      <c r="AO144" s="2354"/>
      <c r="AP144" s="2354"/>
      <c r="AQ144" s="2357"/>
    </row>
    <row r="145" spans="1:43" ht="71.25" x14ac:dyDescent="0.25">
      <c r="A145" s="991"/>
      <c r="B145" s="992"/>
      <c r="C145" s="993"/>
      <c r="D145" s="992"/>
      <c r="E145" s="992"/>
      <c r="F145" s="993"/>
      <c r="G145" s="991"/>
      <c r="H145" s="992"/>
      <c r="I145" s="993"/>
      <c r="J145" s="2370"/>
      <c r="K145" s="2367"/>
      <c r="L145" s="2367"/>
      <c r="M145" s="2370"/>
      <c r="N145" s="2367"/>
      <c r="O145" s="2370"/>
      <c r="P145" s="2367"/>
      <c r="Q145" s="1943"/>
      <c r="R145" s="2373"/>
      <c r="S145" s="2367"/>
      <c r="T145" s="2367"/>
      <c r="U145" s="1008" t="s">
        <v>515</v>
      </c>
      <c r="V145" s="1033">
        <v>7000000</v>
      </c>
      <c r="W145" s="2397"/>
      <c r="X145" s="2370"/>
      <c r="Y145" s="2370"/>
      <c r="Z145" s="2370"/>
      <c r="AA145" s="2364"/>
      <c r="AB145" s="2364"/>
      <c r="AC145" s="2364"/>
      <c r="AD145" s="2364"/>
      <c r="AE145" s="2364"/>
      <c r="AF145" s="2364"/>
      <c r="AG145" s="2364"/>
      <c r="AH145" s="2364"/>
      <c r="AI145" s="2364"/>
      <c r="AJ145" s="2547"/>
      <c r="AK145" s="2364"/>
      <c r="AL145" s="2364"/>
      <c r="AM145" s="2547"/>
      <c r="AN145" s="2364"/>
      <c r="AO145" s="2354"/>
      <c r="AP145" s="2354"/>
      <c r="AQ145" s="2357"/>
    </row>
    <row r="146" spans="1:43" ht="42.75" x14ac:dyDescent="0.25">
      <c r="A146" s="991"/>
      <c r="B146" s="992"/>
      <c r="C146" s="993"/>
      <c r="D146" s="992"/>
      <c r="E146" s="992"/>
      <c r="F146" s="993"/>
      <c r="G146" s="991"/>
      <c r="H146" s="992"/>
      <c r="I146" s="993"/>
      <c r="J146" s="2371"/>
      <c r="K146" s="2368"/>
      <c r="L146" s="2368"/>
      <c r="M146" s="2371"/>
      <c r="N146" s="2367"/>
      <c r="O146" s="2370"/>
      <c r="P146" s="2367"/>
      <c r="Q146" s="1944"/>
      <c r="R146" s="2373"/>
      <c r="S146" s="2367"/>
      <c r="T146" s="2368"/>
      <c r="U146" s="1008" t="s">
        <v>516</v>
      </c>
      <c r="V146" s="1033">
        <v>1000000</v>
      </c>
      <c r="W146" s="2397"/>
      <c r="X146" s="2370"/>
      <c r="Y146" s="2370"/>
      <c r="Z146" s="2370"/>
      <c r="AA146" s="2364"/>
      <c r="AB146" s="2364"/>
      <c r="AC146" s="2364"/>
      <c r="AD146" s="2364"/>
      <c r="AE146" s="2364"/>
      <c r="AF146" s="2364"/>
      <c r="AG146" s="2364"/>
      <c r="AH146" s="2364"/>
      <c r="AI146" s="2364"/>
      <c r="AJ146" s="2547"/>
      <c r="AK146" s="2364"/>
      <c r="AL146" s="2364"/>
      <c r="AM146" s="2547"/>
      <c r="AN146" s="2364"/>
      <c r="AO146" s="2354"/>
      <c r="AP146" s="2354"/>
      <c r="AQ146" s="2357"/>
    </row>
    <row r="147" spans="1:43" ht="71.25" x14ac:dyDescent="0.25">
      <c r="A147" s="991"/>
      <c r="B147" s="992"/>
      <c r="C147" s="993"/>
      <c r="D147" s="992"/>
      <c r="E147" s="992"/>
      <c r="F147" s="993"/>
      <c r="G147" s="991"/>
      <c r="H147" s="992"/>
      <c r="I147" s="993"/>
      <c r="J147" s="2369">
        <v>150</v>
      </c>
      <c r="K147" s="2366" t="s">
        <v>517</v>
      </c>
      <c r="L147" s="2366" t="s">
        <v>2079</v>
      </c>
      <c r="M147" s="2369">
        <v>14</v>
      </c>
      <c r="N147" s="2367"/>
      <c r="O147" s="2370"/>
      <c r="P147" s="2367"/>
      <c r="Q147" s="1942">
        <f>SUM(V147:V151)/R141</f>
        <v>0.5</v>
      </c>
      <c r="R147" s="2373"/>
      <c r="S147" s="2367"/>
      <c r="T147" s="2366" t="s">
        <v>518</v>
      </c>
      <c r="U147" s="1008" t="s">
        <v>519</v>
      </c>
      <c r="V147" s="1033">
        <v>9000000</v>
      </c>
      <c r="W147" s="2397"/>
      <c r="X147" s="2370"/>
      <c r="Y147" s="2370"/>
      <c r="Z147" s="2370"/>
      <c r="AA147" s="2364"/>
      <c r="AB147" s="2364"/>
      <c r="AC147" s="2364"/>
      <c r="AD147" s="2364"/>
      <c r="AE147" s="2364"/>
      <c r="AF147" s="2364"/>
      <c r="AG147" s="2364"/>
      <c r="AH147" s="2364"/>
      <c r="AI147" s="2364"/>
      <c r="AJ147" s="2547"/>
      <c r="AK147" s="2364"/>
      <c r="AL147" s="2364"/>
      <c r="AM147" s="2547"/>
      <c r="AN147" s="2364"/>
      <c r="AO147" s="2354"/>
      <c r="AP147" s="2354"/>
      <c r="AQ147" s="2357"/>
    </row>
    <row r="148" spans="1:43" ht="71.25" x14ac:dyDescent="0.25">
      <c r="A148" s="991"/>
      <c r="B148" s="992"/>
      <c r="C148" s="993"/>
      <c r="D148" s="992"/>
      <c r="E148" s="992"/>
      <c r="F148" s="993"/>
      <c r="G148" s="991"/>
      <c r="H148" s="992"/>
      <c r="I148" s="993"/>
      <c r="J148" s="2370"/>
      <c r="K148" s="2367"/>
      <c r="L148" s="2367"/>
      <c r="M148" s="2370"/>
      <c r="N148" s="2367"/>
      <c r="O148" s="2370"/>
      <c r="P148" s="2367"/>
      <c r="Q148" s="1943"/>
      <c r="R148" s="2373"/>
      <c r="S148" s="2367"/>
      <c r="T148" s="2367"/>
      <c r="U148" s="1008" t="s">
        <v>520</v>
      </c>
      <c r="V148" s="1033">
        <v>6000000</v>
      </c>
      <c r="W148" s="2397"/>
      <c r="X148" s="2370"/>
      <c r="Y148" s="2370"/>
      <c r="Z148" s="2370"/>
      <c r="AA148" s="2364"/>
      <c r="AB148" s="2364"/>
      <c r="AC148" s="2364"/>
      <c r="AD148" s="2364"/>
      <c r="AE148" s="2364"/>
      <c r="AF148" s="2364"/>
      <c r="AG148" s="2364"/>
      <c r="AH148" s="2364"/>
      <c r="AI148" s="2364"/>
      <c r="AJ148" s="2547"/>
      <c r="AK148" s="2364"/>
      <c r="AL148" s="2364"/>
      <c r="AM148" s="2547"/>
      <c r="AN148" s="2364"/>
      <c r="AO148" s="2354"/>
      <c r="AP148" s="2354"/>
      <c r="AQ148" s="2357"/>
    </row>
    <row r="149" spans="1:43" ht="99.75" x14ac:dyDescent="0.25">
      <c r="A149" s="991"/>
      <c r="B149" s="992"/>
      <c r="C149" s="993"/>
      <c r="D149" s="992"/>
      <c r="E149" s="992"/>
      <c r="F149" s="993"/>
      <c r="G149" s="991"/>
      <c r="H149" s="992"/>
      <c r="I149" s="993"/>
      <c r="J149" s="2370"/>
      <c r="K149" s="2367"/>
      <c r="L149" s="2367"/>
      <c r="M149" s="2370"/>
      <c r="N149" s="2367"/>
      <c r="O149" s="2370"/>
      <c r="P149" s="2367"/>
      <c r="Q149" s="1943"/>
      <c r="R149" s="2373"/>
      <c r="S149" s="2367"/>
      <c r="T149" s="2367"/>
      <c r="U149" s="1008" t="s">
        <v>521</v>
      </c>
      <c r="V149" s="1033">
        <v>9000000</v>
      </c>
      <c r="W149" s="2397"/>
      <c r="X149" s="2370"/>
      <c r="Y149" s="2370"/>
      <c r="Z149" s="2370"/>
      <c r="AA149" s="2364"/>
      <c r="AB149" s="2364"/>
      <c r="AC149" s="2364"/>
      <c r="AD149" s="2364"/>
      <c r="AE149" s="2364"/>
      <c r="AF149" s="2364"/>
      <c r="AG149" s="2364"/>
      <c r="AH149" s="2364"/>
      <c r="AI149" s="2364"/>
      <c r="AJ149" s="2547"/>
      <c r="AK149" s="2364"/>
      <c r="AL149" s="2364"/>
      <c r="AM149" s="2547"/>
      <c r="AN149" s="2364"/>
      <c r="AO149" s="2354"/>
      <c r="AP149" s="2354"/>
      <c r="AQ149" s="2357"/>
    </row>
    <row r="150" spans="1:43" ht="42.75" x14ac:dyDescent="0.25">
      <c r="A150" s="991"/>
      <c r="B150" s="992"/>
      <c r="C150" s="993"/>
      <c r="D150" s="992"/>
      <c r="E150" s="992"/>
      <c r="F150" s="993"/>
      <c r="G150" s="991"/>
      <c r="H150" s="992"/>
      <c r="I150" s="993"/>
      <c r="J150" s="2370"/>
      <c r="K150" s="2367"/>
      <c r="L150" s="2367"/>
      <c r="M150" s="2370"/>
      <c r="N150" s="2367"/>
      <c r="O150" s="2370"/>
      <c r="P150" s="2367"/>
      <c r="Q150" s="1943"/>
      <c r="R150" s="2373"/>
      <c r="S150" s="2367"/>
      <c r="T150" s="2367"/>
      <c r="U150" s="1008" t="s">
        <v>522</v>
      </c>
      <c r="V150" s="1033">
        <v>1000000</v>
      </c>
      <c r="W150" s="2397"/>
      <c r="X150" s="2370"/>
      <c r="Y150" s="2370"/>
      <c r="Z150" s="2370"/>
      <c r="AA150" s="2364"/>
      <c r="AB150" s="2364"/>
      <c r="AC150" s="2364"/>
      <c r="AD150" s="2364"/>
      <c r="AE150" s="2364"/>
      <c r="AF150" s="2364"/>
      <c r="AG150" s="2364"/>
      <c r="AH150" s="2364"/>
      <c r="AI150" s="2364"/>
      <c r="AJ150" s="2547"/>
      <c r="AK150" s="2364"/>
      <c r="AL150" s="2364"/>
      <c r="AM150" s="2547"/>
      <c r="AN150" s="2364"/>
      <c r="AO150" s="2354"/>
      <c r="AP150" s="2354"/>
      <c r="AQ150" s="2357"/>
    </row>
    <row r="151" spans="1:43" ht="57" x14ac:dyDescent="0.25">
      <c r="A151" s="991"/>
      <c r="B151" s="992"/>
      <c r="C151" s="993"/>
      <c r="D151" s="992"/>
      <c r="E151" s="992"/>
      <c r="F151" s="993"/>
      <c r="G151" s="1002"/>
      <c r="H151" s="1000"/>
      <c r="I151" s="1001"/>
      <c r="J151" s="2371"/>
      <c r="K151" s="2368"/>
      <c r="L151" s="2368"/>
      <c r="M151" s="2371"/>
      <c r="N151" s="2368"/>
      <c r="O151" s="2371"/>
      <c r="P151" s="2368"/>
      <c r="Q151" s="1944"/>
      <c r="R151" s="2374"/>
      <c r="S151" s="2368"/>
      <c r="T151" s="2368"/>
      <c r="U151" s="1008" t="s">
        <v>523</v>
      </c>
      <c r="V151" s="1033">
        <v>5000000</v>
      </c>
      <c r="W151" s="2398"/>
      <c r="X151" s="2371"/>
      <c r="Y151" s="2371"/>
      <c r="Z151" s="2371"/>
      <c r="AA151" s="2365"/>
      <c r="AB151" s="2365"/>
      <c r="AC151" s="2365"/>
      <c r="AD151" s="2365"/>
      <c r="AE151" s="2365"/>
      <c r="AF151" s="2365"/>
      <c r="AG151" s="2365"/>
      <c r="AH151" s="2365"/>
      <c r="AI151" s="2365"/>
      <c r="AJ151" s="2548"/>
      <c r="AK151" s="2365"/>
      <c r="AL151" s="2365"/>
      <c r="AM151" s="2548"/>
      <c r="AN151" s="2365"/>
      <c r="AO151" s="2355"/>
      <c r="AP151" s="2355"/>
      <c r="AQ151" s="2358"/>
    </row>
    <row r="152" spans="1:43" x14ac:dyDescent="0.25">
      <c r="A152" s="1009"/>
      <c r="B152" s="1010"/>
      <c r="C152" s="1011"/>
      <c r="D152" s="1010"/>
      <c r="E152" s="1010"/>
      <c r="F152" s="1011"/>
      <c r="G152" s="1006">
        <v>43</v>
      </c>
      <c r="H152" s="984" t="s">
        <v>524</v>
      </c>
      <c r="I152" s="984"/>
      <c r="J152" s="984"/>
      <c r="K152" s="985"/>
      <c r="L152" s="985"/>
      <c r="M152" s="984"/>
      <c r="N152" s="985"/>
      <c r="O152" s="984"/>
      <c r="P152" s="985"/>
      <c r="Q152" s="984"/>
      <c r="R152" s="984"/>
      <c r="S152" s="985"/>
      <c r="T152" s="985"/>
      <c r="U152" s="985"/>
      <c r="V152" s="1034"/>
      <c r="W152" s="1117"/>
      <c r="X152" s="986"/>
      <c r="Y152" s="986"/>
      <c r="Z152" s="986"/>
      <c r="AA152" s="1007"/>
      <c r="AB152" s="1007"/>
      <c r="AC152" s="986"/>
      <c r="AD152" s="1007"/>
      <c r="AE152" s="1007"/>
      <c r="AF152" s="1007"/>
      <c r="AG152" s="1007"/>
      <c r="AH152" s="1007"/>
      <c r="AI152" s="1007"/>
      <c r="AJ152" s="986"/>
      <c r="AK152" s="1007"/>
      <c r="AL152" s="1007"/>
      <c r="AM152" s="986"/>
      <c r="AN152" s="1007"/>
      <c r="AO152" s="984"/>
      <c r="AP152" s="984"/>
      <c r="AQ152" s="1128"/>
    </row>
    <row r="153" spans="1:43" ht="85.5" x14ac:dyDescent="0.25">
      <c r="A153" s="1009"/>
      <c r="B153" s="1010"/>
      <c r="C153" s="1011"/>
      <c r="D153" s="1010"/>
      <c r="E153" s="1010"/>
      <c r="F153" s="1011"/>
      <c r="G153" s="1012"/>
      <c r="H153" s="1013"/>
      <c r="I153" s="1014"/>
      <c r="J153" s="2369">
        <v>151</v>
      </c>
      <c r="K153" s="2366" t="s">
        <v>525</v>
      </c>
      <c r="L153" s="2380" t="s">
        <v>2080</v>
      </c>
      <c r="M153" s="2359">
        <v>12</v>
      </c>
      <c r="N153" s="1066"/>
      <c r="O153" s="2369" t="s">
        <v>2404</v>
      </c>
      <c r="P153" s="2366" t="s">
        <v>526</v>
      </c>
      <c r="Q153" s="1942">
        <f>SUM(V153:V155)/R153</f>
        <v>0.1072069278425401</v>
      </c>
      <c r="R153" s="2372">
        <f>SUM(V153:V165)</f>
        <v>953669712</v>
      </c>
      <c r="S153" s="2366" t="s">
        <v>527</v>
      </c>
      <c r="T153" s="2366" t="s">
        <v>528</v>
      </c>
      <c r="U153" s="1008" t="s">
        <v>529</v>
      </c>
      <c r="V153" s="1033">
        <v>34080000</v>
      </c>
      <c r="W153" s="1118"/>
      <c r="X153" s="1035"/>
      <c r="Y153" s="2442">
        <v>292684</v>
      </c>
      <c r="Z153" s="2369">
        <v>282326</v>
      </c>
      <c r="AA153" s="2363">
        <v>135912</v>
      </c>
      <c r="AB153" s="2363">
        <v>45122</v>
      </c>
      <c r="AC153" s="2363">
        <f t="shared" ref="AC153:AD153" si="2">AC141</f>
        <v>307101</v>
      </c>
      <c r="AD153" s="2363">
        <f t="shared" si="2"/>
        <v>86875</v>
      </c>
      <c r="AE153" s="2363">
        <v>2145</v>
      </c>
      <c r="AF153" s="2363">
        <v>12718</v>
      </c>
      <c r="AG153" s="2363">
        <v>26</v>
      </c>
      <c r="AH153" s="2363">
        <v>37</v>
      </c>
      <c r="AI153" s="2363" t="s">
        <v>311</v>
      </c>
      <c r="AJ153" s="2363" t="s">
        <v>311</v>
      </c>
      <c r="AK153" s="2363">
        <v>53164</v>
      </c>
      <c r="AL153" s="2363">
        <v>16982</v>
      </c>
      <c r="AM153" s="2363">
        <v>60013</v>
      </c>
      <c r="AN153" s="2363">
        <v>575010</v>
      </c>
      <c r="AO153" s="2439">
        <v>43101</v>
      </c>
      <c r="AP153" s="2439">
        <v>43465</v>
      </c>
      <c r="AQ153" s="2356" t="s">
        <v>2419</v>
      </c>
    </row>
    <row r="154" spans="1:43" ht="85.5" x14ac:dyDescent="0.25">
      <c r="A154" s="1009"/>
      <c r="B154" s="1010"/>
      <c r="C154" s="1011"/>
      <c r="D154" s="1010"/>
      <c r="E154" s="1010"/>
      <c r="F154" s="1011"/>
      <c r="G154" s="1009"/>
      <c r="H154" s="1010"/>
      <c r="I154" s="1011"/>
      <c r="J154" s="2370"/>
      <c r="K154" s="2367"/>
      <c r="L154" s="2380"/>
      <c r="M154" s="2359"/>
      <c r="N154" s="1114"/>
      <c r="O154" s="2370"/>
      <c r="P154" s="2367"/>
      <c r="Q154" s="1943"/>
      <c r="R154" s="2373"/>
      <c r="S154" s="2367"/>
      <c r="T154" s="2367"/>
      <c r="U154" s="1008" t="s">
        <v>530</v>
      </c>
      <c r="V154" s="1033">
        <v>34080000</v>
      </c>
      <c r="W154" s="1119"/>
      <c r="X154" s="1036"/>
      <c r="Y154" s="2443"/>
      <c r="Z154" s="2370"/>
      <c r="AA154" s="2364"/>
      <c r="AB154" s="2364"/>
      <c r="AC154" s="2364"/>
      <c r="AD154" s="2364"/>
      <c r="AE154" s="2364"/>
      <c r="AF154" s="2364"/>
      <c r="AG154" s="2364"/>
      <c r="AH154" s="2364"/>
      <c r="AI154" s="2364"/>
      <c r="AJ154" s="2364"/>
      <c r="AK154" s="2364"/>
      <c r="AL154" s="2364"/>
      <c r="AM154" s="2364"/>
      <c r="AN154" s="2364"/>
      <c r="AO154" s="2440"/>
      <c r="AP154" s="2440"/>
      <c r="AQ154" s="2357"/>
    </row>
    <row r="155" spans="1:43" ht="99.75" x14ac:dyDescent="0.25">
      <c r="A155" s="1009"/>
      <c r="B155" s="1010"/>
      <c r="C155" s="1011"/>
      <c r="D155" s="1010"/>
      <c r="E155" s="1010"/>
      <c r="F155" s="1011"/>
      <c r="G155" s="1009"/>
      <c r="H155" s="1010"/>
      <c r="I155" s="1011"/>
      <c r="J155" s="2371"/>
      <c r="K155" s="2368"/>
      <c r="L155" s="2380"/>
      <c r="M155" s="2359"/>
      <c r="N155" s="1114"/>
      <c r="O155" s="2370"/>
      <c r="P155" s="2367"/>
      <c r="Q155" s="1944"/>
      <c r="R155" s="2373"/>
      <c r="S155" s="2367"/>
      <c r="T155" s="2368"/>
      <c r="U155" s="1008" t="s">
        <v>531</v>
      </c>
      <c r="V155" s="1033">
        <v>34080000</v>
      </c>
      <c r="W155" s="1119"/>
      <c r="X155" s="1036"/>
      <c r="Y155" s="2443"/>
      <c r="Z155" s="2370"/>
      <c r="AA155" s="2364"/>
      <c r="AB155" s="2364"/>
      <c r="AC155" s="2364"/>
      <c r="AD155" s="2364"/>
      <c r="AE155" s="2364"/>
      <c r="AF155" s="2364"/>
      <c r="AG155" s="2364"/>
      <c r="AH155" s="2364"/>
      <c r="AI155" s="2364"/>
      <c r="AJ155" s="2364"/>
      <c r="AK155" s="2364"/>
      <c r="AL155" s="2364"/>
      <c r="AM155" s="2364"/>
      <c r="AN155" s="2364"/>
      <c r="AO155" s="2440"/>
      <c r="AP155" s="2440"/>
      <c r="AQ155" s="2357"/>
    </row>
    <row r="156" spans="1:43" ht="85.5" x14ac:dyDescent="0.25">
      <c r="A156" s="1009"/>
      <c r="B156" s="1010"/>
      <c r="C156" s="1011"/>
      <c r="D156" s="1010"/>
      <c r="E156" s="1010"/>
      <c r="F156" s="1011"/>
      <c r="G156" s="1009"/>
      <c r="H156" s="1010"/>
      <c r="I156" s="1011"/>
      <c r="J156" s="2369">
        <v>152</v>
      </c>
      <c r="K156" s="2366" t="s">
        <v>532</v>
      </c>
      <c r="L156" s="2380" t="s">
        <v>2059</v>
      </c>
      <c r="M156" s="2359">
        <v>1</v>
      </c>
      <c r="N156" s="1114" t="s">
        <v>533</v>
      </c>
      <c r="O156" s="2370"/>
      <c r="P156" s="2367"/>
      <c r="Q156" s="1942">
        <f>SUM(V156:V158)/R153</f>
        <v>0.13396671656067022</v>
      </c>
      <c r="R156" s="2373"/>
      <c r="S156" s="2367"/>
      <c r="T156" s="2366" t="s">
        <v>534</v>
      </c>
      <c r="U156" s="1008" t="s">
        <v>535</v>
      </c>
      <c r="V156" s="1033">
        <v>42000000</v>
      </c>
      <c r="W156" s="1119">
        <v>61</v>
      </c>
      <c r="X156" s="1036" t="s">
        <v>310</v>
      </c>
      <c r="Y156" s="2443"/>
      <c r="Z156" s="2370"/>
      <c r="AA156" s="2364"/>
      <c r="AB156" s="2364"/>
      <c r="AC156" s="2364"/>
      <c r="AD156" s="2364"/>
      <c r="AE156" s="2364"/>
      <c r="AF156" s="2364"/>
      <c r="AG156" s="2364"/>
      <c r="AH156" s="2364"/>
      <c r="AI156" s="2364"/>
      <c r="AJ156" s="2364"/>
      <c r="AK156" s="2364"/>
      <c r="AL156" s="2364"/>
      <c r="AM156" s="2364"/>
      <c r="AN156" s="2364"/>
      <c r="AO156" s="2440"/>
      <c r="AP156" s="2440"/>
      <c r="AQ156" s="2357"/>
    </row>
    <row r="157" spans="1:43" ht="71.25" x14ac:dyDescent="0.25">
      <c r="A157" s="1009"/>
      <c r="B157" s="1010"/>
      <c r="C157" s="1011"/>
      <c r="D157" s="1010"/>
      <c r="E157" s="1010"/>
      <c r="F157" s="1011"/>
      <c r="G157" s="1009"/>
      <c r="H157" s="1010"/>
      <c r="I157" s="1011"/>
      <c r="J157" s="2370"/>
      <c r="K157" s="2367"/>
      <c r="L157" s="2380"/>
      <c r="M157" s="2359"/>
      <c r="N157" s="1114"/>
      <c r="O157" s="2370"/>
      <c r="P157" s="2367"/>
      <c r="Q157" s="1943"/>
      <c r="R157" s="2373"/>
      <c r="S157" s="2367"/>
      <c r="T157" s="2367"/>
      <c r="U157" s="1008" t="s">
        <v>536</v>
      </c>
      <c r="V157" s="1033">
        <v>42000000</v>
      </c>
      <c r="W157" s="1119"/>
      <c r="X157" s="1036"/>
      <c r="Y157" s="2443"/>
      <c r="Z157" s="2370"/>
      <c r="AA157" s="2364"/>
      <c r="AB157" s="2364"/>
      <c r="AC157" s="2364"/>
      <c r="AD157" s="2364"/>
      <c r="AE157" s="2364"/>
      <c r="AF157" s="2364"/>
      <c r="AG157" s="2364"/>
      <c r="AH157" s="2364"/>
      <c r="AI157" s="2364"/>
      <c r="AJ157" s="2364"/>
      <c r="AK157" s="2364"/>
      <c r="AL157" s="2364"/>
      <c r="AM157" s="2364"/>
      <c r="AN157" s="2364"/>
      <c r="AO157" s="2440"/>
      <c r="AP157" s="2440"/>
      <c r="AQ157" s="2357"/>
    </row>
    <row r="158" spans="1:43" ht="85.5" x14ac:dyDescent="0.25">
      <c r="A158" s="1009"/>
      <c r="B158" s="1010"/>
      <c r="C158" s="1011"/>
      <c r="D158" s="1010"/>
      <c r="E158" s="1010"/>
      <c r="F158" s="1011"/>
      <c r="G158" s="1009"/>
      <c r="H158" s="1010"/>
      <c r="I158" s="1011"/>
      <c r="J158" s="2371"/>
      <c r="K158" s="2368"/>
      <c r="L158" s="2380"/>
      <c r="M158" s="2359"/>
      <c r="N158" s="1114" t="s">
        <v>537</v>
      </c>
      <c r="O158" s="2370"/>
      <c r="P158" s="2367"/>
      <c r="Q158" s="1944"/>
      <c r="R158" s="2373"/>
      <c r="S158" s="2367"/>
      <c r="T158" s="2367"/>
      <c r="U158" s="1008" t="s">
        <v>538</v>
      </c>
      <c r="V158" s="1033">
        <v>43760000</v>
      </c>
      <c r="W158" s="1119">
        <v>63</v>
      </c>
      <c r="X158" s="1036" t="s">
        <v>539</v>
      </c>
      <c r="Y158" s="2443"/>
      <c r="Z158" s="2370"/>
      <c r="AA158" s="2364"/>
      <c r="AB158" s="2364"/>
      <c r="AC158" s="2364"/>
      <c r="AD158" s="2364"/>
      <c r="AE158" s="2364"/>
      <c r="AF158" s="2364"/>
      <c r="AG158" s="2364"/>
      <c r="AH158" s="2364"/>
      <c r="AI158" s="2364"/>
      <c r="AJ158" s="2364"/>
      <c r="AK158" s="2364"/>
      <c r="AL158" s="2364"/>
      <c r="AM158" s="2364"/>
      <c r="AN158" s="2364"/>
      <c r="AO158" s="2440"/>
      <c r="AP158" s="2440"/>
      <c r="AQ158" s="2357"/>
    </row>
    <row r="159" spans="1:43" ht="85.5" x14ac:dyDescent="0.25">
      <c r="A159" s="1009"/>
      <c r="B159" s="1010"/>
      <c r="C159" s="1011"/>
      <c r="D159" s="1010"/>
      <c r="E159" s="1010"/>
      <c r="F159" s="1011"/>
      <c r="G159" s="1009"/>
      <c r="H159" s="1010"/>
      <c r="I159" s="1011"/>
      <c r="J159" s="2359">
        <v>153</v>
      </c>
      <c r="K159" s="2366" t="s">
        <v>540</v>
      </c>
      <c r="L159" s="2367" t="s">
        <v>2081</v>
      </c>
      <c r="M159" s="2370">
        <v>150</v>
      </c>
      <c r="N159" s="1114" t="s">
        <v>541</v>
      </c>
      <c r="O159" s="2370"/>
      <c r="P159" s="2367"/>
      <c r="Q159" s="1942">
        <f>SUM(V159:V165)/R153</f>
        <v>0.75882635559678968</v>
      </c>
      <c r="R159" s="2373"/>
      <c r="S159" s="2367"/>
      <c r="T159" s="2367"/>
      <c r="U159" s="1008" t="s">
        <v>542</v>
      </c>
      <c r="V159" s="1033">
        <v>23669712</v>
      </c>
      <c r="W159" s="1119">
        <v>20</v>
      </c>
      <c r="X159" s="1036" t="s">
        <v>127</v>
      </c>
      <c r="Y159" s="2443"/>
      <c r="Z159" s="2370"/>
      <c r="AA159" s="2364"/>
      <c r="AB159" s="2364"/>
      <c r="AC159" s="2364"/>
      <c r="AD159" s="2364"/>
      <c r="AE159" s="2364"/>
      <c r="AF159" s="2364"/>
      <c r="AG159" s="2364"/>
      <c r="AH159" s="2364"/>
      <c r="AI159" s="2364"/>
      <c r="AJ159" s="2364"/>
      <c r="AK159" s="2364"/>
      <c r="AL159" s="2364"/>
      <c r="AM159" s="2364"/>
      <c r="AN159" s="2364"/>
      <c r="AO159" s="2440"/>
      <c r="AP159" s="2440"/>
      <c r="AQ159" s="2357"/>
    </row>
    <row r="160" spans="1:43" ht="57" x14ac:dyDescent="0.25">
      <c r="A160" s="1009"/>
      <c r="B160" s="1010"/>
      <c r="C160" s="1011"/>
      <c r="D160" s="1010"/>
      <c r="E160" s="1010"/>
      <c r="F160" s="1011"/>
      <c r="G160" s="1009"/>
      <c r="H160" s="1010"/>
      <c r="I160" s="1011"/>
      <c r="J160" s="2359"/>
      <c r="K160" s="2367"/>
      <c r="L160" s="2367"/>
      <c r="M160" s="2370"/>
      <c r="N160" s="1114"/>
      <c r="O160" s="2370"/>
      <c r="P160" s="2367"/>
      <c r="Q160" s="1943"/>
      <c r="R160" s="2373"/>
      <c r="S160" s="2367"/>
      <c r="T160" s="2367"/>
      <c r="U160" s="1008" t="s">
        <v>543</v>
      </c>
      <c r="V160" s="1033">
        <v>600000000</v>
      </c>
      <c r="W160" s="1119"/>
      <c r="X160" s="1036"/>
      <c r="Y160" s="2443"/>
      <c r="Z160" s="2370"/>
      <c r="AA160" s="2364"/>
      <c r="AB160" s="2364"/>
      <c r="AC160" s="2364"/>
      <c r="AD160" s="2364"/>
      <c r="AE160" s="2364"/>
      <c r="AF160" s="2364"/>
      <c r="AG160" s="2364"/>
      <c r="AH160" s="2364"/>
      <c r="AI160" s="2364"/>
      <c r="AJ160" s="2364"/>
      <c r="AK160" s="2364"/>
      <c r="AL160" s="2364"/>
      <c r="AM160" s="2364"/>
      <c r="AN160" s="2364"/>
      <c r="AO160" s="2440"/>
      <c r="AP160" s="2440"/>
      <c r="AQ160" s="2357"/>
    </row>
    <row r="161" spans="1:43" ht="42.75" x14ac:dyDescent="0.25">
      <c r="A161" s="1009"/>
      <c r="B161" s="1010"/>
      <c r="C161" s="1011"/>
      <c r="D161" s="1010"/>
      <c r="E161" s="1010"/>
      <c r="F161" s="1011"/>
      <c r="G161" s="1009"/>
      <c r="H161" s="1010"/>
      <c r="I161" s="1011"/>
      <c r="J161" s="2359"/>
      <c r="K161" s="2367"/>
      <c r="L161" s="2367"/>
      <c r="M161" s="2370"/>
      <c r="N161" s="1114"/>
      <c r="O161" s="2370"/>
      <c r="P161" s="2367"/>
      <c r="Q161" s="1943"/>
      <c r="R161" s="2373"/>
      <c r="S161" s="2367"/>
      <c r="T161" s="2367"/>
      <c r="U161" s="1008" t="s">
        <v>544</v>
      </c>
      <c r="V161" s="1033">
        <v>20000000</v>
      </c>
      <c r="W161" s="1119"/>
      <c r="X161" s="1036"/>
      <c r="Y161" s="2443"/>
      <c r="Z161" s="2370"/>
      <c r="AA161" s="2364"/>
      <c r="AB161" s="2364"/>
      <c r="AC161" s="2364"/>
      <c r="AD161" s="2364"/>
      <c r="AE161" s="2364"/>
      <c r="AF161" s="2364"/>
      <c r="AG161" s="2364"/>
      <c r="AH161" s="2364"/>
      <c r="AI161" s="2364"/>
      <c r="AJ161" s="2364"/>
      <c r="AK161" s="2364"/>
      <c r="AL161" s="2364"/>
      <c r="AM161" s="2364"/>
      <c r="AN161" s="2364"/>
      <c r="AO161" s="2440"/>
      <c r="AP161" s="2440"/>
      <c r="AQ161" s="2357"/>
    </row>
    <row r="162" spans="1:43" ht="85.5" x14ac:dyDescent="0.25">
      <c r="A162" s="1009"/>
      <c r="B162" s="1010"/>
      <c r="C162" s="1011"/>
      <c r="D162" s="1010"/>
      <c r="E162" s="1010"/>
      <c r="F162" s="1011"/>
      <c r="G162" s="1009"/>
      <c r="H162" s="1010"/>
      <c r="I162" s="1011"/>
      <c r="J162" s="2359"/>
      <c r="K162" s="2367"/>
      <c r="L162" s="2367"/>
      <c r="M162" s="2370"/>
      <c r="N162" s="1114"/>
      <c r="O162" s="2370"/>
      <c r="P162" s="2367"/>
      <c r="Q162" s="1943"/>
      <c r="R162" s="2373"/>
      <c r="S162" s="2367"/>
      <c r="T162" s="2367"/>
      <c r="U162" s="1008" t="s">
        <v>545</v>
      </c>
      <c r="V162" s="1033">
        <v>20000000</v>
      </c>
      <c r="W162" s="1119"/>
      <c r="X162" s="1036"/>
      <c r="Y162" s="2443"/>
      <c r="Z162" s="2370"/>
      <c r="AA162" s="2364"/>
      <c r="AB162" s="2364"/>
      <c r="AC162" s="2364"/>
      <c r="AD162" s="2364"/>
      <c r="AE162" s="2364"/>
      <c r="AF162" s="2364"/>
      <c r="AG162" s="2364"/>
      <c r="AH162" s="2364"/>
      <c r="AI162" s="2364"/>
      <c r="AJ162" s="2364"/>
      <c r="AK162" s="2364"/>
      <c r="AL162" s="2364"/>
      <c r="AM162" s="2364"/>
      <c r="AN162" s="2364"/>
      <c r="AO162" s="2440"/>
      <c r="AP162" s="2440"/>
      <c r="AQ162" s="2357"/>
    </row>
    <row r="163" spans="1:43" ht="85.5" x14ac:dyDescent="0.25">
      <c r="A163" s="1009"/>
      <c r="B163" s="1010"/>
      <c r="C163" s="1011"/>
      <c r="D163" s="1010"/>
      <c r="E163" s="1010"/>
      <c r="F163" s="1011"/>
      <c r="G163" s="1009"/>
      <c r="H163" s="1010"/>
      <c r="I163" s="1011"/>
      <c r="J163" s="2359"/>
      <c r="K163" s="2367"/>
      <c r="L163" s="2367"/>
      <c r="M163" s="2370"/>
      <c r="N163" s="1114"/>
      <c r="O163" s="2370"/>
      <c r="P163" s="2367"/>
      <c r="Q163" s="1943"/>
      <c r="R163" s="2373"/>
      <c r="S163" s="2367"/>
      <c r="T163" s="2367"/>
      <c r="U163" s="1008" t="s">
        <v>546</v>
      </c>
      <c r="V163" s="1033">
        <v>20000000</v>
      </c>
      <c r="W163" s="1119"/>
      <c r="X163" s="1036"/>
      <c r="Y163" s="2443"/>
      <c r="Z163" s="2370"/>
      <c r="AA163" s="2364"/>
      <c r="AB163" s="2364"/>
      <c r="AC163" s="2364"/>
      <c r="AD163" s="2364"/>
      <c r="AE163" s="2364"/>
      <c r="AF163" s="2364"/>
      <c r="AG163" s="2364"/>
      <c r="AH163" s="2364"/>
      <c r="AI163" s="2364"/>
      <c r="AJ163" s="2364"/>
      <c r="AK163" s="2364"/>
      <c r="AL163" s="2364"/>
      <c r="AM163" s="2364"/>
      <c r="AN163" s="2364"/>
      <c r="AO163" s="2440"/>
      <c r="AP163" s="2440"/>
      <c r="AQ163" s="2357"/>
    </row>
    <row r="164" spans="1:43" ht="57" x14ac:dyDescent="0.25">
      <c r="A164" s="991"/>
      <c r="B164" s="992"/>
      <c r="C164" s="993"/>
      <c r="D164" s="1010"/>
      <c r="E164" s="1010"/>
      <c r="F164" s="1011"/>
      <c r="G164" s="1009"/>
      <c r="H164" s="1010"/>
      <c r="I164" s="1011"/>
      <c r="J164" s="2359"/>
      <c r="K164" s="2367"/>
      <c r="L164" s="2367"/>
      <c r="M164" s="2370"/>
      <c r="N164" s="1114"/>
      <c r="O164" s="2370"/>
      <c r="P164" s="2367"/>
      <c r="Q164" s="1943"/>
      <c r="R164" s="2373"/>
      <c r="S164" s="2367"/>
      <c r="T164" s="2367"/>
      <c r="U164" s="1008" t="s">
        <v>547</v>
      </c>
      <c r="V164" s="1033">
        <v>20000000</v>
      </c>
      <c r="W164" s="1119"/>
      <c r="X164" s="1036"/>
      <c r="Y164" s="2443"/>
      <c r="Z164" s="2370"/>
      <c r="AA164" s="2364"/>
      <c r="AB164" s="2364"/>
      <c r="AC164" s="2364"/>
      <c r="AD164" s="2364"/>
      <c r="AE164" s="2364"/>
      <c r="AF164" s="2364"/>
      <c r="AG164" s="2364"/>
      <c r="AH164" s="2364"/>
      <c r="AI164" s="2364"/>
      <c r="AJ164" s="2364"/>
      <c r="AK164" s="2364"/>
      <c r="AL164" s="2364"/>
      <c r="AM164" s="2364"/>
      <c r="AN164" s="2364"/>
      <c r="AO164" s="2440"/>
      <c r="AP164" s="2440"/>
      <c r="AQ164" s="2357"/>
    </row>
    <row r="165" spans="1:43" ht="85.5" x14ac:dyDescent="0.25">
      <c r="A165" s="991"/>
      <c r="B165" s="992"/>
      <c r="C165" s="993"/>
      <c r="D165" s="992"/>
      <c r="E165" s="992"/>
      <c r="F165" s="993"/>
      <c r="G165" s="1002"/>
      <c r="H165" s="1000"/>
      <c r="I165" s="1001"/>
      <c r="J165" s="2359"/>
      <c r="K165" s="2368"/>
      <c r="L165" s="2368"/>
      <c r="M165" s="2371"/>
      <c r="N165" s="1029"/>
      <c r="O165" s="2371"/>
      <c r="P165" s="2368"/>
      <c r="Q165" s="1944"/>
      <c r="R165" s="2374"/>
      <c r="S165" s="2368"/>
      <c r="T165" s="2368"/>
      <c r="U165" s="1008" t="s">
        <v>548</v>
      </c>
      <c r="V165" s="1033">
        <v>20000000</v>
      </c>
      <c r="W165" s="1120"/>
      <c r="X165" s="1038"/>
      <c r="Y165" s="2444"/>
      <c r="Z165" s="2371"/>
      <c r="AA165" s="2365"/>
      <c r="AB165" s="2365"/>
      <c r="AC165" s="2365"/>
      <c r="AD165" s="2365"/>
      <c r="AE165" s="2365"/>
      <c r="AF165" s="2365"/>
      <c r="AG165" s="2365"/>
      <c r="AH165" s="2365"/>
      <c r="AI165" s="2365"/>
      <c r="AJ165" s="2365"/>
      <c r="AK165" s="2365"/>
      <c r="AL165" s="2365"/>
      <c r="AM165" s="2365"/>
      <c r="AN165" s="2365"/>
      <c r="AO165" s="2441"/>
      <c r="AP165" s="2441"/>
      <c r="AQ165" s="2358"/>
    </row>
    <row r="166" spans="1:43" x14ac:dyDescent="0.25">
      <c r="A166" s="1009"/>
      <c r="B166" s="1010"/>
      <c r="C166" s="1011"/>
      <c r="D166" s="1010"/>
      <c r="E166" s="1010"/>
      <c r="F166" s="1011"/>
      <c r="G166" s="1006">
        <v>44</v>
      </c>
      <c r="H166" s="984" t="s">
        <v>549</v>
      </c>
      <c r="I166" s="984"/>
      <c r="J166" s="984"/>
      <c r="K166" s="985"/>
      <c r="L166" s="985"/>
      <c r="M166" s="984"/>
      <c r="N166" s="985"/>
      <c r="O166" s="984"/>
      <c r="P166" s="985"/>
      <c r="Q166" s="984"/>
      <c r="R166" s="984"/>
      <c r="S166" s="985"/>
      <c r="T166" s="985"/>
      <c r="U166" s="985"/>
      <c r="V166" s="984"/>
      <c r="W166" s="1117"/>
      <c r="X166" s="986"/>
      <c r="Y166" s="986"/>
      <c r="Z166" s="986"/>
      <c r="AA166" s="1007"/>
      <c r="AB166" s="1007"/>
      <c r="AC166" s="986"/>
      <c r="AD166" s="1007"/>
      <c r="AE166" s="1007"/>
      <c r="AF166" s="1007"/>
      <c r="AG166" s="1007"/>
      <c r="AH166" s="1007"/>
      <c r="AI166" s="1007"/>
      <c r="AJ166" s="986"/>
      <c r="AK166" s="1007"/>
      <c r="AL166" s="1007"/>
      <c r="AM166" s="986"/>
      <c r="AN166" s="1007"/>
      <c r="AO166" s="986"/>
      <c r="AP166" s="984"/>
      <c r="AQ166" s="1128"/>
    </row>
    <row r="167" spans="1:43" ht="71.25" x14ac:dyDescent="0.25">
      <c r="A167" s="991"/>
      <c r="B167" s="992"/>
      <c r="C167" s="993"/>
      <c r="D167" s="992"/>
      <c r="E167" s="992"/>
      <c r="F167" s="993"/>
      <c r="G167" s="994"/>
      <c r="H167" s="995"/>
      <c r="I167" s="996"/>
      <c r="J167" s="2369">
        <v>154</v>
      </c>
      <c r="K167" s="2366" t="s">
        <v>550</v>
      </c>
      <c r="L167" s="2366" t="s">
        <v>2082</v>
      </c>
      <c r="M167" s="2369">
        <v>5</v>
      </c>
      <c r="N167" s="1066"/>
      <c r="O167" s="2369" t="s">
        <v>2405</v>
      </c>
      <c r="P167" s="2366" t="s">
        <v>551</v>
      </c>
      <c r="Q167" s="1942">
        <f>SUM(V167:V173)/R167</f>
        <v>0.31490845802038597</v>
      </c>
      <c r="R167" s="2372">
        <f>SUM(V167:V190)</f>
        <v>254042081</v>
      </c>
      <c r="S167" s="2366" t="s">
        <v>552</v>
      </c>
      <c r="T167" s="2366" t="s">
        <v>553</v>
      </c>
      <c r="U167" s="1008" t="s">
        <v>554</v>
      </c>
      <c r="V167" s="1033">
        <v>3500000</v>
      </c>
      <c r="W167" s="1118"/>
      <c r="X167" s="1039"/>
      <c r="Y167" s="2436">
        <v>292684</v>
      </c>
      <c r="Z167" s="2436">
        <v>282326</v>
      </c>
      <c r="AA167" s="2363" t="s">
        <v>311</v>
      </c>
      <c r="AB167" s="2363" t="s">
        <v>311</v>
      </c>
      <c r="AC167" s="2445" t="s">
        <v>311</v>
      </c>
      <c r="AD167" s="2363" t="s">
        <v>311</v>
      </c>
      <c r="AE167" s="2363">
        <v>2145</v>
      </c>
      <c r="AF167" s="2363">
        <v>12718</v>
      </c>
      <c r="AG167" s="2363">
        <v>26</v>
      </c>
      <c r="AH167" s="2363">
        <v>37</v>
      </c>
      <c r="AI167" s="2363" t="s">
        <v>311</v>
      </c>
      <c r="AJ167" s="2363" t="s">
        <v>311</v>
      </c>
      <c r="AK167" s="2363">
        <v>53164</v>
      </c>
      <c r="AL167" s="2363">
        <v>16982</v>
      </c>
      <c r="AM167" s="2363">
        <v>60013</v>
      </c>
      <c r="AN167" s="2363">
        <v>575010</v>
      </c>
      <c r="AO167" s="2439">
        <v>43101</v>
      </c>
      <c r="AP167" s="2439">
        <v>43465</v>
      </c>
      <c r="AQ167" s="2396" t="s">
        <v>2419</v>
      </c>
    </row>
    <row r="168" spans="1:43" ht="57" x14ac:dyDescent="0.25">
      <c r="A168" s="991"/>
      <c r="B168" s="992"/>
      <c r="C168" s="993"/>
      <c r="D168" s="992"/>
      <c r="E168" s="992"/>
      <c r="F168" s="993"/>
      <c r="G168" s="991"/>
      <c r="H168" s="992"/>
      <c r="I168" s="993"/>
      <c r="J168" s="2370"/>
      <c r="K168" s="2367"/>
      <c r="L168" s="2367"/>
      <c r="M168" s="2370"/>
      <c r="N168" s="1114"/>
      <c r="O168" s="2370"/>
      <c r="P168" s="2367"/>
      <c r="Q168" s="1943"/>
      <c r="R168" s="2373"/>
      <c r="S168" s="2367"/>
      <c r="T168" s="2367"/>
      <c r="U168" s="1008" t="s">
        <v>555</v>
      </c>
      <c r="V168" s="1033">
        <v>500000</v>
      </c>
      <c r="W168" s="1119"/>
      <c r="X168" s="1037"/>
      <c r="Y168" s="2437"/>
      <c r="Z168" s="2437"/>
      <c r="AA168" s="2364"/>
      <c r="AB168" s="2364"/>
      <c r="AC168" s="2446"/>
      <c r="AD168" s="2364"/>
      <c r="AE168" s="2364"/>
      <c r="AF168" s="2364"/>
      <c r="AG168" s="2364"/>
      <c r="AH168" s="2364"/>
      <c r="AI168" s="2364"/>
      <c r="AJ168" s="2364"/>
      <c r="AK168" s="2364"/>
      <c r="AL168" s="2364"/>
      <c r="AM168" s="2364"/>
      <c r="AN168" s="2364"/>
      <c r="AO168" s="2440"/>
      <c r="AP168" s="2440"/>
      <c r="AQ168" s="2397"/>
    </row>
    <row r="169" spans="1:43" ht="114" x14ac:dyDescent="0.25">
      <c r="A169" s="991"/>
      <c r="B169" s="992"/>
      <c r="C169" s="993"/>
      <c r="D169" s="992"/>
      <c r="E169" s="992"/>
      <c r="F169" s="993"/>
      <c r="G169" s="991"/>
      <c r="H169" s="992"/>
      <c r="I169" s="993"/>
      <c r="J169" s="2370"/>
      <c r="K169" s="2367"/>
      <c r="L169" s="2367"/>
      <c r="M169" s="2370"/>
      <c r="N169" s="1114"/>
      <c r="O169" s="2370"/>
      <c r="P169" s="2367"/>
      <c r="Q169" s="1943"/>
      <c r="R169" s="2373"/>
      <c r="S169" s="2367"/>
      <c r="T169" s="2367"/>
      <c r="U169" s="1008" t="s">
        <v>556</v>
      </c>
      <c r="V169" s="1033">
        <v>14000000</v>
      </c>
      <c r="W169" s="1119"/>
      <c r="X169" s="1037"/>
      <c r="Y169" s="2437"/>
      <c r="Z169" s="2437"/>
      <c r="AA169" s="2364"/>
      <c r="AB169" s="2364"/>
      <c r="AC169" s="2446"/>
      <c r="AD169" s="2364"/>
      <c r="AE169" s="2364"/>
      <c r="AF169" s="2364"/>
      <c r="AG169" s="2364"/>
      <c r="AH169" s="2364"/>
      <c r="AI169" s="2364"/>
      <c r="AJ169" s="2364"/>
      <c r="AK169" s="2364"/>
      <c r="AL169" s="2364"/>
      <c r="AM169" s="2364"/>
      <c r="AN169" s="2364"/>
      <c r="AO169" s="2440"/>
      <c r="AP169" s="2440"/>
      <c r="AQ169" s="2397"/>
    </row>
    <row r="170" spans="1:43" ht="85.5" x14ac:dyDescent="0.25">
      <c r="A170" s="991"/>
      <c r="B170" s="992"/>
      <c r="C170" s="993"/>
      <c r="D170" s="992"/>
      <c r="E170" s="992"/>
      <c r="F170" s="993"/>
      <c r="G170" s="991"/>
      <c r="H170" s="992"/>
      <c r="I170" s="993"/>
      <c r="J170" s="2370"/>
      <c r="K170" s="2367"/>
      <c r="L170" s="2367"/>
      <c r="M170" s="2370"/>
      <c r="N170" s="1114"/>
      <c r="O170" s="2370"/>
      <c r="P170" s="2367"/>
      <c r="Q170" s="1943"/>
      <c r="R170" s="2373"/>
      <c r="S170" s="2367"/>
      <c r="T170" s="2367"/>
      <c r="U170" s="1008" t="s">
        <v>557</v>
      </c>
      <c r="V170" s="1033">
        <v>14000000</v>
      </c>
      <c r="W170" s="1119"/>
      <c r="X170" s="1037"/>
      <c r="Y170" s="2437"/>
      <c r="Z170" s="2437"/>
      <c r="AA170" s="2364"/>
      <c r="AB170" s="2364"/>
      <c r="AC170" s="2446"/>
      <c r="AD170" s="2364"/>
      <c r="AE170" s="2364"/>
      <c r="AF170" s="2364"/>
      <c r="AG170" s="2364"/>
      <c r="AH170" s="2364"/>
      <c r="AI170" s="2364"/>
      <c r="AJ170" s="2364"/>
      <c r="AK170" s="2364"/>
      <c r="AL170" s="2364"/>
      <c r="AM170" s="2364"/>
      <c r="AN170" s="2364"/>
      <c r="AO170" s="2440"/>
      <c r="AP170" s="2440"/>
      <c r="AQ170" s="2397"/>
    </row>
    <row r="171" spans="1:43" ht="99.75" x14ac:dyDescent="0.25">
      <c r="A171" s="991"/>
      <c r="B171" s="992"/>
      <c r="C171" s="993"/>
      <c r="D171" s="992"/>
      <c r="E171" s="992"/>
      <c r="F171" s="993"/>
      <c r="G171" s="991"/>
      <c r="H171" s="992"/>
      <c r="I171" s="993"/>
      <c r="J171" s="2370"/>
      <c r="K171" s="2367"/>
      <c r="L171" s="2367"/>
      <c r="M171" s="2370"/>
      <c r="N171" s="1114"/>
      <c r="O171" s="2370"/>
      <c r="P171" s="2367"/>
      <c r="Q171" s="1943"/>
      <c r="R171" s="2373"/>
      <c r="S171" s="2367"/>
      <c r="T171" s="2367"/>
      <c r="U171" s="1008" t="s">
        <v>558</v>
      </c>
      <c r="V171" s="1033">
        <v>14000000</v>
      </c>
      <c r="W171" s="1119"/>
      <c r="X171" s="1037"/>
      <c r="Y171" s="2437"/>
      <c r="Z171" s="2437"/>
      <c r="AA171" s="2364"/>
      <c r="AB171" s="2364"/>
      <c r="AC171" s="2446"/>
      <c r="AD171" s="2364"/>
      <c r="AE171" s="2364"/>
      <c r="AF171" s="2364"/>
      <c r="AG171" s="2364"/>
      <c r="AH171" s="2364"/>
      <c r="AI171" s="2364"/>
      <c r="AJ171" s="2364"/>
      <c r="AK171" s="2364"/>
      <c r="AL171" s="2364"/>
      <c r="AM171" s="2364"/>
      <c r="AN171" s="2364"/>
      <c r="AO171" s="2440"/>
      <c r="AP171" s="2440"/>
      <c r="AQ171" s="2397"/>
    </row>
    <row r="172" spans="1:43" ht="85.5" x14ac:dyDescent="0.25">
      <c r="A172" s="991"/>
      <c r="B172" s="992"/>
      <c r="C172" s="993"/>
      <c r="D172" s="992"/>
      <c r="E172" s="992"/>
      <c r="F172" s="993"/>
      <c r="G172" s="991"/>
      <c r="H172" s="992"/>
      <c r="I172" s="993"/>
      <c r="J172" s="2370"/>
      <c r="K172" s="2367"/>
      <c r="L172" s="2367"/>
      <c r="M172" s="2370"/>
      <c r="N172" s="1114"/>
      <c r="O172" s="2370"/>
      <c r="P172" s="2367"/>
      <c r="Q172" s="1943"/>
      <c r="R172" s="2373"/>
      <c r="S172" s="2367"/>
      <c r="T172" s="2367"/>
      <c r="U172" s="1008" t="s">
        <v>559</v>
      </c>
      <c r="V172" s="1033">
        <v>25000000</v>
      </c>
      <c r="W172" s="1119"/>
      <c r="X172" s="1037"/>
      <c r="Y172" s="2437"/>
      <c r="Z172" s="2437"/>
      <c r="AA172" s="2364"/>
      <c r="AB172" s="2364"/>
      <c r="AC172" s="2446"/>
      <c r="AD172" s="2364"/>
      <c r="AE172" s="2364"/>
      <c r="AF172" s="2364"/>
      <c r="AG172" s="2364"/>
      <c r="AH172" s="2364"/>
      <c r="AI172" s="2364"/>
      <c r="AJ172" s="2364"/>
      <c r="AK172" s="2364"/>
      <c r="AL172" s="2364"/>
      <c r="AM172" s="2364"/>
      <c r="AN172" s="2364"/>
      <c r="AO172" s="2440"/>
      <c r="AP172" s="2440"/>
      <c r="AQ172" s="2397"/>
    </row>
    <row r="173" spans="1:43" ht="71.25" x14ac:dyDescent="0.25">
      <c r="A173" s="991"/>
      <c r="B173" s="992"/>
      <c r="C173" s="993"/>
      <c r="D173" s="992"/>
      <c r="E173" s="992"/>
      <c r="F173" s="993"/>
      <c r="G173" s="991"/>
      <c r="H173" s="992"/>
      <c r="I173" s="993"/>
      <c r="J173" s="2371"/>
      <c r="K173" s="2368"/>
      <c r="L173" s="2368"/>
      <c r="M173" s="2371"/>
      <c r="N173" s="1114"/>
      <c r="O173" s="2370"/>
      <c r="P173" s="2367"/>
      <c r="Q173" s="1944"/>
      <c r="R173" s="2373"/>
      <c r="S173" s="2367"/>
      <c r="T173" s="2368"/>
      <c r="U173" s="1008" t="s">
        <v>560</v>
      </c>
      <c r="V173" s="1033">
        <v>9000000</v>
      </c>
      <c r="W173" s="1119"/>
      <c r="X173" s="1037"/>
      <c r="Y173" s="2437"/>
      <c r="Z173" s="2437"/>
      <c r="AA173" s="2364"/>
      <c r="AB173" s="2364"/>
      <c r="AC173" s="2446"/>
      <c r="AD173" s="2364"/>
      <c r="AE173" s="2364"/>
      <c r="AF173" s="2364"/>
      <c r="AG173" s="2364"/>
      <c r="AH173" s="2364"/>
      <c r="AI173" s="2364"/>
      <c r="AJ173" s="2364"/>
      <c r="AK173" s="2364"/>
      <c r="AL173" s="2364"/>
      <c r="AM173" s="2364"/>
      <c r="AN173" s="2364"/>
      <c r="AO173" s="2440"/>
      <c r="AP173" s="2440"/>
      <c r="AQ173" s="2397"/>
    </row>
    <row r="174" spans="1:43" ht="71.25" x14ac:dyDescent="0.25">
      <c r="A174" s="991"/>
      <c r="B174" s="992"/>
      <c r="C174" s="993"/>
      <c r="D174" s="992"/>
      <c r="E174" s="992"/>
      <c r="F174" s="993"/>
      <c r="G174" s="991"/>
      <c r="H174" s="992"/>
      <c r="I174" s="993"/>
      <c r="J174" s="2369">
        <v>155</v>
      </c>
      <c r="K174" s="2366" t="s">
        <v>561</v>
      </c>
      <c r="L174" s="2366" t="s">
        <v>2083</v>
      </c>
      <c r="M174" s="2369">
        <v>1</v>
      </c>
      <c r="N174" s="1114"/>
      <c r="O174" s="2370"/>
      <c r="P174" s="2367"/>
      <c r="Q174" s="1942">
        <f>SUM(V174:V180)/R167</f>
        <v>0.19878596412536867</v>
      </c>
      <c r="R174" s="2373"/>
      <c r="S174" s="2367"/>
      <c r="T174" s="2366" t="s">
        <v>562</v>
      </c>
      <c r="U174" s="1008" t="s">
        <v>563</v>
      </c>
      <c r="V174" s="1033">
        <v>1000000</v>
      </c>
      <c r="W174" s="1119"/>
      <c r="X174" s="1037"/>
      <c r="Y174" s="2437"/>
      <c r="Z174" s="2437"/>
      <c r="AA174" s="2364"/>
      <c r="AB174" s="2364"/>
      <c r="AC174" s="2446"/>
      <c r="AD174" s="2364"/>
      <c r="AE174" s="2364"/>
      <c r="AF174" s="2364"/>
      <c r="AG174" s="2364"/>
      <c r="AH174" s="2364"/>
      <c r="AI174" s="2364"/>
      <c r="AJ174" s="2364"/>
      <c r="AK174" s="2364"/>
      <c r="AL174" s="2364"/>
      <c r="AM174" s="2364"/>
      <c r="AN174" s="2364"/>
      <c r="AO174" s="2440"/>
      <c r="AP174" s="2440"/>
      <c r="AQ174" s="2397"/>
    </row>
    <row r="175" spans="1:43" ht="128.25" x14ac:dyDescent="0.25">
      <c r="A175" s="991"/>
      <c r="B175" s="992"/>
      <c r="C175" s="993"/>
      <c r="D175" s="992"/>
      <c r="E175" s="992"/>
      <c r="F175" s="993"/>
      <c r="G175" s="991"/>
      <c r="H175" s="992"/>
      <c r="I175" s="993"/>
      <c r="J175" s="2370"/>
      <c r="K175" s="2367"/>
      <c r="L175" s="2367"/>
      <c r="M175" s="2370"/>
      <c r="N175" s="1114"/>
      <c r="O175" s="2370"/>
      <c r="P175" s="2367"/>
      <c r="Q175" s="1943"/>
      <c r="R175" s="2373"/>
      <c r="S175" s="2367"/>
      <c r="T175" s="2367"/>
      <c r="U175" s="1008" t="s">
        <v>564</v>
      </c>
      <c r="V175" s="1033">
        <v>18000000</v>
      </c>
      <c r="W175" s="1119"/>
      <c r="X175" s="1037"/>
      <c r="Y175" s="2437"/>
      <c r="Z175" s="2437"/>
      <c r="AA175" s="2364"/>
      <c r="AB175" s="2364"/>
      <c r="AC175" s="2446"/>
      <c r="AD175" s="2364"/>
      <c r="AE175" s="2364"/>
      <c r="AF175" s="2364"/>
      <c r="AG175" s="2364"/>
      <c r="AH175" s="2364"/>
      <c r="AI175" s="2364"/>
      <c r="AJ175" s="2364"/>
      <c r="AK175" s="2364"/>
      <c r="AL175" s="2364"/>
      <c r="AM175" s="2364"/>
      <c r="AN175" s="2364"/>
      <c r="AO175" s="2440"/>
      <c r="AP175" s="2440"/>
      <c r="AQ175" s="2397"/>
    </row>
    <row r="176" spans="1:43" ht="71.25" x14ac:dyDescent="0.25">
      <c r="A176" s="991"/>
      <c r="B176" s="992"/>
      <c r="C176" s="993"/>
      <c r="D176" s="992"/>
      <c r="E176" s="992"/>
      <c r="F176" s="993"/>
      <c r="G176" s="991"/>
      <c r="H176" s="992"/>
      <c r="I176" s="993"/>
      <c r="J176" s="2370"/>
      <c r="K176" s="2367"/>
      <c r="L176" s="2367"/>
      <c r="M176" s="2370"/>
      <c r="N176" s="1114"/>
      <c r="O176" s="2370"/>
      <c r="P176" s="2367"/>
      <c r="Q176" s="1943"/>
      <c r="R176" s="2373"/>
      <c r="S176" s="2367"/>
      <c r="T176" s="2367"/>
      <c r="U176" s="1008" t="s">
        <v>565</v>
      </c>
      <c r="V176" s="1033">
        <v>15000000</v>
      </c>
      <c r="W176" s="1119"/>
      <c r="X176" s="1037"/>
      <c r="Y176" s="2437"/>
      <c r="Z176" s="2437"/>
      <c r="AA176" s="2364"/>
      <c r="AB176" s="2364"/>
      <c r="AC176" s="2446"/>
      <c r="AD176" s="2364"/>
      <c r="AE176" s="2364"/>
      <c r="AF176" s="2364"/>
      <c r="AG176" s="2364"/>
      <c r="AH176" s="2364"/>
      <c r="AI176" s="2364"/>
      <c r="AJ176" s="2364"/>
      <c r="AK176" s="2364"/>
      <c r="AL176" s="2364"/>
      <c r="AM176" s="2364"/>
      <c r="AN176" s="2364"/>
      <c r="AO176" s="2440"/>
      <c r="AP176" s="2440"/>
      <c r="AQ176" s="2397"/>
    </row>
    <row r="177" spans="1:43" ht="57" x14ac:dyDescent="0.25">
      <c r="A177" s="991"/>
      <c r="B177" s="992"/>
      <c r="C177" s="993"/>
      <c r="D177" s="992"/>
      <c r="E177" s="992"/>
      <c r="F177" s="993"/>
      <c r="G177" s="991"/>
      <c r="H177" s="992"/>
      <c r="I177" s="993"/>
      <c r="J177" s="2370"/>
      <c r="K177" s="2367"/>
      <c r="L177" s="2367"/>
      <c r="M177" s="2370"/>
      <c r="N177" s="1114"/>
      <c r="O177" s="2370"/>
      <c r="P177" s="2367"/>
      <c r="Q177" s="1943"/>
      <c r="R177" s="2373"/>
      <c r="S177" s="2367"/>
      <c r="T177" s="2367"/>
      <c r="U177" s="1008" t="s">
        <v>566</v>
      </c>
      <c r="V177" s="1033">
        <v>1000000</v>
      </c>
      <c r="W177" s="1119"/>
      <c r="X177" s="1037"/>
      <c r="Y177" s="2437"/>
      <c r="Z177" s="2437"/>
      <c r="AA177" s="2364"/>
      <c r="AB177" s="2364"/>
      <c r="AC177" s="2446"/>
      <c r="AD177" s="2364"/>
      <c r="AE177" s="2364"/>
      <c r="AF177" s="2364"/>
      <c r="AG177" s="2364"/>
      <c r="AH177" s="2364"/>
      <c r="AI177" s="2364"/>
      <c r="AJ177" s="2364"/>
      <c r="AK177" s="2364"/>
      <c r="AL177" s="2364"/>
      <c r="AM177" s="2364"/>
      <c r="AN177" s="2364"/>
      <c r="AO177" s="2440"/>
      <c r="AP177" s="2440"/>
      <c r="AQ177" s="2397"/>
    </row>
    <row r="178" spans="1:43" ht="85.5" x14ac:dyDescent="0.25">
      <c r="A178" s="991"/>
      <c r="B178" s="992"/>
      <c r="C178" s="993"/>
      <c r="D178" s="992"/>
      <c r="E178" s="992"/>
      <c r="F178" s="993"/>
      <c r="G178" s="991"/>
      <c r="H178" s="992"/>
      <c r="I178" s="993"/>
      <c r="J178" s="2370"/>
      <c r="K178" s="2367"/>
      <c r="L178" s="2367"/>
      <c r="M178" s="2370"/>
      <c r="N178" s="1114"/>
      <c r="O178" s="2370"/>
      <c r="P178" s="2367"/>
      <c r="Q178" s="1943"/>
      <c r="R178" s="2373"/>
      <c r="S178" s="2367"/>
      <c r="T178" s="2367"/>
      <c r="U178" s="1008" t="s">
        <v>567</v>
      </c>
      <c r="V178" s="1033">
        <v>1000000</v>
      </c>
      <c r="W178" s="1119"/>
      <c r="X178" s="1037"/>
      <c r="Y178" s="2437"/>
      <c r="Z178" s="2437"/>
      <c r="AA178" s="2364"/>
      <c r="AB178" s="2364"/>
      <c r="AC178" s="2446"/>
      <c r="AD178" s="2364"/>
      <c r="AE178" s="2364"/>
      <c r="AF178" s="2364"/>
      <c r="AG178" s="2364"/>
      <c r="AH178" s="2364"/>
      <c r="AI178" s="2364"/>
      <c r="AJ178" s="2364"/>
      <c r="AK178" s="2364"/>
      <c r="AL178" s="2364"/>
      <c r="AM178" s="2364"/>
      <c r="AN178" s="2364"/>
      <c r="AO178" s="2440"/>
      <c r="AP178" s="2440"/>
      <c r="AQ178" s="2397"/>
    </row>
    <row r="179" spans="1:43" ht="71.25" x14ac:dyDescent="0.25">
      <c r="A179" s="991"/>
      <c r="B179" s="992"/>
      <c r="C179" s="993"/>
      <c r="D179" s="992"/>
      <c r="E179" s="992"/>
      <c r="F179" s="993"/>
      <c r="G179" s="991"/>
      <c r="H179" s="992"/>
      <c r="I179" s="993"/>
      <c r="J179" s="2370"/>
      <c r="K179" s="2367"/>
      <c r="L179" s="2367"/>
      <c r="M179" s="2370"/>
      <c r="N179" s="1114"/>
      <c r="O179" s="2370"/>
      <c r="P179" s="2367"/>
      <c r="Q179" s="1943"/>
      <c r="R179" s="2373"/>
      <c r="S179" s="2367"/>
      <c r="T179" s="2367"/>
      <c r="U179" s="1008" t="s">
        <v>568</v>
      </c>
      <c r="V179" s="1033">
        <v>13500000</v>
      </c>
      <c r="W179" s="1119"/>
      <c r="X179" s="1037"/>
      <c r="Y179" s="2437"/>
      <c r="Z179" s="2437"/>
      <c r="AA179" s="2364"/>
      <c r="AB179" s="2364"/>
      <c r="AC179" s="2446"/>
      <c r="AD179" s="2364"/>
      <c r="AE179" s="2364"/>
      <c r="AF179" s="2364"/>
      <c r="AG179" s="2364"/>
      <c r="AH179" s="2364"/>
      <c r="AI179" s="2364"/>
      <c r="AJ179" s="2364"/>
      <c r="AK179" s="2364"/>
      <c r="AL179" s="2364"/>
      <c r="AM179" s="2364"/>
      <c r="AN179" s="2364"/>
      <c r="AO179" s="2440"/>
      <c r="AP179" s="2440"/>
      <c r="AQ179" s="2397"/>
    </row>
    <row r="180" spans="1:43" ht="57" x14ac:dyDescent="0.25">
      <c r="A180" s="991"/>
      <c r="B180" s="992"/>
      <c r="C180" s="993"/>
      <c r="D180" s="992"/>
      <c r="E180" s="992"/>
      <c r="F180" s="993"/>
      <c r="G180" s="991"/>
      <c r="H180" s="992"/>
      <c r="I180" s="993"/>
      <c r="J180" s="2371"/>
      <c r="K180" s="2368"/>
      <c r="L180" s="2368"/>
      <c r="M180" s="2371"/>
      <c r="N180" s="1114" t="s">
        <v>569</v>
      </c>
      <c r="O180" s="2370"/>
      <c r="P180" s="2367"/>
      <c r="Q180" s="1944"/>
      <c r="R180" s="2373"/>
      <c r="S180" s="2367"/>
      <c r="T180" s="2368"/>
      <c r="U180" s="1008" t="s">
        <v>570</v>
      </c>
      <c r="V180" s="1033">
        <v>1000000</v>
      </c>
      <c r="W180" s="1119">
        <v>61</v>
      </c>
      <c r="X180" s="1036" t="s">
        <v>310</v>
      </c>
      <c r="Y180" s="2437"/>
      <c r="Z180" s="2437"/>
      <c r="AA180" s="2364"/>
      <c r="AB180" s="2364"/>
      <c r="AC180" s="2446"/>
      <c r="AD180" s="2364"/>
      <c r="AE180" s="2364"/>
      <c r="AF180" s="2364"/>
      <c r="AG180" s="2364"/>
      <c r="AH180" s="2364"/>
      <c r="AI180" s="2364"/>
      <c r="AJ180" s="2364"/>
      <c r="AK180" s="2364"/>
      <c r="AL180" s="2364"/>
      <c r="AM180" s="2364"/>
      <c r="AN180" s="2364"/>
      <c r="AO180" s="2440"/>
      <c r="AP180" s="2440"/>
      <c r="AQ180" s="2397"/>
    </row>
    <row r="181" spans="1:43" ht="42.75" x14ac:dyDescent="0.25">
      <c r="A181" s="991"/>
      <c r="B181" s="992"/>
      <c r="C181" s="993"/>
      <c r="D181" s="992"/>
      <c r="E181" s="992"/>
      <c r="F181" s="993"/>
      <c r="G181" s="991"/>
      <c r="H181" s="992"/>
      <c r="I181" s="993"/>
      <c r="J181" s="2369">
        <v>156</v>
      </c>
      <c r="K181" s="2366" t="s">
        <v>571</v>
      </c>
      <c r="L181" s="2366" t="s">
        <v>2084</v>
      </c>
      <c r="M181" s="2369">
        <v>12</v>
      </c>
      <c r="N181" s="1114" t="s">
        <v>572</v>
      </c>
      <c r="O181" s="2370"/>
      <c r="P181" s="2367"/>
      <c r="Q181" s="1942">
        <f>SUM(V181:V186)/R167</f>
        <v>0.29129032366885704</v>
      </c>
      <c r="R181" s="2373"/>
      <c r="S181" s="2367"/>
      <c r="T181" s="2366" t="s">
        <v>573</v>
      </c>
      <c r="U181" s="1008" t="s">
        <v>574</v>
      </c>
      <c r="V181" s="1033">
        <v>14000000</v>
      </c>
      <c r="W181" s="1119">
        <v>20</v>
      </c>
      <c r="X181" s="1036" t="s">
        <v>127</v>
      </c>
      <c r="Y181" s="2437"/>
      <c r="Z181" s="2437"/>
      <c r="AA181" s="2364"/>
      <c r="AB181" s="2364"/>
      <c r="AC181" s="2446"/>
      <c r="AD181" s="2364"/>
      <c r="AE181" s="2364"/>
      <c r="AF181" s="2364"/>
      <c r="AG181" s="2364"/>
      <c r="AH181" s="2364"/>
      <c r="AI181" s="2364"/>
      <c r="AJ181" s="2364"/>
      <c r="AK181" s="2364"/>
      <c r="AL181" s="2364"/>
      <c r="AM181" s="2364"/>
      <c r="AN181" s="2364"/>
      <c r="AO181" s="2440"/>
      <c r="AP181" s="2440"/>
      <c r="AQ181" s="2397"/>
    </row>
    <row r="182" spans="1:43" ht="57" x14ac:dyDescent="0.25">
      <c r="A182" s="991"/>
      <c r="B182" s="992"/>
      <c r="C182" s="993"/>
      <c r="D182" s="992"/>
      <c r="E182" s="992"/>
      <c r="F182" s="993"/>
      <c r="G182" s="991"/>
      <c r="H182" s="992"/>
      <c r="I182" s="993"/>
      <c r="J182" s="2370"/>
      <c r="K182" s="2367"/>
      <c r="L182" s="2367"/>
      <c r="M182" s="2370"/>
      <c r="N182" s="1114"/>
      <c r="O182" s="2370"/>
      <c r="P182" s="2367"/>
      <c r="Q182" s="1943"/>
      <c r="R182" s="2373"/>
      <c r="S182" s="2367"/>
      <c r="T182" s="2367"/>
      <c r="U182" s="1008" t="s">
        <v>575</v>
      </c>
      <c r="V182" s="1033">
        <v>14000000</v>
      </c>
      <c r="W182" s="1119"/>
      <c r="X182" s="1036"/>
      <c r="Y182" s="2437"/>
      <c r="Z182" s="2437"/>
      <c r="AA182" s="2364"/>
      <c r="AB182" s="2364"/>
      <c r="AC182" s="2446"/>
      <c r="AD182" s="2364"/>
      <c r="AE182" s="2364"/>
      <c r="AF182" s="2364"/>
      <c r="AG182" s="2364"/>
      <c r="AH182" s="2364"/>
      <c r="AI182" s="2364"/>
      <c r="AJ182" s="2364"/>
      <c r="AK182" s="2364"/>
      <c r="AL182" s="2364"/>
      <c r="AM182" s="2364"/>
      <c r="AN182" s="2364"/>
      <c r="AO182" s="2440"/>
      <c r="AP182" s="2440"/>
      <c r="AQ182" s="2397"/>
    </row>
    <row r="183" spans="1:43" ht="71.25" x14ac:dyDescent="0.25">
      <c r="A183" s="991"/>
      <c r="B183" s="992"/>
      <c r="C183" s="993"/>
      <c r="D183" s="992"/>
      <c r="E183" s="992"/>
      <c r="F183" s="993"/>
      <c r="G183" s="991"/>
      <c r="H183" s="992"/>
      <c r="I183" s="993"/>
      <c r="J183" s="2370"/>
      <c r="K183" s="2367"/>
      <c r="L183" s="2367"/>
      <c r="M183" s="2370"/>
      <c r="N183" s="1114"/>
      <c r="O183" s="2370"/>
      <c r="P183" s="2367"/>
      <c r="Q183" s="1943"/>
      <c r="R183" s="2373"/>
      <c r="S183" s="2367"/>
      <c r="T183" s="2367"/>
      <c r="U183" s="1008" t="s">
        <v>576</v>
      </c>
      <c r="V183" s="1033">
        <v>14800000</v>
      </c>
      <c r="W183" s="1119"/>
      <c r="X183" s="1036"/>
      <c r="Y183" s="2437"/>
      <c r="Z183" s="2437"/>
      <c r="AA183" s="2364"/>
      <c r="AB183" s="2364"/>
      <c r="AC183" s="2446"/>
      <c r="AD183" s="2364"/>
      <c r="AE183" s="2364"/>
      <c r="AF183" s="2364"/>
      <c r="AG183" s="2364"/>
      <c r="AH183" s="2364"/>
      <c r="AI183" s="2364"/>
      <c r="AJ183" s="2364"/>
      <c r="AK183" s="2364"/>
      <c r="AL183" s="2364"/>
      <c r="AM183" s="2364"/>
      <c r="AN183" s="2364"/>
      <c r="AO183" s="2440"/>
      <c r="AP183" s="2440"/>
      <c r="AQ183" s="2397"/>
    </row>
    <row r="184" spans="1:43" ht="71.25" x14ac:dyDescent="0.25">
      <c r="A184" s="991"/>
      <c r="B184" s="992"/>
      <c r="C184" s="993"/>
      <c r="D184" s="992"/>
      <c r="E184" s="992"/>
      <c r="F184" s="993"/>
      <c r="G184" s="991"/>
      <c r="H184" s="992"/>
      <c r="I184" s="993"/>
      <c r="J184" s="2370"/>
      <c r="K184" s="2367"/>
      <c r="L184" s="2367"/>
      <c r="M184" s="2370"/>
      <c r="N184" s="1114"/>
      <c r="O184" s="2370"/>
      <c r="P184" s="2367"/>
      <c r="Q184" s="1943"/>
      <c r="R184" s="2373"/>
      <c r="S184" s="2367"/>
      <c r="T184" s="2367"/>
      <c r="U184" s="1008" t="s">
        <v>577</v>
      </c>
      <c r="V184" s="1033">
        <v>14800000</v>
      </c>
      <c r="W184" s="1119"/>
      <c r="X184" s="1036"/>
      <c r="Y184" s="2437"/>
      <c r="Z184" s="2437"/>
      <c r="AA184" s="2364"/>
      <c r="AB184" s="2364"/>
      <c r="AC184" s="2446"/>
      <c r="AD184" s="2364"/>
      <c r="AE184" s="2364"/>
      <c r="AF184" s="2364"/>
      <c r="AG184" s="2364"/>
      <c r="AH184" s="2364"/>
      <c r="AI184" s="2364"/>
      <c r="AJ184" s="2364"/>
      <c r="AK184" s="2364"/>
      <c r="AL184" s="2364"/>
      <c r="AM184" s="2364"/>
      <c r="AN184" s="2364"/>
      <c r="AO184" s="2440"/>
      <c r="AP184" s="2440"/>
      <c r="AQ184" s="2397"/>
    </row>
    <row r="185" spans="1:43" ht="42.75" x14ac:dyDescent="0.25">
      <c r="A185" s="991"/>
      <c r="B185" s="992"/>
      <c r="C185" s="993"/>
      <c r="D185" s="992"/>
      <c r="E185" s="992"/>
      <c r="F185" s="993"/>
      <c r="G185" s="991"/>
      <c r="H185" s="992"/>
      <c r="I185" s="993"/>
      <c r="J185" s="2370"/>
      <c r="K185" s="2367"/>
      <c r="L185" s="2367"/>
      <c r="M185" s="2370"/>
      <c r="N185" s="1114"/>
      <c r="O185" s="2370"/>
      <c r="P185" s="2367"/>
      <c r="Q185" s="1943"/>
      <c r="R185" s="2373"/>
      <c r="S185" s="2367"/>
      <c r="T185" s="2367"/>
      <c r="U185" s="1008" t="s">
        <v>578</v>
      </c>
      <c r="V185" s="1033">
        <v>14800000</v>
      </c>
      <c r="W185" s="1119"/>
      <c r="X185" s="1036"/>
      <c r="Y185" s="2437"/>
      <c r="Z185" s="2437"/>
      <c r="AA185" s="2364"/>
      <c r="AB185" s="2364"/>
      <c r="AC185" s="2446"/>
      <c r="AD185" s="2364"/>
      <c r="AE185" s="2364"/>
      <c r="AF185" s="2364"/>
      <c r="AG185" s="2364"/>
      <c r="AH185" s="2364"/>
      <c r="AI185" s="2364"/>
      <c r="AJ185" s="2364"/>
      <c r="AK185" s="2364"/>
      <c r="AL185" s="2364"/>
      <c r="AM185" s="2364"/>
      <c r="AN185" s="2364"/>
      <c r="AO185" s="2440"/>
      <c r="AP185" s="2440"/>
      <c r="AQ185" s="2397"/>
    </row>
    <row r="186" spans="1:43" ht="57" x14ac:dyDescent="0.25">
      <c r="A186" s="991"/>
      <c r="B186" s="992"/>
      <c r="C186" s="993"/>
      <c r="D186" s="992"/>
      <c r="E186" s="992"/>
      <c r="F186" s="993"/>
      <c r="G186" s="991"/>
      <c r="H186" s="992"/>
      <c r="I186" s="993"/>
      <c r="J186" s="2371"/>
      <c r="K186" s="2368"/>
      <c r="L186" s="2368"/>
      <c r="M186" s="2371"/>
      <c r="N186" s="1114"/>
      <c r="O186" s="2370"/>
      <c r="P186" s="2367"/>
      <c r="Q186" s="1944"/>
      <c r="R186" s="2373"/>
      <c r="S186" s="2367"/>
      <c r="T186" s="2368"/>
      <c r="U186" s="1008" t="s">
        <v>579</v>
      </c>
      <c r="V186" s="1033">
        <v>1600000</v>
      </c>
      <c r="W186" s="1119"/>
      <c r="X186" s="1037"/>
      <c r="Y186" s="2437"/>
      <c r="Z186" s="2437"/>
      <c r="AA186" s="2364"/>
      <c r="AB186" s="2364"/>
      <c r="AC186" s="2446"/>
      <c r="AD186" s="2364"/>
      <c r="AE186" s="2364"/>
      <c r="AF186" s="2364"/>
      <c r="AG186" s="2364"/>
      <c r="AH186" s="2364"/>
      <c r="AI186" s="2364"/>
      <c r="AJ186" s="2364"/>
      <c r="AK186" s="2364"/>
      <c r="AL186" s="2364"/>
      <c r="AM186" s="2364"/>
      <c r="AN186" s="2364"/>
      <c r="AO186" s="2440"/>
      <c r="AP186" s="2440"/>
      <c r="AQ186" s="2397"/>
    </row>
    <row r="187" spans="1:43" ht="71.25" x14ac:dyDescent="0.25">
      <c r="A187" s="991"/>
      <c r="B187" s="992"/>
      <c r="C187" s="993"/>
      <c r="D187" s="992"/>
      <c r="E187" s="992"/>
      <c r="F187" s="993"/>
      <c r="G187" s="991"/>
      <c r="H187" s="992"/>
      <c r="I187" s="993"/>
      <c r="J187" s="2369">
        <v>157</v>
      </c>
      <c r="K187" s="2366" t="s">
        <v>580</v>
      </c>
      <c r="L187" s="2366" t="s">
        <v>2085</v>
      </c>
      <c r="M187" s="2369">
        <v>12</v>
      </c>
      <c r="N187" s="1114"/>
      <c r="O187" s="2370"/>
      <c r="P187" s="2367"/>
      <c r="Q187" s="1942">
        <f>SUM(V187:V190)/R167</f>
        <v>0.19501525418538829</v>
      </c>
      <c r="R187" s="2373"/>
      <c r="S187" s="2367"/>
      <c r="T187" s="2366" t="s">
        <v>581</v>
      </c>
      <c r="U187" s="1008" t="s">
        <v>582</v>
      </c>
      <c r="V187" s="1040">
        <v>24342081</v>
      </c>
      <c r="W187" s="1119"/>
      <c r="X187" s="1037"/>
      <c r="Y187" s="2437"/>
      <c r="Z187" s="2437"/>
      <c r="AA187" s="2364"/>
      <c r="AB187" s="2364"/>
      <c r="AC187" s="2446"/>
      <c r="AD187" s="2364"/>
      <c r="AE187" s="2364"/>
      <c r="AF187" s="2364"/>
      <c r="AG187" s="2364"/>
      <c r="AH187" s="2364"/>
      <c r="AI187" s="2364"/>
      <c r="AJ187" s="2364"/>
      <c r="AK187" s="2364"/>
      <c r="AL187" s="2364"/>
      <c r="AM187" s="2364"/>
      <c r="AN187" s="2364"/>
      <c r="AO187" s="2440"/>
      <c r="AP187" s="2440"/>
      <c r="AQ187" s="2397"/>
    </row>
    <row r="188" spans="1:43" ht="85.5" x14ac:dyDescent="0.25">
      <c r="A188" s="991"/>
      <c r="B188" s="992"/>
      <c r="C188" s="993"/>
      <c r="D188" s="992"/>
      <c r="E188" s="992"/>
      <c r="F188" s="993"/>
      <c r="G188" s="991"/>
      <c r="H188" s="992"/>
      <c r="I188" s="993"/>
      <c r="J188" s="2370"/>
      <c r="K188" s="2367"/>
      <c r="L188" s="2367"/>
      <c r="M188" s="2370"/>
      <c r="N188" s="1114"/>
      <c r="O188" s="2370"/>
      <c r="P188" s="2367"/>
      <c r="Q188" s="1943"/>
      <c r="R188" s="2373"/>
      <c r="S188" s="2367"/>
      <c r="T188" s="2367"/>
      <c r="U188" s="1008" t="s">
        <v>583</v>
      </c>
      <c r="V188" s="1033">
        <v>4800000</v>
      </c>
      <c r="W188" s="1119"/>
      <c r="X188" s="1037"/>
      <c r="Y188" s="2437"/>
      <c r="Z188" s="2437"/>
      <c r="AA188" s="2364"/>
      <c r="AB188" s="2364"/>
      <c r="AC188" s="2446"/>
      <c r="AD188" s="2364"/>
      <c r="AE188" s="2364"/>
      <c r="AF188" s="2364"/>
      <c r="AG188" s="2364"/>
      <c r="AH188" s="2364"/>
      <c r="AI188" s="2364"/>
      <c r="AJ188" s="2364"/>
      <c r="AK188" s="2364"/>
      <c r="AL188" s="2364"/>
      <c r="AM188" s="2364"/>
      <c r="AN188" s="2364"/>
      <c r="AO188" s="2440"/>
      <c r="AP188" s="2440"/>
      <c r="AQ188" s="2397"/>
    </row>
    <row r="189" spans="1:43" ht="42.75" x14ac:dyDescent="0.25">
      <c r="A189" s="991"/>
      <c r="B189" s="992"/>
      <c r="C189" s="993"/>
      <c r="D189" s="992"/>
      <c r="E189" s="992"/>
      <c r="F189" s="993"/>
      <c r="G189" s="991"/>
      <c r="H189" s="992"/>
      <c r="I189" s="993"/>
      <c r="J189" s="2370"/>
      <c r="K189" s="2367"/>
      <c r="L189" s="2367"/>
      <c r="M189" s="2370"/>
      <c r="N189" s="1114"/>
      <c r="O189" s="2370"/>
      <c r="P189" s="2367"/>
      <c r="Q189" s="1943"/>
      <c r="R189" s="2373"/>
      <c r="S189" s="2367"/>
      <c r="T189" s="2367"/>
      <c r="U189" s="1008" t="s">
        <v>584</v>
      </c>
      <c r="V189" s="1033">
        <v>6000000</v>
      </c>
      <c r="W189" s="1119"/>
      <c r="X189" s="1037"/>
      <c r="Y189" s="2437"/>
      <c r="Z189" s="2437"/>
      <c r="AA189" s="2364"/>
      <c r="AB189" s="2364"/>
      <c r="AC189" s="2446"/>
      <c r="AD189" s="2364"/>
      <c r="AE189" s="2364"/>
      <c r="AF189" s="2364"/>
      <c r="AG189" s="2364"/>
      <c r="AH189" s="2364"/>
      <c r="AI189" s="2364"/>
      <c r="AJ189" s="2364"/>
      <c r="AK189" s="2364"/>
      <c r="AL189" s="2364"/>
      <c r="AM189" s="2364"/>
      <c r="AN189" s="2364"/>
      <c r="AO189" s="2440"/>
      <c r="AP189" s="2440"/>
      <c r="AQ189" s="2397"/>
    </row>
    <row r="190" spans="1:43" ht="99.75" x14ac:dyDescent="0.25">
      <c r="A190" s="991"/>
      <c r="B190" s="992"/>
      <c r="C190" s="993"/>
      <c r="D190" s="992"/>
      <c r="E190" s="992"/>
      <c r="F190" s="993"/>
      <c r="G190" s="1002"/>
      <c r="H190" s="1000"/>
      <c r="I190" s="1001"/>
      <c r="J190" s="2371"/>
      <c r="K190" s="2368"/>
      <c r="L190" s="2368"/>
      <c r="M190" s="2371"/>
      <c r="N190" s="1029"/>
      <c r="O190" s="2371"/>
      <c r="P190" s="2368"/>
      <c r="Q190" s="1944"/>
      <c r="R190" s="2374"/>
      <c r="S190" s="2368"/>
      <c r="T190" s="2368"/>
      <c r="U190" s="1008" t="s">
        <v>585</v>
      </c>
      <c r="V190" s="1033">
        <v>14400000</v>
      </c>
      <c r="W190" s="1120"/>
      <c r="X190" s="1041"/>
      <c r="Y190" s="2438"/>
      <c r="Z190" s="2438"/>
      <c r="AA190" s="2365"/>
      <c r="AB190" s="2365"/>
      <c r="AC190" s="2447"/>
      <c r="AD190" s="2365"/>
      <c r="AE190" s="2365"/>
      <c r="AF190" s="2365"/>
      <c r="AG190" s="2365"/>
      <c r="AH190" s="2365"/>
      <c r="AI190" s="2365"/>
      <c r="AJ190" s="2365"/>
      <c r="AK190" s="2365"/>
      <c r="AL190" s="2365"/>
      <c r="AM190" s="2365"/>
      <c r="AN190" s="2365"/>
      <c r="AO190" s="2441"/>
      <c r="AP190" s="2441"/>
      <c r="AQ190" s="2398"/>
    </row>
    <row r="191" spans="1:43" x14ac:dyDescent="0.25">
      <c r="A191" s="1009"/>
      <c r="B191" s="1010"/>
      <c r="C191" s="1011"/>
      <c r="D191" s="1010"/>
      <c r="E191" s="1010"/>
      <c r="F191" s="1011"/>
      <c r="G191" s="1006">
        <v>45</v>
      </c>
      <c r="H191" s="984" t="s">
        <v>586</v>
      </c>
      <c r="I191" s="984"/>
      <c r="J191" s="984"/>
      <c r="K191" s="985"/>
      <c r="L191" s="985"/>
      <c r="M191" s="984"/>
      <c r="N191" s="985"/>
      <c r="O191" s="984"/>
      <c r="P191" s="985"/>
      <c r="Q191" s="984"/>
      <c r="R191" s="984"/>
      <c r="S191" s="985"/>
      <c r="T191" s="985"/>
      <c r="U191" s="985"/>
      <c r="V191" s="985"/>
      <c r="W191" s="1117"/>
      <c r="X191" s="986"/>
      <c r="Y191" s="986"/>
      <c r="Z191" s="986"/>
      <c r="AA191" s="1007"/>
      <c r="AB191" s="1007"/>
      <c r="AC191" s="986"/>
      <c r="AD191" s="1007"/>
      <c r="AE191" s="1007"/>
      <c r="AF191" s="1007"/>
      <c r="AG191" s="1007"/>
      <c r="AH191" s="1007"/>
      <c r="AI191" s="1007"/>
      <c r="AJ191" s="986"/>
      <c r="AK191" s="1007"/>
      <c r="AL191" s="1007"/>
      <c r="AM191" s="986"/>
      <c r="AN191" s="1007"/>
      <c r="AO191" s="986"/>
      <c r="AP191" s="984"/>
      <c r="AQ191" s="1128"/>
    </row>
    <row r="192" spans="1:43" ht="33.75" customHeight="1" x14ac:dyDescent="0.25">
      <c r="A192" s="991"/>
      <c r="B192" s="992"/>
      <c r="C192" s="993"/>
      <c r="D192" s="992"/>
      <c r="E192" s="992"/>
      <c r="F192" s="993"/>
      <c r="G192" s="994"/>
      <c r="H192" s="995"/>
      <c r="I192" s="996"/>
      <c r="J192" s="2369">
        <v>158</v>
      </c>
      <c r="K192" s="2366" t="s">
        <v>587</v>
      </c>
      <c r="L192" s="2366" t="s">
        <v>2086</v>
      </c>
      <c r="M192" s="2369">
        <v>11</v>
      </c>
      <c r="N192" s="2366" t="s">
        <v>588</v>
      </c>
      <c r="O192" s="2369" t="s">
        <v>2406</v>
      </c>
      <c r="P192" s="2366" t="s">
        <v>589</v>
      </c>
      <c r="Q192" s="1942">
        <v>0.9</v>
      </c>
      <c r="R192" s="2372">
        <f>SUM(V192:V196)</f>
        <v>1175000000</v>
      </c>
      <c r="S192" s="2366" t="s">
        <v>590</v>
      </c>
      <c r="T192" s="2366" t="s">
        <v>591</v>
      </c>
      <c r="U192" s="1008" t="s">
        <v>592</v>
      </c>
      <c r="V192" s="998">
        <v>150000000</v>
      </c>
      <c r="W192" s="2396">
        <v>61</v>
      </c>
      <c r="X192" s="2369" t="s">
        <v>310</v>
      </c>
      <c r="Y192" s="2369">
        <v>292684</v>
      </c>
      <c r="Z192" s="2369">
        <v>282326</v>
      </c>
      <c r="AA192" s="2431">
        <v>135912</v>
      </c>
      <c r="AB192" s="2431">
        <v>45122</v>
      </c>
      <c r="AC192" s="2431">
        <v>307101</v>
      </c>
      <c r="AD192" s="2431">
        <v>86875</v>
      </c>
      <c r="AE192" s="2431">
        <v>2145</v>
      </c>
      <c r="AF192" s="2431">
        <v>12718</v>
      </c>
      <c r="AG192" s="2431">
        <v>26</v>
      </c>
      <c r="AH192" s="2431">
        <v>37</v>
      </c>
      <c r="AI192" s="2431" t="s">
        <v>311</v>
      </c>
      <c r="AJ192" s="2431" t="s">
        <v>311</v>
      </c>
      <c r="AK192" s="2431">
        <v>53164</v>
      </c>
      <c r="AL192" s="2431">
        <v>16982</v>
      </c>
      <c r="AM192" s="2431">
        <v>60013</v>
      </c>
      <c r="AN192" s="2431">
        <v>575010</v>
      </c>
      <c r="AO192" s="2353">
        <v>43101</v>
      </c>
      <c r="AP192" s="2353">
        <v>43465</v>
      </c>
      <c r="AQ192" s="2356" t="s">
        <v>2419</v>
      </c>
    </row>
    <row r="193" spans="1:43" ht="21" customHeight="1" x14ac:dyDescent="0.25">
      <c r="A193" s="991"/>
      <c r="B193" s="992"/>
      <c r="C193" s="993"/>
      <c r="D193" s="992"/>
      <c r="E193" s="992"/>
      <c r="F193" s="993"/>
      <c r="G193" s="991"/>
      <c r="H193" s="992"/>
      <c r="I193" s="993"/>
      <c r="J193" s="2370"/>
      <c r="K193" s="2367"/>
      <c r="L193" s="2367"/>
      <c r="M193" s="2370"/>
      <c r="N193" s="2367"/>
      <c r="O193" s="2370"/>
      <c r="P193" s="2367"/>
      <c r="Q193" s="1943"/>
      <c r="R193" s="2373"/>
      <c r="S193" s="2367"/>
      <c r="T193" s="2367"/>
      <c r="U193" s="1008" t="s">
        <v>593</v>
      </c>
      <c r="V193" s="998">
        <v>20000000</v>
      </c>
      <c r="W193" s="2397"/>
      <c r="X193" s="2370"/>
      <c r="Y193" s="2370"/>
      <c r="Z193" s="2370"/>
      <c r="AA193" s="2432"/>
      <c r="AB193" s="2432"/>
      <c r="AC193" s="2432"/>
      <c r="AD193" s="2432"/>
      <c r="AE193" s="2432"/>
      <c r="AF193" s="2432"/>
      <c r="AG193" s="2432"/>
      <c r="AH193" s="2432"/>
      <c r="AI193" s="2432"/>
      <c r="AJ193" s="2432"/>
      <c r="AK193" s="2432"/>
      <c r="AL193" s="2432"/>
      <c r="AM193" s="2432"/>
      <c r="AN193" s="2432"/>
      <c r="AO193" s="2354"/>
      <c r="AP193" s="2354"/>
      <c r="AQ193" s="2357"/>
    </row>
    <row r="194" spans="1:43" ht="42" customHeight="1" x14ac:dyDescent="0.25">
      <c r="A194" s="991"/>
      <c r="B194" s="992"/>
      <c r="C194" s="993"/>
      <c r="D194" s="992"/>
      <c r="E194" s="992"/>
      <c r="F194" s="993"/>
      <c r="G194" s="991"/>
      <c r="H194" s="992"/>
      <c r="I194" s="993"/>
      <c r="J194" s="2370"/>
      <c r="K194" s="2367"/>
      <c r="L194" s="2367"/>
      <c r="M194" s="2370"/>
      <c r="N194" s="2367"/>
      <c r="O194" s="2370"/>
      <c r="P194" s="2367"/>
      <c r="Q194" s="1943"/>
      <c r="R194" s="2373"/>
      <c r="S194" s="2367"/>
      <c r="T194" s="2367"/>
      <c r="U194" s="1008" t="s">
        <v>594</v>
      </c>
      <c r="V194" s="998">
        <f>300000000+235000000</f>
        <v>535000000</v>
      </c>
      <c r="W194" s="2397"/>
      <c r="X194" s="2370"/>
      <c r="Y194" s="2370"/>
      <c r="Z194" s="2370"/>
      <c r="AA194" s="2432"/>
      <c r="AB194" s="2432"/>
      <c r="AC194" s="2432"/>
      <c r="AD194" s="2432"/>
      <c r="AE194" s="2432"/>
      <c r="AF194" s="2432"/>
      <c r="AG194" s="2432"/>
      <c r="AH194" s="2432"/>
      <c r="AI194" s="2432"/>
      <c r="AJ194" s="2432"/>
      <c r="AK194" s="2432"/>
      <c r="AL194" s="2432"/>
      <c r="AM194" s="2432"/>
      <c r="AN194" s="2432"/>
      <c r="AO194" s="2354"/>
      <c r="AP194" s="2354"/>
      <c r="AQ194" s="2357"/>
    </row>
    <row r="195" spans="1:43" ht="33" customHeight="1" x14ac:dyDescent="0.25">
      <c r="A195" s="991"/>
      <c r="B195" s="992"/>
      <c r="C195" s="993"/>
      <c r="D195" s="992"/>
      <c r="E195" s="992"/>
      <c r="F195" s="993"/>
      <c r="G195" s="991"/>
      <c r="H195" s="992"/>
      <c r="I195" s="993"/>
      <c r="J195" s="1036"/>
      <c r="K195" s="2368"/>
      <c r="L195" s="2368"/>
      <c r="M195" s="2371"/>
      <c r="N195" s="2367"/>
      <c r="O195" s="2370"/>
      <c r="P195" s="2367"/>
      <c r="Q195" s="1944"/>
      <c r="R195" s="2373"/>
      <c r="S195" s="2367"/>
      <c r="T195" s="2368"/>
      <c r="U195" s="1008" t="s">
        <v>595</v>
      </c>
      <c r="V195" s="998">
        <f>705000000-235000000</f>
        <v>470000000</v>
      </c>
      <c r="W195" s="2397"/>
      <c r="X195" s="2370"/>
      <c r="Y195" s="2370"/>
      <c r="Z195" s="2370"/>
      <c r="AA195" s="2432"/>
      <c r="AB195" s="2432"/>
      <c r="AC195" s="2432"/>
      <c r="AD195" s="2432"/>
      <c r="AE195" s="2432"/>
      <c r="AF195" s="2432"/>
      <c r="AG195" s="2432"/>
      <c r="AH195" s="2432"/>
      <c r="AI195" s="2432"/>
      <c r="AJ195" s="2432"/>
      <c r="AK195" s="2432"/>
      <c r="AL195" s="2432"/>
      <c r="AM195" s="2432"/>
      <c r="AN195" s="2432"/>
      <c r="AO195" s="2354"/>
      <c r="AP195" s="2354"/>
      <c r="AQ195" s="2357"/>
    </row>
    <row r="196" spans="1:43" ht="114" x14ac:dyDescent="0.25">
      <c r="A196" s="991"/>
      <c r="B196" s="992"/>
      <c r="C196" s="993"/>
      <c r="D196" s="992"/>
      <c r="E196" s="992"/>
      <c r="F196" s="993"/>
      <c r="G196" s="1002"/>
      <c r="H196" s="1000"/>
      <c r="I196" s="1001"/>
      <c r="J196" s="1042">
        <v>159</v>
      </c>
      <c r="K196" s="1018" t="s">
        <v>596</v>
      </c>
      <c r="L196" s="1029" t="s">
        <v>2087</v>
      </c>
      <c r="M196" s="1042">
        <v>8</v>
      </c>
      <c r="N196" s="2368"/>
      <c r="O196" s="2371"/>
      <c r="P196" s="2368"/>
      <c r="Q196" s="470">
        <v>0.1</v>
      </c>
      <c r="R196" s="2374"/>
      <c r="S196" s="2368"/>
      <c r="T196" s="1018" t="s">
        <v>597</v>
      </c>
      <c r="U196" s="1008" t="s">
        <v>598</v>
      </c>
      <c r="V196" s="998">
        <v>0</v>
      </c>
      <c r="W196" s="2398"/>
      <c r="X196" s="2371"/>
      <c r="Y196" s="2371"/>
      <c r="Z196" s="2371"/>
      <c r="AA196" s="2433"/>
      <c r="AB196" s="2433"/>
      <c r="AC196" s="2433"/>
      <c r="AD196" s="2433"/>
      <c r="AE196" s="2433"/>
      <c r="AF196" s="2433"/>
      <c r="AG196" s="2433"/>
      <c r="AH196" s="2433"/>
      <c r="AI196" s="2433"/>
      <c r="AJ196" s="2433"/>
      <c r="AK196" s="2433"/>
      <c r="AL196" s="2433"/>
      <c r="AM196" s="2433"/>
      <c r="AN196" s="2433"/>
      <c r="AO196" s="2355"/>
      <c r="AP196" s="2355"/>
      <c r="AQ196" s="2358"/>
    </row>
    <row r="197" spans="1:43" x14ac:dyDescent="0.25">
      <c r="A197" s="978"/>
      <c r="B197" s="979"/>
      <c r="C197" s="980"/>
      <c r="D197" s="979"/>
      <c r="E197" s="979"/>
      <c r="F197" s="980"/>
      <c r="G197" s="1006">
        <v>46</v>
      </c>
      <c r="H197" s="984" t="s">
        <v>599</v>
      </c>
      <c r="I197" s="984"/>
      <c r="J197" s="984"/>
      <c r="K197" s="985"/>
      <c r="L197" s="985"/>
      <c r="M197" s="984"/>
      <c r="N197" s="985"/>
      <c r="O197" s="984"/>
      <c r="P197" s="985"/>
      <c r="Q197" s="984"/>
      <c r="R197" s="984"/>
      <c r="S197" s="985"/>
      <c r="T197" s="985"/>
      <c r="U197" s="985"/>
      <c r="V197" s="1043"/>
      <c r="W197" s="1117"/>
      <c r="X197" s="986"/>
      <c r="Y197" s="986"/>
      <c r="Z197" s="986"/>
      <c r="AA197" s="1007"/>
      <c r="AB197" s="1007"/>
      <c r="AC197" s="986"/>
      <c r="AD197" s="1007"/>
      <c r="AE197" s="1007"/>
      <c r="AF197" s="1007"/>
      <c r="AG197" s="1007"/>
      <c r="AH197" s="1007"/>
      <c r="AI197" s="1007"/>
      <c r="AJ197" s="986"/>
      <c r="AK197" s="1007"/>
      <c r="AL197" s="1007"/>
      <c r="AM197" s="986"/>
      <c r="AN197" s="1007"/>
      <c r="AO197" s="984"/>
      <c r="AP197" s="984"/>
      <c r="AQ197" s="1128"/>
    </row>
    <row r="198" spans="1:43" x14ac:dyDescent="0.25">
      <c r="A198" s="991"/>
      <c r="B198" s="992"/>
      <c r="C198" s="993"/>
      <c r="D198" s="992"/>
      <c r="E198" s="992"/>
      <c r="F198" s="993"/>
      <c r="G198" s="994"/>
      <c r="H198" s="995"/>
      <c r="I198" s="996"/>
      <c r="J198" s="2359">
        <v>160</v>
      </c>
      <c r="K198" s="2366" t="s">
        <v>600</v>
      </c>
      <c r="L198" s="2366" t="s">
        <v>2088</v>
      </c>
      <c r="M198" s="2369">
        <v>300</v>
      </c>
      <c r="N198" s="2366" t="s">
        <v>601</v>
      </c>
      <c r="O198" s="2369" t="s">
        <v>2407</v>
      </c>
      <c r="P198" s="2366" t="s">
        <v>602</v>
      </c>
      <c r="Q198" s="1942">
        <f>SUM(V198:V204)/R198</f>
        <v>1</v>
      </c>
      <c r="R198" s="2372">
        <f>SUM(V198:V204)</f>
        <v>970000000</v>
      </c>
      <c r="S198" s="2366" t="s">
        <v>603</v>
      </c>
      <c r="T198" s="2366" t="s">
        <v>604</v>
      </c>
      <c r="U198" s="1008" t="s">
        <v>605</v>
      </c>
      <c r="V198" s="998">
        <v>513000000</v>
      </c>
      <c r="W198" s="2396">
        <v>61</v>
      </c>
      <c r="X198" s="2369" t="s">
        <v>310</v>
      </c>
      <c r="Y198" s="2369">
        <v>292684</v>
      </c>
      <c r="Z198" s="2369">
        <v>282326</v>
      </c>
      <c r="AA198" s="2426">
        <v>135912</v>
      </c>
      <c r="AB198" s="2426">
        <v>45122</v>
      </c>
      <c r="AC198" s="2426">
        <f>SUM(AC192)</f>
        <v>307101</v>
      </c>
      <c r="AD198" s="2426">
        <f>SUM(AD192)</f>
        <v>86875</v>
      </c>
      <c r="AE198" s="2426">
        <v>2145</v>
      </c>
      <c r="AF198" s="2426">
        <v>12718</v>
      </c>
      <c r="AG198" s="2426">
        <v>26</v>
      </c>
      <c r="AH198" s="2426">
        <v>37</v>
      </c>
      <c r="AI198" s="2426" t="s">
        <v>311</v>
      </c>
      <c r="AJ198" s="2426" t="s">
        <v>311</v>
      </c>
      <c r="AK198" s="2426">
        <v>53164</v>
      </c>
      <c r="AL198" s="2426">
        <v>16982</v>
      </c>
      <c r="AM198" s="2426">
        <v>60013</v>
      </c>
      <c r="AN198" s="2426">
        <v>575010</v>
      </c>
      <c r="AO198" s="2409">
        <v>43101</v>
      </c>
      <c r="AP198" s="2409">
        <v>43465</v>
      </c>
      <c r="AQ198" s="2410" t="s">
        <v>2420</v>
      </c>
    </row>
    <row r="199" spans="1:43" x14ac:dyDescent="0.25">
      <c r="A199" s="991"/>
      <c r="B199" s="992"/>
      <c r="C199" s="993"/>
      <c r="D199" s="992"/>
      <c r="E199" s="992"/>
      <c r="F199" s="993"/>
      <c r="G199" s="991"/>
      <c r="H199" s="992"/>
      <c r="I199" s="993"/>
      <c r="J199" s="2359"/>
      <c r="K199" s="2367"/>
      <c r="L199" s="2367"/>
      <c r="M199" s="2370"/>
      <c r="N199" s="2367"/>
      <c r="O199" s="2370"/>
      <c r="P199" s="2367"/>
      <c r="Q199" s="1943"/>
      <c r="R199" s="2373"/>
      <c r="S199" s="2367"/>
      <c r="T199" s="2367"/>
      <c r="U199" s="1008" t="s">
        <v>606</v>
      </c>
      <c r="V199" s="998">
        <v>50000000</v>
      </c>
      <c r="W199" s="2397"/>
      <c r="X199" s="2370"/>
      <c r="Y199" s="2370"/>
      <c r="Z199" s="2370"/>
      <c r="AA199" s="2427"/>
      <c r="AB199" s="2427"/>
      <c r="AC199" s="2427"/>
      <c r="AD199" s="2427"/>
      <c r="AE199" s="2427"/>
      <c r="AF199" s="2427"/>
      <c r="AG199" s="2427"/>
      <c r="AH199" s="2427"/>
      <c r="AI199" s="2427"/>
      <c r="AJ199" s="2427"/>
      <c r="AK199" s="2427"/>
      <c r="AL199" s="2427"/>
      <c r="AM199" s="2427"/>
      <c r="AN199" s="2427"/>
      <c r="AO199" s="2409"/>
      <c r="AP199" s="2409"/>
      <c r="AQ199" s="2410"/>
    </row>
    <row r="200" spans="1:43" ht="85.5" x14ac:dyDescent="0.25">
      <c r="A200" s="991"/>
      <c r="B200" s="992"/>
      <c r="C200" s="993"/>
      <c r="D200" s="992"/>
      <c r="E200" s="992"/>
      <c r="F200" s="993"/>
      <c r="G200" s="991"/>
      <c r="H200" s="992"/>
      <c r="I200" s="993"/>
      <c r="J200" s="2359"/>
      <c r="K200" s="2367"/>
      <c r="L200" s="2367"/>
      <c r="M200" s="2370"/>
      <c r="N200" s="2367"/>
      <c r="O200" s="2370"/>
      <c r="P200" s="2367"/>
      <c r="Q200" s="1943"/>
      <c r="R200" s="2373"/>
      <c r="S200" s="2367"/>
      <c r="T200" s="2367"/>
      <c r="U200" s="1008" t="s">
        <v>607</v>
      </c>
      <c r="V200" s="998">
        <v>74900000</v>
      </c>
      <c r="W200" s="2397"/>
      <c r="X200" s="2370"/>
      <c r="Y200" s="2370"/>
      <c r="Z200" s="2370"/>
      <c r="AA200" s="2427"/>
      <c r="AB200" s="2427"/>
      <c r="AC200" s="2427"/>
      <c r="AD200" s="2427"/>
      <c r="AE200" s="2427"/>
      <c r="AF200" s="2427"/>
      <c r="AG200" s="2427"/>
      <c r="AH200" s="2427"/>
      <c r="AI200" s="2427"/>
      <c r="AJ200" s="2427"/>
      <c r="AK200" s="2427"/>
      <c r="AL200" s="2427"/>
      <c r="AM200" s="2427"/>
      <c r="AN200" s="2427"/>
      <c r="AO200" s="2409"/>
      <c r="AP200" s="2409"/>
      <c r="AQ200" s="2410"/>
    </row>
    <row r="201" spans="1:43" ht="57" x14ac:dyDescent="0.25">
      <c r="A201" s="991"/>
      <c r="B201" s="992"/>
      <c r="C201" s="993"/>
      <c r="D201" s="992"/>
      <c r="E201" s="992"/>
      <c r="F201" s="993"/>
      <c r="G201" s="991"/>
      <c r="H201" s="992"/>
      <c r="I201" s="993"/>
      <c r="J201" s="2359"/>
      <c r="K201" s="2367"/>
      <c r="L201" s="2367"/>
      <c r="M201" s="2370"/>
      <c r="N201" s="2367"/>
      <c r="O201" s="2370"/>
      <c r="P201" s="2367"/>
      <c r="Q201" s="1943"/>
      <c r="R201" s="2373"/>
      <c r="S201" s="2367"/>
      <c r="T201" s="2368"/>
      <c r="U201" s="1008" t="s">
        <v>608</v>
      </c>
      <c r="V201" s="998">
        <v>40630000</v>
      </c>
      <c r="W201" s="2397"/>
      <c r="X201" s="2370"/>
      <c r="Y201" s="2370"/>
      <c r="Z201" s="2370"/>
      <c r="AA201" s="2427"/>
      <c r="AB201" s="2427"/>
      <c r="AC201" s="2427"/>
      <c r="AD201" s="2427"/>
      <c r="AE201" s="2427"/>
      <c r="AF201" s="2427"/>
      <c r="AG201" s="2427"/>
      <c r="AH201" s="2427"/>
      <c r="AI201" s="2427"/>
      <c r="AJ201" s="2427"/>
      <c r="AK201" s="2427"/>
      <c r="AL201" s="2427"/>
      <c r="AM201" s="2427"/>
      <c r="AN201" s="2427"/>
      <c r="AO201" s="2409"/>
      <c r="AP201" s="2409"/>
      <c r="AQ201" s="2410"/>
    </row>
    <row r="202" spans="1:43" ht="42.75" x14ac:dyDescent="0.25">
      <c r="A202" s="991"/>
      <c r="B202" s="992"/>
      <c r="C202" s="993"/>
      <c r="D202" s="992"/>
      <c r="E202" s="992"/>
      <c r="F202" s="993"/>
      <c r="G202" s="991"/>
      <c r="H202" s="992"/>
      <c r="I202" s="993"/>
      <c r="J202" s="2359"/>
      <c r="K202" s="2367"/>
      <c r="L202" s="2367"/>
      <c r="M202" s="2370"/>
      <c r="N202" s="2367"/>
      <c r="O202" s="2370"/>
      <c r="P202" s="2367"/>
      <c r="Q202" s="1943"/>
      <c r="R202" s="2373"/>
      <c r="S202" s="2367"/>
      <c r="T202" s="2434" t="s">
        <v>609</v>
      </c>
      <c r="U202" s="1008" t="s">
        <v>610</v>
      </c>
      <c r="V202" s="998">
        <v>44000000</v>
      </c>
      <c r="W202" s="2397"/>
      <c r="X202" s="2370"/>
      <c r="Y202" s="2370"/>
      <c r="Z202" s="2370"/>
      <c r="AA202" s="2427"/>
      <c r="AB202" s="2427"/>
      <c r="AC202" s="2427"/>
      <c r="AD202" s="2427"/>
      <c r="AE202" s="2427"/>
      <c r="AF202" s="2427"/>
      <c r="AG202" s="2427"/>
      <c r="AH202" s="2427"/>
      <c r="AI202" s="2427"/>
      <c r="AJ202" s="2427"/>
      <c r="AK202" s="2427"/>
      <c r="AL202" s="2427"/>
      <c r="AM202" s="2427"/>
      <c r="AN202" s="2427"/>
      <c r="AO202" s="2409"/>
      <c r="AP202" s="2409"/>
      <c r="AQ202" s="2410"/>
    </row>
    <row r="203" spans="1:43" ht="42.75" x14ac:dyDescent="0.25">
      <c r="A203" s="991"/>
      <c r="B203" s="992"/>
      <c r="C203" s="993"/>
      <c r="D203" s="992"/>
      <c r="E203" s="992"/>
      <c r="F203" s="993"/>
      <c r="G203" s="991"/>
      <c r="H203" s="992"/>
      <c r="I203" s="993"/>
      <c r="J203" s="2359"/>
      <c r="K203" s="2367"/>
      <c r="L203" s="2367"/>
      <c r="M203" s="2370"/>
      <c r="N203" s="2367"/>
      <c r="O203" s="2370"/>
      <c r="P203" s="2367"/>
      <c r="Q203" s="1943"/>
      <c r="R203" s="2373"/>
      <c r="S203" s="2367"/>
      <c r="T203" s="2435"/>
      <c r="U203" s="1008" t="s">
        <v>611</v>
      </c>
      <c r="V203" s="998">
        <v>140470000</v>
      </c>
      <c r="W203" s="2397"/>
      <c r="X203" s="2370"/>
      <c r="Y203" s="2370"/>
      <c r="Z203" s="2370"/>
      <c r="AA203" s="2427"/>
      <c r="AB203" s="2427"/>
      <c r="AC203" s="2427"/>
      <c r="AD203" s="2427"/>
      <c r="AE203" s="2427"/>
      <c r="AF203" s="2427"/>
      <c r="AG203" s="2427"/>
      <c r="AH203" s="2427"/>
      <c r="AI203" s="2427"/>
      <c r="AJ203" s="2427"/>
      <c r="AK203" s="2427"/>
      <c r="AL203" s="2427"/>
      <c r="AM203" s="2427"/>
      <c r="AN203" s="2427"/>
      <c r="AO203" s="2409"/>
      <c r="AP203" s="2409"/>
      <c r="AQ203" s="2410"/>
    </row>
    <row r="204" spans="1:43" ht="85.5" x14ac:dyDescent="0.25">
      <c r="A204" s="991"/>
      <c r="B204" s="992"/>
      <c r="C204" s="993"/>
      <c r="D204" s="992"/>
      <c r="E204" s="992"/>
      <c r="F204" s="993"/>
      <c r="G204" s="991"/>
      <c r="H204" s="992"/>
      <c r="I204" s="993"/>
      <c r="J204" s="2359"/>
      <c r="K204" s="2368"/>
      <c r="L204" s="2368"/>
      <c r="M204" s="2371"/>
      <c r="N204" s="2368"/>
      <c r="O204" s="2371"/>
      <c r="P204" s="2368"/>
      <c r="Q204" s="1944"/>
      <c r="R204" s="2374"/>
      <c r="S204" s="2368"/>
      <c r="T204" s="1044" t="s">
        <v>612</v>
      </c>
      <c r="U204" s="1008" t="s">
        <v>613</v>
      </c>
      <c r="V204" s="998">
        <v>107000000</v>
      </c>
      <c r="W204" s="2398"/>
      <c r="X204" s="2371"/>
      <c r="Y204" s="2371"/>
      <c r="Z204" s="2371"/>
      <c r="AA204" s="2428"/>
      <c r="AB204" s="2428"/>
      <c r="AC204" s="2428"/>
      <c r="AD204" s="2428"/>
      <c r="AE204" s="2428"/>
      <c r="AF204" s="2428"/>
      <c r="AG204" s="2428"/>
      <c r="AH204" s="2428"/>
      <c r="AI204" s="2428"/>
      <c r="AJ204" s="2428"/>
      <c r="AK204" s="2428"/>
      <c r="AL204" s="2428"/>
      <c r="AM204" s="2428"/>
      <c r="AN204" s="2428"/>
      <c r="AO204" s="2409"/>
      <c r="AP204" s="2409"/>
      <c r="AQ204" s="2410"/>
    </row>
    <row r="205" spans="1:43" ht="42.75" x14ac:dyDescent="0.25">
      <c r="A205" s="991"/>
      <c r="B205" s="992"/>
      <c r="C205" s="993"/>
      <c r="D205" s="992"/>
      <c r="E205" s="992"/>
      <c r="F205" s="993"/>
      <c r="G205" s="991"/>
      <c r="H205" s="992"/>
      <c r="I205" s="993"/>
      <c r="J205" s="2369">
        <v>161</v>
      </c>
      <c r="K205" s="2366" t="s">
        <v>614</v>
      </c>
      <c r="L205" s="2366" t="s">
        <v>2089</v>
      </c>
      <c r="M205" s="2369">
        <v>100</v>
      </c>
      <c r="N205" s="2366" t="s">
        <v>615</v>
      </c>
      <c r="O205" s="2369" t="s">
        <v>2408</v>
      </c>
      <c r="P205" s="2366" t="s">
        <v>616</v>
      </c>
      <c r="Q205" s="1942">
        <f>SUM(V205:V208)/R205</f>
        <v>0.2857142857142857</v>
      </c>
      <c r="R205" s="2429">
        <f>SUM(V205:V213)</f>
        <v>315000000</v>
      </c>
      <c r="S205" s="2366" t="s">
        <v>617</v>
      </c>
      <c r="T205" s="2366" t="s">
        <v>618</v>
      </c>
      <c r="U205" s="1008" t="s">
        <v>619</v>
      </c>
      <c r="V205" s="998">
        <v>17500000</v>
      </c>
      <c r="W205" s="2396">
        <v>61</v>
      </c>
      <c r="X205" s="2369" t="s">
        <v>310</v>
      </c>
      <c r="Y205" s="2369">
        <v>292684</v>
      </c>
      <c r="Z205" s="2369">
        <v>282326</v>
      </c>
      <c r="AA205" s="2363">
        <v>135912</v>
      </c>
      <c r="AB205" s="2363">
        <v>45122</v>
      </c>
      <c r="AC205" s="2363">
        <f t="shared" ref="AC205:AD205" si="3">AC198</f>
        <v>307101</v>
      </c>
      <c r="AD205" s="2363">
        <f t="shared" si="3"/>
        <v>86875</v>
      </c>
      <c r="AE205" s="2363">
        <v>2145</v>
      </c>
      <c r="AF205" s="2363">
        <v>12718</v>
      </c>
      <c r="AG205" s="2363">
        <v>26</v>
      </c>
      <c r="AH205" s="2363">
        <v>37</v>
      </c>
      <c r="AI205" s="2363" t="s">
        <v>311</v>
      </c>
      <c r="AJ205" s="2363" t="s">
        <v>311</v>
      </c>
      <c r="AK205" s="2363">
        <v>53164</v>
      </c>
      <c r="AL205" s="2363">
        <v>16982</v>
      </c>
      <c r="AM205" s="2363">
        <v>60013</v>
      </c>
      <c r="AN205" s="2363">
        <v>575010</v>
      </c>
      <c r="AO205" s="2353">
        <v>43101</v>
      </c>
      <c r="AP205" s="2353">
        <v>43465</v>
      </c>
      <c r="AQ205" s="2356" t="s">
        <v>2419</v>
      </c>
    </row>
    <row r="206" spans="1:43" ht="28.5" x14ac:dyDescent="0.25">
      <c r="A206" s="991"/>
      <c r="B206" s="992"/>
      <c r="C206" s="993"/>
      <c r="D206" s="992"/>
      <c r="E206" s="992"/>
      <c r="F206" s="993"/>
      <c r="G206" s="991"/>
      <c r="H206" s="992"/>
      <c r="I206" s="993"/>
      <c r="J206" s="2370"/>
      <c r="K206" s="2367"/>
      <c r="L206" s="2367"/>
      <c r="M206" s="2370"/>
      <c r="N206" s="2367"/>
      <c r="O206" s="2370"/>
      <c r="P206" s="2367"/>
      <c r="Q206" s="1943"/>
      <c r="R206" s="2430"/>
      <c r="S206" s="2367"/>
      <c r="T206" s="2367"/>
      <c r="U206" s="1008" t="s">
        <v>620</v>
      </c>
      <c r="V206" s="998">
        <v>30000000</v>
      </c>
      <c r="W206" s="2397"/>
      <c r="X206" s="2370"/>
      <c r="Y206" s="2370"/>
      <c r="Z206" s="2370"/>
      <c r="AA206" s="2364"/>
      <c r="AB206" s="2364"/>
      <c r="AC206" s="2364"/>
      <c r="AD206" s="2364"/>
      <c r="AE206" s="2364"/>
      <c r="AF206" s="2364"/>
      <c r="AG206" s="2364"/>
      <c r="AH206" s="2364"/>
      <c r="AI206" s="2364"/>
      <c r="AJ206" s="2364"/>
      <c r="AK206" s="2364"/>
      <c r="AL206" s="2364"/>
      <c r="AM206" s="2364"/>
      <c r="AN206" s="2364"/>
      <c r="AO206" s="2354"/>
      <c r="AP206" s="2354"/>
      <c r="AQ206" s="2357"/>
    </row>
    <row r="207" spans="1:43" ht="99.75" x14ac:dyDescent="0.25">
      <c r="A207" s="991"/>
      <c r="B207" s="992"/>
      <c r="C207" s="993"/>
      <c r="D207" s="992"/>
      <c r="E207" s="992"/>
      <c r="F207" s="993"/>
      <c r="G207" s="991"/>
      <c r="H207" s="992"/>
      <c r="I207" s="993"/>
      <c r="J207" s="2370"/>
      <c r="K207" s="2367"/>
      <c r="L207" s="2367"/>
      <c r="M207" s="2370"/>
      <c r="N207" s="2367"/>
      <c r="O207" s="2370"/>
      <c r="P207" s="2367"/>
      <c r="Q207" s="1943"/>
      <c r="R207" s="2430"/>
      <c r="S207" s="2367"/>
      <c r="T207" s="2367"/>
      <c r="U207" s="1008" t="s">
        <v>621</v>
      </c>
      <c r="V207" s="998">
        <v>30000000</v>
      </c>
      <c r="W207" s="2397"/>
      <c r="X207" s="2370"/>
      <c r="Y207" s="2370"/>
      <c r="Z207" s="2370"/>
      <c r="AA207" s="2364"/>
      <c r="AB207" s="2364"/>
      <c r="AC207" s="2364"/>
      <c r="AD207" s="2364"/>
      <c r="AE207" s="2364"/>
      <c r="AF207" s="2364"/>
      <c r="AG207" s="2364"/>
      <c r="AH207" s="2364"/>
      <c r="AI207" s="2364"/>
      <c r="AJ207" s="2364"/>
      <c r="AK207" s="2364"/>
      <c r="AL207" s="2364"/>
      <c r="AM207" s="2364"/>
      <c r="AN207" s="2364"/>
      <c r="AO207" s="2354"/>
      <c r="AP207" s="2354"/>
      <c r="AQ207" s="2357"/>
    </row>
    <row r="208" spans="1:43" ht="42.75" x14ac:dyDescent="0.25">
      <c r="A208" s="991"/>
      <c r="B208" s="992"/>
      <c r="C208" s="993"/>
      <c r="D208" s="992"/>
      <c r="E208" s="992"/>
      <c r="F208" s="993"/>
      <c r="G208" s="991"/>
      <c r="H208" s="992"/>
      <c r="I208" s="993"/>
      <c r="J208" s="2371"/>
      <c r="K208" s="2368"/>
      <c r="L208" s="2368"/>
      <c r="M208" s="2371"/>
      <c r="N208" s="2367"/>
      <c r="O208" s="2370"/>
      <c r="P208" s="2367"/>
      <c r="Q208" s="1944"/>
      <c r="R208" s="2430"/>
      <c r="S208" s="2367"/>
      <c r="T208" s="2368"/>
      <c r="U208" s="1008" t="s">
        <v>622</v>
      </c>
      <c r="V208" s="998">
        <v>12500000</v>
      </c>
      <c r="W208" s="2397"/>
      <c r="X208" s="2370"/>
      <c r="Y208" s="2370"/>
      <c r="Z208" s="2370"/>
      <c r="AA208" s="2364"/>
      <c r="AB208" s="2364"/>
      <c r="AC208" s="2364"/>
      <c r="AD208" s="2364"/>
      <c r="AE208" s="2364"/>
      <c r="AF208" s="2364"/>
      <c r="AG208" s="2364"/>
      <c r="AH208" s="2364"/>
      <c r="AI208" s="2364"/>
      <c r="AJ208" s="2364"/>
      <c r="AK208" s="2364"/>
      <c r="AL208" s="2364"/>
      <c r="AM208" s="2364"/>
      <c r="AN208" s="2364"/>
      <c r="AO208" s="2354"/>
      <c r="AP208" s="2354"/>
      <c r="AQ208" s="2357"/>
    </row>
    <row r="209" spans="1:43" ht="85.5" x14ac:dyDescent="0.25">
      <c r="A209" s="991"/>
      <c r="B209" s="992"/>
      <c r="C209" s="993"/>
      <c r="D209" s="992"/>
      <c r="E209" s="992"/>
      <c r="F209" s="993"/>
      <c r="G209" s="991"/>
      <c r="H209" s="992"/>
      <c r="I209" s="993"/>
      <c r="J209" s="2359">
        <v>162</v>
      </c>
      <c r="K209" s="2366" t="s">
        <v>623</v>
      </c>
      <c r="L209" s="2366" t="s">
        <v>2090</v>
      </c>
      <c r="M209" s="2369">
        <v>83</v>
      </c>
      <c r="N209" s="2367"/>
      <c r="O209" s="2370"/>
      <c r="P209" s="2367"/>
      <c r="Q209" s="1942">
        <f>SUM(V209:V213)/R205</f>
        <v>0.7142857142857143</v>
      </c>
      <c r="R209" s="2430"/>
      <c r="S209" s="2367"/>
      <c r="T209" s="2366" t="s">
        <v>624</v>
      </c>
      <c r="U209" s="1008" t="s">
        <v>625</v>
      </c>
      <c r="V209" s="998">
        <v>110000000</v>
      </c>
      <c r="W209" s="2397"/>
      <c r="X209" s="2370"/>
      <c r="Y209" s="2370"/>
      <c r="Z209" s="2370"/>
      <c r="AA209" s="2364"/>
      <c r="AB209" s="2364"/>
      <c r="AC209" s="2364"/>
      <c r="AD209" s="2364"/>
      <c r="AE209" s="2364"/>
      <c r="AF209" s="2364"/>
      <c r="AG209" s="2364"/>
      <c r="AH209" s="2364"/>
      <c r="AI209" s="2364"/>
      <c r="AJ209" s="2364"/>
      <c r="AK209" s="2364"/>
      <c r="AL209" s="2364"/>
      <c r="AM209" s="2364"/>
      <c r="AN209" s="2364"/>
      <c r="AO209" s="2354"/>
      <c r="AP209" s="2354"/>
      <c r="AQ209" s="2357"/>
    </row>
    <row r="210" spans="1:43" ht="42.75" x14ac:dyDescent="0.25">
      <c r="A210" s="991"/>
      <c r="B210" s="992"/>
      <c r="C210" s="993"/>
      <c r="D210" s="992"/>
      <c r="E210" s="992"/>
      <c r="F210" s="993"/>
      <c r="G210" s="991"/>
      <c r="H210" s="992"/>
      <c r="I210" s="993"/>
      <c r="J210" s="2359"/>
      <c r="K210" s="2367"/>
      <c r="L210" s="2367"/>
      <c r="M210" s="2370"/>
      <c r="N210" s="2367"/>
      <c r="O210" s="2370"/>
      <c r="P210" s="2367"/>
      <c r="Q210" s="1943"/>
      <c r="R210" s="2430"/>
      <c r="S210" s="2367"/>
      <c r="T210" s="2367"/>
      <c r="U210" s="1008" t="s">
        <v>626</v>
      </c>
      <c r="V210" s="999">
        <v>50000000</v>
      </c>
      <c r="W210" s="2397"/>
      <c r="X210" s="2370"/>
      <c r="Y210" s="2370"/>
      <c r="Z210" s="2370"/>
      <c r="AA210" s="2364"/>
      <c r="AB210" s="2364"/>
      <c r="AC210" s="2364"/>
      <c r="AD210" s="2364"/>
      <c r="AE210" s="2364"/>
      <c r="AF210" s="2364"/>
      <c r="AG210" s="2364"/>
      <c r="AH210" s="2364"/>
      <c r="AI210" s="2364"/>
      <c r="AJ210" s="2364"/>
      <c r="AK210" s="2364"/>
      <c r="AL210" s="2364"/>
      <c r="AM210" s="2364"/>
      <c r="AN210" s="2364"/>
      <c r="AO210" s="2354"/>
      <c r="AP210" s="2354"/>
      <c r="AQ210" s="2357"/>
    </row>
    <row r="211" spans="1:43" ht="57" x14ac:dyDescent="0.25">
      <c r="A211" s="991"/>
      <c r="B211" s="992"/>
      <c r="C211" s="993"/>
      <c r="D211" s="992"/>
      <c r="E211" s="992"/>
      <c r="F211" s="993"/>
      <c r="G211" s="991"/>
      <c r="H211" s="992"/>
      <c r="I211" s="993"/>
      <c r="J211" s="2359"/>
      <c r="K211" s="2367"/>
      <c r="L211" s="2367"/>
      <c r="M211" s="2370"/>
      <c r="N211" s="2367"/>
      <c r="O211" s="2370"/>
      <c r="P211" s="2367"/>
      <c r="Q211" s="1943"/>
      <c r="R211" s="2430"/>
      <c r="S211" s="2367"/>
      <c r="T211" s="2367"/>
      <c r="U211" s="1008" t="s">
        <v>627</v>
      </c>
      <c r="V211" s="999">
        <v>30000000</v>
      </c>
      <c r="W211" s="2397"/>
      <c r="X211" s="2370"/>
      <c r="Y211" s="2370"/>
      <c r="Z211" s="2370"/>
      <c r="AA211" s="2364"/>
      <c r="AB211" s="2364"/>
      <c r="AC211" s="2364"/>
      <c r="AD211" s="2364"/>
      <c r="AE211" s="2364"/>
      <c r="AF211" s="2364"/>
      <c r="AG211" s="2364"/>
      <c r="AH211" s="2364"/>
      <c r="AI211" s="2364"/>
      <c r="AJ211" s="2364"/>
      <c r="AK211" s="2364"/>
      <c r="AL211" s="2364"/>
      <c r="AM211" s="2364"/>
      <c r="AN211" s="2364"/>
      <c r="AO211" s="2354"/>
      <c r="AP211" s="2354"/>
      <c r="AQ211" s="2357"/>
    </row>
    <row r="212" spans="1:43" ht="42.75" x14ac:dyDescent="0.25">
      <c r="A212" s="991"/>
      <c r="B212" s="992"/>
      <c r="C212" s="993"/>
      <c r="D212" s="992"/>
      <c r="E212" s="992"/>
      <c r="F212" s="993"/>
      <c r="G212" s="991"/>
      <c r="H212" s="992"/>
      <c r="I212" s="993"/>
      <c r="J212" s="2359"/>
      <c r="K212" s="2367"/>
      <c r="L212" s="2367"/>
      <c r="M212" s="2370"/>
      <c r="N212" s="2367"/>
      <c r="O212" s="2370"/>
      <c r="P212" s="2367"/>
      <c r="Q212" s="1943"/>
      <c r="R212" s="2430"/>
      <c r="S212" s="2367"/>
      <c r="T212" s="2367"/>
      <c r="U212" s="1008" t="s">
        <v>628</v>
      </c>
      <c r="V212" s="999">
        <v>8000000</v>
      </c>
      <c r="W212" s="2397"/>
      <c r="X212" s="2370"/>
      <c r="Y212" s="2370"/>
      <c r="Z212" s="2370"/>
      <c r="AA212" s="2364"/>
      <c r="AB212" s="2364"/>
      <c r="AC212" s="2364"/>
      <c r="AD212" s="2364"/>
      <c r="AE212" s="2364"/>
      <c r="AF212" s="2364"/>
      <c r="AG212" s="2364"/>
      <c r="AH212" s="2364"/>
      <c r="AI212" s="2364"/>
      <c r="AJ212" s="2364"/>
      <c r="AK212" s="2364"/>
      <c r="AL212" s="2364"/>
      <c r="AM212" s="2364"/>
      <c r="AN212" s="2364"/>
      <c r="AO212" s="2354"/>
      <c r="AP212" s="2354"/>
      <c r="AQ212" s="2357"/>
    </row>
    <row r="213" spans="1:43" ht="99.75" x14ac:dyDescent="0.25">
      <c r="A213" s="991"/>
      <c r="B213" s="992"/>
      <c r="C213" s="993"/>
      <c r="D213" s="1000"/>
      <c r="E213" s="1000"/>
      <c r="F213" s="1001"/>
      <c r="G213" s="1002"/>
      <c r="H213" s="1000"/>
      <c r="I213" s="1001"/>
      <c r="J213" s="2359"/>
      <c r="K213" s="2367"/>
      <c r="L213" s="2367"/>
      <c r="M213" s="2370"/>
      <c r="N213" s="2367"/>
      <c r="O213" s="2370"/>
      <c r="P213" s="2367"/>
      <c r="Q213" s="1943"/>
      <c r="R213" s="2430"/>
      <c r="S213" s="2367"/>
      <c r="T213" s="2367"/>
      <c r="U213" s="1008" t="s">
        <v>629</v>
      </c>
      <c r="V213" s="999">
        <v>27000000</v>
      </c>
      <c r="W213" s="2397"/>
      <c r="X213" s="2370"/>
      <c r="Y213" s="2370"/>
      <c r="Z213" s="2370"/>
      <c r="AA213" s="2364"/>
      <c r="AB213" s="2364"/>
      <c r="AC213" s="2364"/>
      <c r="AD213" s="2364"/>
      <c r="AE213" s="2364"/>
      <c r="AF213" s="2364"/>
      <c r="AG213" s="2364"/>
      <c r="AH213" s="2364"/>
      <c r="AI213" s="2364"/>
      <c r="AJ213" s="2364"/>
      <c r="AK213" s="2364"/>
      <c r="AL213" s="2364"/>
      <c r="AM213" s="2364"/>
      <c r="AN213" s="2364"/>
      <c r="AO213" s="2354"/>
      <c r="AP213" s="2354"/>
      <c r="AQ213" s="2357"/>
    </row>
    <row r="214" spans="1:43" x14ac:dyDescent="0.25">
      <c r="A214" s="1009"/>
      <c r="B214" s="1131"/>
      <c r="C214" s="1132"/>
      <c r="D214" s="1045">
        <v>13</v>
      </c>
      <c r="E214" s="1046" t="s">
        <v>630</v>
      </c>
      <c r="F214" s="1046"/>
      <c r="G214" s="1047"/>
      <c r="H214" s="1047"/>
      <c r="I214" s="1047"/>
      <c r="J214" s="1047"/>
      <c r="K214" s="1048"/>
      <c r="L214" s="1048"/>
      <c r="M214" s="1047"/>
      <c r="N214" s="1048"/>
      <c r="O214" s="1047"/>
      <c r="P214" s="1048"/>
      <c r="Q214" s="1047"/>
      <c r="R214" s="1047"/>
      <c r="S214" s="1048"/>
      <c r="T214" s="1048"/>
      <c r="U214" s="1048"/>
      <c r="V214" s="1050"/>
      <c r="W214" s="1121"/>
      <c r="X214" s="1049"/>
      <c r="Y214" s="1049"/>
      <c r="Z214" s="1049"/>
      <c r="AA214" s="1051"/>
      <c r="AB214" s="1051"/>
      <c r="AC214" s="1049"/>
      <c r="AD214" s="1051"/>
      <c r="AE214" s="1051"/>
      <c r="AF214" s="1051"/>
      <c r="AG214" s="1051"/>
      <c r="AH214" s="1051"/>
      <c r="AI214" s="1051"/>
      <c r="AJ214" s="1049"/>
      <c r="AK214" s="1051"/>
      <c r="AL214" s="1051"/>
      <c r="AM214" s="1049"/>
      <c r="AN214" s="1051"/>
      <c r="AO214" s="1047"/>
      <c r="AP214" s="1047"/>
      <c r="AQ214" s="1129"/>
    </row>
    <row r="215" spans="1:43" x14ac:dyDescent="0.25">
      <c r="A215" s="1009"/>
      <c r="B215" s="1010"/>
      <c r="C215" s="1011"/>
      <c r="D215" s="2418"/>
      <c r="E215" s="2419"/>
      <c r="F215" s="2419"/>
      <c r="G215" s="1006">
        <v>47</v>
      </c>
      <c r="H215" s="984" t="s">
        <v>631</v>
      </c>
      <c r="I215" s="984"/>
      <c r="J215" s="984"/>
      <c r="K215" s="985"/>
      <c r="L215" s="985"/>
      <c r="M215" s="984"/>
      <c r="N215" s="985"/>
      <c r="O215" s="984"/>
      <c r="P215" s="985"/>
      <c r="Q215" s="984"/>
      <c r="R215" s="984"/>
      <c r="S215" s="985"/>
      <c r="T215" s="985"/>
      <c r="U215" s="985"/>
      <c r="V215" s="987"/>
      <c r="W215" s="1117"/>
      <c r="X215" s="986"/>
      <c r="Y215" s="986"/>
      <c r="Z215" s="986"/>
      <c r="AA215" s="1007"/>
      <c r="AB215" s="1007"/>
      <c r="AC215" s="986"/>
      <c r="AD215" s="1007"/>
      <c r="AE215" s="1007"/>
      <c r="AF215" s="1007"/>
      <c r="AG215" s="1007"/>
      <c r="AH215" s="1007"/>
      <c r="AI215" s="1007"/>
      <c r="AJ215" s="986"/>
      <c r="AK215" s="1007"/>
      <c r="AL215" s="1007"/>
      <c r="AM215" s="986"/>
      <c r="AN215" s="1007"/>
      <c r="AO215" s="984"/>
      <c r="AP215" s="984"/>
      <c r="AQ215" s="1128"/>
    </row>
    <row r="216" spans="1:43" ht="38.25" customHeight="1" x14ac:dyDescent="0.25">
      <c r="A216" s="1009"/>
      <c r="B216" s="1010"/>
      <c r="C216" s="1011"/>
      <c r="D216" s="2420"/>
      <c r="E216" s="2421"/>
      <c r="F216" s="2421"/>
      <c r="G216" s="2359"/>
      <c r="H216" s="2359"/>
      <c r="I216" s="2359"/>
      <c r="J216" s="2359">
        <v>163</v>
      </c>
      <c r="K216" s="2424" t="s">
        <v>632</v>
      </c>
      <c r="L216" s="2380" t="s">
        <v>2091</v>
      </c>
      <c r="M216" s="2359">
        <v>12</v>
      </c>
      <c r="N216" s="2424" t="s">
        <v>633</v>
      </c>
      <c r="O216" s="2359" t="s">
        <v>2409</v>
      </c>
      <c r="P216" s="2380" t="s">
        <v>634</v>
      </c>
      <c r="Q216" s="2411">
        <f>SUM(V216:V217)/R216</f>
        <v>1.4662631559999772E-3</v>
      </c>
      <c r="R216" s="2416">
        <f>SUM(V216+V217+V219+V221+V222)</f>
        <v>19809540928</v>
      </c>
      <c r="S216" s="2360" t="s">
        <v>635</v>
      </c>
      <c r="T216" s="2366" t="s">
        <v>636</v>
      </c>
      <c r="U216" s="1052" t="s">
        <v>637</v>
      </c>
      <c r="V216" s="1053">
        <v>14523000</v>
      </c>
      <c r="W216" s="2414">
        <v>72</v>
      </c>
      <c r="X216" s="2390" t="s">
        <v>638</v>
      </c>
      <c r="Y216" s="2359">
        <v>292684</v>
      </c>
      <c r="Z216" s="2359">
        <v>282326</v>
      </c>
      <c r="AA216" s="2549">
        <v>135912</v>
      </c>
      <c r="AB216" s="2549">
        <v>45122</v>
      </c>
      <c r="AC216" s="2549">
        <f>SUM(AC205)</f>
        <v>307101</v>
      </c>
      <c r="AD216" s="2549">
        <f>SUM(AD205)</f>
        <v>86875</v>
      </c>
      <c r="AE216" s="2549">
        <v>2145</v>
      </c>
      <c r="AF216" s="2549">
        <v>12718</v>
      </c>
      <c r="AG216" s="2549">
        <v>26</v>
      </c>
      <c r="AH216" s="2549">
        <v>37</v>
      </c>
      <c r="AI216" s="2549" t="s">
        <v>311</v>
      </c>
      <c r="AJ216" s="2549" t="s">
        <v>311</v>
      </c>
      <c r="AK216" s="2549">
        <v>53164</v>
      </c>
      <c r="AL216" s="2549">
        <v>16982</v>
      </c>
      <c r="AM216" s="2549">
        <v>60013</v>
      </c>
      <c r="AN216" s="2406">
        <v>575010</v>
      </c>
      <c r="AO216" s="2409">
        <v>43101</v>
      </c>
      <c r="AP216" s="2409">
        <v>43465</v>
      </c>
      <c r="AQ216" s="2410" t="s">
        <v>2419</v>
      </c>
    </row>
    <row r="217" spans="1:43" ht="42.75" x14ac:dyDescent="0.25">
      <c r="A217" s="1009"/>
      <c r="B217" s="1010"/>
      <c r="C217" s="1011"/>
      <c r="D217" s="2420"/>
      <c r="E217" s="2421"/>
      <c r="F217" s="2421"/>
      <c r="G217" s="2359"/>
      <c r="H217" s="2359"/>
      <c r="I217" s="2359"/>
      <c r="J217" s="2359"/>
      <c r="K217" s="2425"/>
      <c r="L217" s="2380"/>
      <c r="M217" s="2359"/>
      <c r="N217" s="2425"/>
      <c r="O217" s="2359"/>
      <c r="P217" s="2380"/>
      <c r="Q217" s="2411"/>
      <c r="R217" s="2416"/>
      <c r="S217" s="2361"/>
      <c r="T217" s="2368"/>
      <c r="U217" s="1052" t="s">
        <v>639</v>
      </c>
      <c r="V217" s="1053">
        <v>14523000</v>
      </c>
      <c r="W217" s="2414"/>
      <c r="X217" s="2417"/>
      <c r="Y217" s="2359"/>
      <c r="Z217" s="2359"/>
      <c r="AA217" s="2549"/>
      <c r="AB217" s="2549"/>
      <c r="AC217" s="2549"/>
      <c r="AD217" s="2549"/>
      <c r="AE217" s="2549"/>
      <c r="AF217" s="2549"/>
      <c r="AG217" s="2549"/>
      <c r="AH217" s="2549"/>
      <c r="AI217" s="2549"/>
      <c r="AJ217" s="2549"/>
      <c r="AK217" s="2549"/>
      <c r="AL217" s="2549"/>
      <c r="AM217" s="2549"/>
      <c r="AN217" s="2407"/>
      <c r="AO217" s="2409"/>
      <c r="AP217" s="2409"/>
      <c r="AQ217" s="2410"/>
    </row>
    <row r="218" spans="1:43" x14ac:dyDescent="0.25">
      <c r="A218" s="1009"/>
      <c r="B218" s="1010"/>
      <c r="C218" s="1011"/>
      <c r="D218" s="2420"/>
      <c r="E218" s="2421"/>
      <c r="F218" s="2421"/>
      <c r="G218" s="1006">
        <v>48</v>
      </c>
      <c r="H218" s="984" t="s">
        <v>640</v>
      </c>
      <c r="I218" s="984"/>
      <c r="J218" s="984"/>
      <c r="K218" s="985"/>
      <c r="L218" s="985"/>
      <c r="M218" s="984"/>
      <c r="N218" s="985"/>
      <c r="O218" s="2359"/>
      <c r="P218" s="2380"/>
      <c r="Q218" s="1054"/>
      <c r="R218" s="2416"/>
      <c r="S218" s="2361"/>
      <c r="T218" s="985"/>
      <c r="U218" s="985"/>
      <c r="V218" s="987"/>
      <c r="W218" s="1122"/>
      <c r="X218" s="986"/>
      <c r="Y218" s="2359"/>
      <c r="Z218" s="2359"/>
      <c r="AA218" s="2549"/>
      <c r="AB218" s="2549"/>
      <c r="AC218" s="2549"/>
      <c r="AD218" s="2549"/>
      <c r="AE218" s="2549"/>
      <c r="AF218" s="2549"/>
      <c r="AG218" s="2549"/>
      <c r="AH218" s="2549"/>
      <c r="AI218" s="2549"/>
      <c r="AJ218" s="2549"/>
      <c r="AK218" s="2549"/>
      <c r="AL218" s="2549"/>
      <c r="AM218" s="2549"/>
      <c r="AN218" s="2407"/>
      <c r="AO218" s="2409"/>
      <c r="AP218" s="2409"/>
      <c r="AQ218" s="2410"/>
    </row>
    <row r="219" spans="1:43" ht="171" x14ac:dyDescent="0.25">
      <c r="A219" s="1009"/>
      <c r="B219" s="1010"/>
      <c r="C219" s="1011"/>
      <c r="D219" s="2420"/>
      <c r="E219" s="2421"/>
      <c r="F219" s="2421"/>
      <c r="G219" s="994"/>
      <c r="H219" s="995"/>
      <c r="I219" s="996"/>
      <c r="J219" s="1042">
        <v>164</v>
      </c>
      <c r="K219" s="1018" t="s">
        <v>641</v>
      </c>
      <c r="L219" s="1018" t="s">
        <v>2092</v>
      </c>
      <c r="M219" s="1042">
        <v>12</v>
      </c>
      <c r="N219" s="1115" t="s">
        <v>642</v>
      </c>
      <c r="O219" s="2359"/>
      <c r="P219" s="2380"/>
      <c r="Q219" s="1056">
        <f>V219/R216</f>
        <v>0.99747802737168001</v>
      </c>
      <c r="R219" s="2416"/>
      <c r="S219" s="2361"/>
      <c r="T219" s="1018" t="s">
        <v>643</v>
      </c>
      <c r="U219" s="1052" t="s">
        <v>644</v>
      </c>
      <c r="V219" s="1053">
        <v>19759581808</v>
      </c>
      <c r="W219" s="1123">
        <v>64</v>
      </c>
      <c r="X219" s="1055" t="s">
        <v>645</v>
      </c>
      <c r="Y219" s="2359"/>
      <c r="Z219" s="2359"/>
      <c r="AA219" s="2549"/>
      <c r="AB219" s="2549"/>
      <c r="AC219" s="2549"/>
      <c r="AD219" s="2549"/>
      <c r="AE219" s="2549"/>
      <c r="AF219" s="2549"/>
      <c r="AG219" s="2549"/>
      <c r="AH219" s="2549"/>
      <c r="AI219" s="2549"/>
      <c r="AJ219" s="2549"/>
      <c r="AK219" s="2549"/>
      <c r="AL219" s="2549"/>
      <c r="AM219" s="2549"/>
      <c r="AN219" s="2407"/>
      <c r="AO219" s="2409"/>
      <c r="AP219" s="2409"/>
      <c r="AQ219" s="2410"/>
    </row>
    <row r="220" spans="1:43" x14ac:dyDescent="0.25">
      <c r="A220" s="1009"/>
      <c r="B220" s="1010"/>
      <c r="C220" s="1011"/>
      <c r="D220" s="2420"/>
      <c r="E220" s="2421"/>
      <c r="F220" s="2421"/>
      <c r="G220" s="1006">
        <v>49</v>
      </c>
      <c r="H220" s="984" t="s">
        <v>646</v>
      </c>
      <c r="I220" s="984"/>
      <c r="J220" s="984"/>
      <c r="K220" s="985"/>
      <c r="L220" s="985"/>
      <c r="M220" s="984"/>
      <c r="N220" s="985"/>
      <c r="O220" s="2359"/>
      <c r="P220" s="2380"/>
      <c r="Q220" s="1054"/>
      <c r="R220" s="2416"/>
      <c r="S220" s="2361"/>
      <c r="T220" s="985"/>
      <c r="U220" s="985"/>
      <c r="V220" s="987"/>
      <c r="W220" s="1122"/>
      <c r="X220" s="986"/>
      <c r="Y220" s="2359"/>
      <c r="Z220" s="2359"/>
      <c r="AA220" s="2549"/>
      <c r="AB220" s="2549"/>
      <c r="AC220" s="2549"/>
      <c r="AD220" s="2549"/>
      <c r="AE220" s="2549"/>
      <c r="AF220" s="2549"/>
      <c r="AG220" s="2549"/>
      <c r="AH220" s="2549"/>
      <c r="AI220" s="2549"/>
      <c r="AJ220" s="2549"/>
      <c r="AK220" s="2549"/>
      <c r="AL220" s="2549"/>
      <c r="AM220" s="2549"/>
      <c r="AN220" s="2407"/>
      <c r="AO220" s="2409"/>
      <c r="AP220" s="2409"/>
      <c r="AQ220" s="2410"/>
    </row>
    <row r="221" spans="1:43" ht="57" x14ac:dyDescent="0.25">
      <c r="A221" s="1009"/>
      <c r="B221" s="1010"/>
      <c r="C221" s="1011"/>
      <c r="D221" s="2420"/>
      <c r="E221" s="2421"/>
      <c r="F221" s="2421"/>
      <c r="G221" s="2359"/>
      <c r="H221" s="2359"/>
      <c r="I221" s="2359"/>
      <c r="J221" s="2359">
        <v>165</v>
      </c>
      <c r="K221" s="2380" t="s">
        <v>647</v>
      </c>
      <c r="L221" s="2380" t="s">
        <v>2093</v>
      </c>
      <c r="M221" s="2359">
        <v>12</v>
      </c>
      <c r="N221" s="2380" t="s">
        <v>648</v>
      </c>
      <c r="O221" s="2359"/>
      <c r="P221" s="2380"/>
      <c r="Q221" s="2411">
        <f>SUM(V221:V222)/R216</f>
        <v>1.0557094723199836E-3</v>
      </c>
      <c r="R221" s="2416"/>
      <c r="S221" s="2361"/>
      <c r="T221" s="2412" t="s">
        <v>649</v>
      </c>
      <c r="U221" s="1057" t="s">
        <v>650</v>
      </c>
      <c r="V221" s="999">
        <v>10456560</v>
      </c>
      <c r="W221" s="2414">
        <v>72</v>
      </c>
      <c r="X221" s="2415" t="s">
        <v>638</v>
      </c>
      <c r="Y221" s="2359"/>
      <c r="Z221" s="2359"/>
      <c r="AA221" s="2549"/>
      <c r="AB221" s="2549"/>
      <c r="AC221" s="2549"/>
      <c r="AD221" s="2549"/>
      <c r="AE221" s="2549"/>
      <c r="AF221" s="2549"/>
      <c r="AG221" s="2549"/>
      <c r="AH221" s="2549"/>
      <c r="AI221" s="2549"/>
      <c r="AJ221" s="2549"/>
      <c r="AK221" s="2549"/>
      <c r="AL221" s="2549"/>
      <c r="AM221" s="2549"/>
      <c r="AN221" s="2407"/>
      <c r="AO221" s="2409"/>
      <c r="AP221" s="2409"/>
      <c r="AQ221" s="2410"/>
    </row>
    <row r="222" spans="1:43" ht="57" x14ac:dyDescent="0.25">
      <c r="A222" s="1009"/>
      <c r="B222" s="1010"/>
      <c r="C222" s="1011"/>
      <c r="D222" s="2422"/>
      <c r="E222" s="2423"/>
      <c r="F222" s="2423"/>
      <c r="G222" s="2359"/>
      <c r="H222" s="2359"/>
      <c r="I222" s="2359"/>
      <c r="J222" s="2359"/>
      <c r="K222" s="2380"/>
      <c r="L222" s="2380"/>
      <c r="M222" s="2359"/>
      <c r="N222" s="2380"/>
      <c r="O222" s="2359"/>
      <c r="P222" s="2380"/>
      <c r="Q222" s="2411"/>
      <c r="R222" s="2416"/>
      <c r="S222" s="2362"/>
      <c r="T222" s="2413"/>
      <c r="U222" s="1052" t="s">
        <v>651</v>
      </c>
      <c r="V222" s="1053">
        <v>10456560</v>
      </c>
      <c r="W222" s="2414"/>
      <c r="X222" s="2415"/>
      <c r="Y222" s="2359"/>
      <c r="Z222" s="2359"/>
      <c r="AA222" s="2549"/>
      <c r="AB222" s="2549"/>
      <c r="AC222" s="2549"/>
      <c r="AD222" s="2549"/>
      <c r="AE222" s="2549"/>
      <c r="AF222" s="2549"/>
      <c r="AG222" s="2549"/>
      <c r="AH222" s="2549"/>
      <c r="AI222" s="2549"/>
      <c r="AJ222" s="2549"/>
      <c r="AK222" s="2549"/>
      <c r="AL222" s="2549"/>
      <c r="AM222" s="2549"/>
      <c r="AN222" s="2408"/>
      <c r="AO222" s="2409"/>
      <c r="AP222" s="2409"/>
      <c r="AQ222" s="2410"/>
    </row>
    <row r="223" spans="1:43" x14ac:dyDescent="0.25">
      <c r="A223" s="1009"/>
      <c r="B223" s="1131"/>
      <c r="C223" s="1132"/>
      <c r="D223" s="1058">
        <v>14</v>
      </c>
      <c r="E223" s="969" t="s">
        <v>652</v>
      </c>
      <c r="F223" s="969"/>
      <c r="G223" s="970"/>
      <c r="H223" s="970"/>
      <c r="I223" s="970"/>
      <c r="J223" s="970"/>
      <c r="K223" s="971"/>
      <c r="L223" s="971"/>
      <c r="M223" s="970"/>
      <c r="N223" s="971"/>
      <c r="O223" s="970"/>
      <c r="P223" s="971"/>
      <c r="Q223" s="970"/>
      <c r="R223" s="970"/>
      <c r="S223" s="971"/>
      <c r="T223" s="971"/>
      <c r="U223" s="971"/>
      <c r="V223" s="1059"/>
      <c r="W223" s="1116"/>
      <c r="X223" s="972"/>
      <c r="Y223" s="972"/>
      <c r="Z223" s="972"/>
      <c r="AA223" s="1005"/>
      <c r="AB223" s="1005"/>
      <c r="AC223" s="972"/>
      <c r="AD223" s="1005"/>
      <c r="AE223" s="1005"/>
      <c r="AF223" s="1005"/>
      <c r="AG223" s="1005"/>
      <c r="AH223" s="1005"/>
      <c r="AI223" s="1005"/>
      <c r="AJ223" s="972"/>
      <c r="AK223" s="1005"/>
      <c r="AL223" s="1005"/>
      <c r="AM223" s="972"/>
      <c r="AN223" s="1005"/>
      <c r="AO223" s="970"/>
      <c r="AP223" s="970"/>
      <c r="AQ223" s="1127"/>
    </row>
    <row r="224" spans="1:43" x14ac:dyDescent="0.25">
      <c r="A224" s="1009"/>
      <c r="B224" s="1010"/>
      <c r="C224" s="1011"/>
      <c r="D224" s="1013"/>
      <c r="E224" s="1013"/>
      <c r="F224" s="1014"/>
      <c r="G224" s="1060">
        <v>50</v>
      </c>
      <c r="H224" s="1061" t="s">
        <v>653</v>
      </c>
      <c r="I224" s="1061"/>
      <c r="J224" s="1061"/>
      <c r="K224" s="1062"/>
      <c r="L224" s="1062"/>
      <c r="M224" s="1061"/>
      <c r="N224" s="1062"/>
      <c r="O224" s="1061"/>
      <c r="P224" s="1062"/>
      <c r="Q224" s="1061"/>
      <c r="R224" s="1061"/>
      <c r="S224" s="1062"/>
      <c r="T224" s="1062"/>
      <c r="U224" s="1062"/>
      <c r="V224" s="1064"/>
      <c r="W224" s="1124"/>
      <c r="X224" s="1063"/>
      <c r="Y224" s="1063"/>
      <c r="Z224" s="1063"/>
      <c r="AA224" s="1065"/>
      <c r="AB224" s="1065"/>
      <c r="AC224" s="1063"/>
      <c r="AD224" s="1065"/>
      <c r="AE224" s="1065"/>
      <c r="AF224" s="1065"/>
      <c r="AG224" s="1065"/>
      <c r="AH224" s="1065"/>
      <c r="AI224" s="1065"/>
      <c r="AJ224" s="1063"/>
      <c r="AK224" s="1065"/>
      <c r="AL224" s="1065"/>
      <c r="AM224" s="1063"/>
      <c r="AN224" s="1065"/>
      <c r="AO224" s="1061"/>
      <c r="AP224" s="1061"/>
      <c r="AQ224" s="1130"/>
    </row>
    <row r="225" spans="1:43" ht="133.5" customHeight="1" x14ac:dyDescent="0.25">
      <c r="A225" s="1009"/>
      <c r="B225" s="1010"/>
      <c r="C225" s="1011"/>
      <c r="D225" s="1010"/>
      <c r="E225" s="1010"/>
      <c r="F225" s="1011"/>
      <c r="G225" s="1013"/>
      <c r="H225" s="1013"/>
      <c r="I225" s="1014"/>
      <c r="J225" s="1035">
        <v>166</v>
      </c>
      <c r="K225" s="1066" t="s">
        <v>654</v>
      </c>
      <c r="L225" s="1066" t="s">
        <v>2094</v>
      </c>
      <c r="M225" s="1067">
        <v>1</v>
      </c>
      <c r="N225" s="1066" t="s">
        <v>655</v>
      </c>
      <c r="O225" s="2369" t="s">
        <v>2410</v>
      </c>
      <c r="P225" s="2366" t="s">
        <v>656</v>
      </c>
      <c r="Q225" s="450">
        <v>0.05</v>
      </c>
      <c r="R225" s="2404">
        <f>SUM(V226)</f>
        <v>12228314323</v>
      </c>
      <c r="S225" s="2366" t="s">
        <v>657</v>
      </c>
      <c r="T225" s="1018" t="s">
        <v>658</v>
      </c>
      <c r="U225" s="1052" t="s">
        <v>659</v>
      </c>
      <c r="V225" s="1053">
        <v>0</v>
      </c>
      <c r="W225" s="1123">
        <v>110</v>
      </c>
      <c r="X225" s="1035" t="s">
        <v>660</v>
      </c>
      <c r="Y225" s="2369">
        <v>292684</v>
      </c>
      <c r="Z225" s="2369">
        <v>282326</v>
      </c>
      <c r="AA225" s="2363">
        <v>135912</v>
      </c>
      <c r="AB225" s="2363">
        <v>45122</v>
      </c>
      <c r="AC225" s="2363">
        <f>SUM(AC216)</f>
        <v>307101</v>
      </c>
      <c r="AD225" s="2363">
        <f>SUM(AD216)</f>
        <v>86875</v>
      </c>
      <c r="AE225" s="2363">
        <v>2145</v>
      </c>
      <c r="AF225" s="2399">
        <v>12718</v>
      </c>
      <c r="AG225" s="2399">
        <v>26</v>
      </c>
      <c r="AH225" s="2399">
        <v>37</v>
      </c>
      <c r="AI225" s="2399" t="s">
        <v>311</v>
      </c>
      <c r="AJ225" s="2399" t="s">
        <v>311</v>
      </c>
      <c r="AK225" s="2399">
        <v>53164</v>
      </c>
      <c r="AL225" s="2399">
        <v>16982</v>
      </c>
      <c r="AM225" s="2399">
        <v>60013</v>
      </c>
      <c r="AN225" s="2363">
        <v>575010</v>
      </c>
      <c r="AO225" s="2353">
        <v>43101</v>
      </c>
      <c r="AP225" s="2353">
        <v>43465</v>
      </c>
      <c r="AQ225" s="2356" t="s">
        <v>2419</v>
      </c>
    </row>
    <row r="226" spans="1:43" ht="99.75" x14ac:dyDescent="0.25">
      <c r="A226" s="1009"/>
      <c r="B226" s="1010"/>
      <c r="C226" s="1011"/>
      <c r="D226" s="1010"/>
      <c r="E226" s="1010"/>
      <c r="F226" s="1011"/>
      <c r="G226" s="1010"/>
      <c r="H226" s="1010"/>
      <c r="I226" s="1011"/>
      <c r="J226" s="1035">
        <v>167</v>
      </c>
      <c r="K226" s="1066" t="s">
        <v>661</v>
      </c>
      <c r="L226" s="1066" t="s">
        <v>2095</v>
      </c>
      <c r="M226" s="1067">
        <v>15</v>
      </c>
      <c r="N226" s="1114" t="s">
        <v>662</v>
      </c>
      <c r="O226" s="2370"/>
      <c r="P226" s="2367"/>
      <c r="Q226" s="470">
        <v>0.9</v>
      </c>
      <c r="R226" s="2405"/>
      <c r="S226" s="2367"/>
      <c r="T226" s="1018" t="s">
        <v>663</v>
      </c>
      <c r="U226" s="1052" t="s">
        <v>664</v>
      </c>
      <c r="V226" s="1068">
        <v>12228314323</v>
      </c>
      <c r="W226" s="1125">
        <v>59</v>
      </c>
      <c r="X226" s="1036" t="s">
        <v>665</v>
      </c>
      <c r="Y226" s="2370"/>
      <c r="Z226" s="2370"/>
      <c r="AA226" s="2364"/>
      <c r="AB226" s="2364"/>
      <c r="AC226" s="2364"/>
      <c r="AD226" s="2364"/>
      <c r="AE226" s="2364"/>
      <c r="AF226" s="2399"/>
      <c r="AG226" s="2399"/>
      <c r="AH226" s="2399"/>
      <c r="AI226" s="2399"/>
      <c r="AJ226" s="2399"/>
      <c r="AK226" s="2399"/>
      <c r="AL226" s="2399"/>
      <c r="AM226" s="2399"/>
      <c r="AN226" s="2364"/>
      <c r="AO226" s="2354"/>
      <c r="AP226" s="2354"/>
      <c r="AQ226" s="2357"/>
    </row>
    <row r="227" spans="1:43" ht="60" customHeight="1" x14ac:dyDescent="0.25">
      <c r="A227" s="1009"/>
      <c r="B227" s="1010"/>
      <c r="C227" s="1011"/>
      <c r="D227" s="1010"/>
      <c r="E227" s="1010"/>
      <c r="F227" s="1011"/>
      <c r="G227" s="1010"/>
      <c r="H227" s="1010"/>
      <c r="I227" s="1011"/>
      <c r="J227" s="2369">
        <v>168</v>
      </c>
      <c r="K227" s="2366" t="s">
        <v>666</v>
      </c>
      <c r="L227" s="2366" t="s">
        <v>2096</v>
      </c>
      <c r="M227" s="2369">
        <v>14</v>
      </c>
      <c r="N227" s="1114" t="s">
        <v>667</v>
      </c>
      <c r="O227" s="2370"/>
      <c r="P227" s="2367"/>
      <c r="Q227" s="1942">
        <v>0.05</v>
      </c>
      <c r="R227" s="2405"/>
      <c r="S227" s="2367"/>
      <c r="T227" s="2366" t="s">
        <v>668</v>
      </c>
      <c r="U227" s="1052" t="s">
        <v>669</v>
      </c>
      <c r="V227" s="2402">
        <v>0</v>
      </c>
      <c r="W227" s="1125">
        <v>60</v>
      </c>
      <c r="X227" s="1036" t="s">
        <v>670</v>
      </c>
      <c r="Y227" s="2370"/>
      <c r="Z227" s="2370"/>
      <c r="AA227" s="2364"/>
      <c r="AB227" s="2364"/>
      <c r="AC227" s="2364"/>
      <c r="AD227" s="2364"/>
      <c r="AE227" s="2364"/>
      <c r="AF227" s="2399"/>
      <c r="AG227" s="2399"/>
      <c r="AH227" s="2399"/>
      <c r="AI227" s="2399"/>
      <c r="AJ227" s="2399"/>
      <c r="AK227" s="2399"/>
      <c r="AL227" s="2399"/>
      <c r="AM227" s="2399"/>
      <c r="AN227" s="2364"/>
      <c r="AO227" s="2354"/>
      <c r="AP227" s="2354"/>
      <c r="AQ227" s="2357"/>
    </row>
    <row r="228" spans="1:43" ht="69.75" customHeight="1" x14ac:dyDescent="0.25">
      <c r="A228" s="1009"/>
      <c r="B228" s="1010"/>
      <c r="C228" s="1011"/>
      <c r="D228" s="1010"/>
      <c r="E228" s="1010"/>
      <c r="F228" s="1011"/>
      <c r="G228" s="1016"/>
      <c r="H228" s="1016"/>
      <c r="I228" s="1017"/>
      <c r="J228" s="2371"/>
      <c r="K228" s="2368"/>
      <c r="L228" s="2367"/>
      <c r="M228" s="2370"/>
      <c r="N228" s="1114" t="s">
        <v>671</v>
      </c>
      <c r="O228" s="2370"/>
      <c r="P228" s="2367"/>
      <c r="Q228" s="1944"/>
      <c r="R228" s="2405"/>
      <c r="S228" s="2367"/>
      <c r="T228" s="2368"/>
      <c r="U228" s="1052" t="s">
        <v>672</v>
      </c>
      <c r="V228" s="2403"/>
      <c r="W228" s="1125">
        <v>35</v>
      </c>
      <c r="X228" s="1038" t="s">
        <v>673</v>
      </c>
      <c r="Y228" s="2371"/>
      <c r="Z228" s="2371"/>
      <c r="AA228" s="2365"/>
      <c r="AB228" s="2365"/>
      <c r="AC228" s="2365"/>
      <c r="AD228" s="2365"/>
      <c r="AE228" s="2365"/>
      <c r="AF228" s="2363"/>
      <c r="AG228" s="2363"/>
      <c r="AH228" s="2363"/>
      <c r="AI228" s="2363"/>
      <c r="AJ228" s="2363"/>
      <c r="AK228" s="2363"/>
      <c r="AL228" s="2363"/>
      <c r="AM228" s="2363"/>
      <c r="AN228" s="2365"/>
      <c r="AO228" s="2354"/>
      <c r="AP228" s="2354"/>
      <c r="AQ228" s="2357"/>
    </row>
    <row r="229" spans="1:43" x14ac:dyDescent="0.25">
      <c r="A229" s="1009"/>
      <c r="B229" s="1010"/>
      <c r="C229" s="1011"/>
      <c r="D229" s="1010"/>
      <c r="E229" s="1010"/>
      <c r="F229" s="1011"/>
      <c r="G229" s="1069">
        <v>51</v>
      </c>
      <c r="H229" s="1070" t="s">
        <v>674</v>
      </c>
      <c r="I229" s="1070"/>
      <c r="J229" s="1071"/>
      <c r="K229" s="1072"/>
      <c r="L229" s="985"/>
      <c r="M229" s="984"/>
      <c r="N229" s="985"/>
      <c r="O229" s="984"/>
      <c r="P229" s="985"/>
      <c r="Q229" s="984"/>
      <c r="R229" s="984"/>
      <c r="S229" s="985"/>
      <c r="T229" s="985"/>
      <c r="U229" s="985"/>
      <c r="V229" s="987"/>
      <c r="W229" s="1117"/>
      <c r="X229" s="986"/>
      <c r="Y229" s="986"/>
      <c r="Z229" s="986"/>
      <c r="AA229" s="2400"/>
      <c r="AB229" s="2400"/>
      <c r="AC229" s="2400"/>
      <c r="AD229" s="2400"/>
      <c r="AE229" s="2400"/>
      <c r="AF229" s="2400"/>
      <c r="AG229" s="2400"/>
      <c r="AH229" s="2400"/>
      <c r="AI229" s="2400"/>
      <c r="AJ229" s="2400"/>
      <c r="AK229" s="2400"/>
      <c r="AL229" s="2400"/>
      <c r="AM229" s="2400"/>
      <c r="AN229" s="1073"/>
      <c r="AO229" s="984"/>
      <c r="AP229" s="984"/>
      <c r="AQ229" s="1128"/>
    </row>
    <row r="230" spans="1:43" ht="96.75" customHeight="1" x14ac:dyDescent="0.25">
      <c r="A230" s="1074"/>
      <c r="B230" s="1075"/>
      <c r="C230" s="1076"/>
      <c r="D230" s="1075"/>
      <c r="E230" s="1075"/>
      <c r="F230" s="1076"/>
      <c r="G230" s="1077"/>
      <c r="H230" s="1077"/>
      <c r="I230" s="1078"/>
      <c r="J230" s="2369">
        <v>169</v>
      </c>
      <c r="K230" s="2366" t="s">
        <v>675</v>
      </c>
      <c r="L230" s="2366" t="s">
        <v>2097</v>
      </c>
      <c r="M230" s="2369">
        <v>12</v>
      </c>
      <c r="N230" s="2366" t="s">
        <v>676</v>
      </c>
      <c r="O230" s="2369" t="s">
        <v>2411</v>
      </c>
      <c r="P230" s="2366" t="s">
        <v>677</v>
      </c>
      <c r="Q230" s="1942">
        <f>SUM(V230:V232)/R230</f>
        <v>1</v>
      </c>
      <c r="R230" s="2372">
        <f>SUM(V230+V231+V232)</f>
        <v>44149920</v>
      </c>
      <c r="S230" s="2366" t="s">
        <v>678</v>
      </c>
      <c r="T230" s="1018" t="s">
        <v>679</v>
      </c>
      <c r="U230" s="1018" t="s">
        <v>680</v>
      </c>
      <c r="V230" s="1079">
        <v>14716640</v>
      </c>
      <c r="W230" s="2396">
        <v>72</v>
      </c>
      <c r="X230" s="2369" t="s">
        <v>638</v>
      </c>
      <c r="Y230" s="2369">
        <v>292684</v>
      </c>
      <c r="Z230" s="2369">
        <v>282326</v>
      </c>
      <c r="AA230" s="2363">
        <v>135912</v>
      </c>
      <c r="AB230" s="2363">
        <v>45122</v>
      </c>
      <c r="AC230" s="2392">
        <f>SUM(AC225)</f>
        <v>307101</v>
      </c>
      <c r="AD230" s="2363">
        <v>86875</v>
      </c>
      <c r="AE230" s="2363">
        <v>2145</v>
      </c>
      <c r="AF230" s="2363">
        <v>12718</v>
      </c>
      <c r="AG230" s="2363">
        <v>26</v>
      </c>
      <c r="AH230" s="2363">
        <v>37</v>
      </c>
      <c r="AI230" s="2363" t="s">
        <v>311</v>
      </c>
      <c r="AJ230" s="2392" t="s">
        <v>311</v>
      </c>
      <c r="AK230" s="2363">
        <v>53164</v>
      </c>
      <c r="AL230" s="2363">
        <v>16982</v>
      </c>
      <c r="AM230" s="2392">
        <v>60013</v>
      </c>
      <c r="AN230" s="2399">
        <v>575010</v>
      </c>
      <c r="AO230" s="2409">
        <v>43101</v>
      </c>
      <c r="AP230" s="2409">
        <v>43465</v>
      </c>
      <c r="AQ230" s="2410" t="s">
        <v>2420</v>
      </c>
    </row>
    <row r="231" spans="1:43" ht="57" x14ac:dyDescent="0.25">
      <c r="A231" s="1074"/>
      <c r="B231" s="1075"/>
      <c r="C231" s="1076"/>
      <c r="D231" s="1075"/>
      <c r="E231" s="1075"/>
      <c r="F231" s="1076"/>
      <c r="G231" s="1075"/>
      <c r="H231" s="1075"/>
      <c r="I231" s="1076"/>
      <c r="J231" s="2370"/>
      <c r="K231" s="2367"/>
      <c r="L231" s="2367"/>
      <c r="M231" s="2370"/>
      <c r="N231" s="2367"/>
      <c r="O231" s="2370"/>
      <c r="P231" s="2367"/>
      <c r="Q231" s="1943"/>
      <c r="R231" s="2373"/>
      <c r="S231" s="2367"/>
      <c r="T231" s="1018" t="s">
        <v>681</v>
      </c>
      <c r="U231" s="1018" t="s">
        <v>682</v>
      </c>
      <c r="V231" s="1079">
        <v>14716640</v>
      </c>
      <c r="W231" s="2397"/>
      <c r="X231" s="2370"/>
      <c r="Y231" s="2370"/>
      <c r="Z231" s="2370"/>
      <c r="AA231" s="2364"/>
      <c r="AB231" s="2364"/>
      <c r="AC231" s="2401"/>
      <c r="AD231" s="2364"/>
      <c r="AE231" s="2364"/>
      <c r="AF231" s="2364"/>
      <c r="AG231" s="2364"/>
      <c r="AH231" s="2364"/>
      <c r="AI231" s="2364"/>
      <c r="AJ231" s="2401"/>
      <c r="AK231" s="2364"/>
      <c r="AL231" s="2364"/>
      <c r="AM231" s="2401"/>
      <c r="AN231" s="2399"/>
      <c r="AO231" s="2409"/>
      <c r="AP231" s="2409"/>
      <c r="AQ231" s="2410"/>
    </row>
    <row r="232" spans="1:43" ht="142.5" x14ac:dyDescent="0.25">
      <c r="A232" s="991"/>
      <c r="B232" s="992"/>
      <c r="C232" s="993"/>
      <c r="D232" s="992"/>
      <c r="E232" s="992"/>
      <c r="F232" s="993"/>
      <c r="G232" s="1000"/>
      <c r="H232" s="1000"/>
      <c r="I232" s="1001"/>
      <c r="J232" s="2371"/>
      <c r="K232" s="2368"/>
      <c r="L232" s="2368"/>
      <c r="M232" s="2371"/>
      <c r="N232" s="2368"/>
      <c r="O232" s="2371"/>
      <c r="P232" s="2368"/>
      <c r="Q232" s="1944"/>
      <c r="R232" s="2374"/>
      <c r="S232" s="2368"/>
      <c r="T232" s="1018" t="s">
        <v>666</v>
      </c>
      <c r="U232" s="1018" t="s">
        <v>683</v>
      </c>
      <c r="V232" s="1079">
        <v>14716640</v>
      </c>
      <c r="W232" s="2398"/>
      <c r="X232" s="2371"/>
      <c r="Y232" s="2371"/>
      <c r="Z232" s="2371"/>
      <c r="AA232" s="2364"/>
      <c r="AB232" s="2364"/>
      <c r="AC232" s="2401"/>
      <c r="AD232" s="2364"/>
      <c r="AE232" s="2364"/>
      <c r="AF232" s="2364"/>
      <c r="AG232" s="2364"/>
      <c r="AH232" s="2364"/>
      <c r="AI232" s="2364"/>
      <c r="AJ232" s="2401"/>
      <c r="AK232" s="2364"/>
      <c r="AL232" s="2364"/>
      <c r="AM232" s="2401"/>
      <c r="AN232" s="2399"/>
      <c r="AO232" s="2409"/>
      <c r="AP232" s="2409"/>
      <c r="AQ232" s="2410"/>
    </row>
    <row r="233" spans="1:43" x14ac:dyDescent="0.25">
      <c r="A233" s="1009"/>
      <c r="B233" s="1010"/>
      <c r="C233" s="1011"/>
      <c r="D233" s="979"/>
      <c r="E233" s="979"/>
      <c r="F233" s="980"/>
      <c r="G233" s="1006">
        <v>52</v>
      </c>
      <c r="H233" s="984" t="s">
        <v>684</v>
      </c>
      <c r="I233" s="984"/>
      <c r="J233" s="984"/>
      <c r="K233" s="985"/>
      <c r="L233" s="985"/>
      <c r="M233" s="984"/>
      <c r="N233" s="985"/>
      <c r="O233" s="984"/>
      <c r="P233" s="985"/>
      <c r="Q233" s="984"/>
      <c r="R233" s="984"/>
      <c r="S233" s="985"/>
      <c r="T233" s="985"/>
      <c r="U233" s="985"/>
      <c r="V233" s="987"/>
      <c r="W233" s="1117"/>
      <c r="X233" s="986"/>
      <c r="Y233" s="986"/>
      <c r="Z233" s="986"/>
      <c r="AA233" s="2550"/>
      <c r="AB233" s="2400"/>
      <c r="AC233" s="2400"/>
      <c r="AD233" s="2400"/>
      <c r="AE233" s="2400"/>
      <c r="AF233" s="2400"/>
      <c r="AG233" s="2400"/>
      <c r="AH233" s="2400"/>
      <c r="AI233" s="2400"/>
      <c r="AJ233" s="2400"/>
      <c r="AK233" s="2400"/>
      <c r="AL233" s="2400"/>
      <c r="AM233" s="2400"/>
      <c r="AN233" s="1080"/>
      <c r="AO233" s="984"/>
      <c r="AP233" s="984"/>
      <c r="AQ233" s="1128"/>
    </row>
    <row r="234" spans="1:43" ht="42.75" x14ac:dyDescent="0.25">
      <c r="A234" s="1009"/>
      <c r="B234" s="1010"/>
      <c r="C234" s="1011"/>
      <c r="D234" s="1010"/>
      <c r="E234" s="1010"/>
      <c r="F234" s="1011"/>
      <c r="G234" s="1013"/>
      <c r="H234" s="1013"/>
      <c r="I234" s="1014"/>
      <c r="J234" s="2369">
        <v>170</v>
      </c>
      <c r="K234" s="2366" t="s">
        <v>685</v>
      </c>
      <c r="L234" s="2366" t="s">
        <v>2098</v>
      </c>
      <c r="M234" s="2369">
        <v>14</v>
      </c>
      <c r="N234" s="2366" t="s">
        <v>686</v>
      </c>
      <c r="O234" s="2369" t="s">
        <v>2412</v>
      </c>
      <c r="P234" s="2366" t="s">
        <v>687</v>
      </c>
      <c r="Q234" s="1942">
        <v>0.9</v>
      </c>
      <c r="R234" s="2372">
        <f>SUM(V234:V239)</f>
        <v>138195556</v>
      </c>
      <c r="S234" s="2366" t="s">
        <v>688</v>
      </c>
      <c r="T234" s="2366" t="s">
        <v>689</v>
      </c>
      <c r="U234" s="1081" t="s">
        <v>690</v>
      </c>
      <c r="V234" s="1082">
        <v>12817718</v>
      </c>
      <c r="W234" s="2393">
        <v>72</v>
      </c>
      <c r="X234" s="2369" t="s">
        <v>638</v>
      </c>
      <c r="Y234" s="2369">
        <v>292684</v>
      </c>
      <c r="Z234" s="2369">
        <v>282326</v>
      </c>
      <c r="AA234" s="2363">
        <v>135912</v>
      </c>
      <c r="AB234" s="2363">
        <v>45122</v>
      </c>
      <c r="AC234" s="2392">
        <f>SUM(AC230)</f>
        <v>307101</v>
      </c>
      <c r="AD234" s="2363">
        <v>86875</v>
      </c>
      <c r="AE234" s="2363">
        <v>2145</v>
      </c>
      <c r="AF234" s="2363">
        <v>12718</v>
      </c>
      <c r="AG234" s="2363">
        <v>26</v>
      </c>
      <c r="AH234" s="2363">
        <v>37</v>
      </c>
      <c r="AI234" s="2363" t="s">
        <v>311</v>
      </c>
      <c r="AJ234" s="2363" t="s">
        <v>311</v>
      </c>
      <c r="AK234" s="2363">
        <v>53164</v>
      </c>
      <c r="AL234" s="2363">
        <v>16982</v>
      </c>
      <c r="AM234" s="2363">
        <v>60013</v>
      </c>
      <c r="AN234" s="2399">
        <v>575010</v>
      </c>
      <c r="AO234" s="2551">
        <v>43101</v>
      </c>
      <c r="AP234" s="2551">
        <v>43465</v>
      </c>
      <c r="AQ234" s="2552" t="s">
        <v>2420</v>
      </c>
    </row>
    <row r="235" spans="1:43" ht="28.5" x14ac:dyDescent="0.25">
      <c r="A235" s="1009"/>
      <c r="B235" s="1010"/>
      <c r="C235" s="1011"/>
      <c r="D235" s="1010"/>
      <c r="E235" s="1010"/>
      <c r="F235" s="1011"/>
      <c r="G235" s="1010"/>
      <c r="H235" s="1010"/>
      <c r="I235" s="1011"/>
      <c r="J235" s="2370"/>
      <c r="K235" s="2367"/>
      <c r="L235" s="2367"/>
      <c r="M235" s="2370"/>
      <c r="N235" s="2367"/>
      <c r="O235" s="2370"/>
      <c r="P235" s="2367"/>
      <c r="Q235" s="1943"/>
      <c r="R235" s="2373"/>
      <c r="S235" s="2367"/>
      <c r="T235" s="2367"/>
      <c r="U235" s="1081" t="s">
        <v>691</v>
      </c>
      <c r="V235" s="1082">
        <v>15455421</v>
      </c>
      <c r="W235" s="2394"/>
      <c r="X235" s="2370"/>
      <c r="Y235" s="2370"/>
      <c r="Z235" s="2370"/>
      <c r="AA235" s="2364"/>
      <c r="AB235" s="2364"/>
      <c r="AC235" s="2364"/>
      <c r="AD235" s="2364"/>
      <c r="AE235" s="2364"/>
      <c r="AF235" s="2364"/>
      <c r="AG235" s="2364"/>
      <c r="AH235" s="2364"/>
      <c r="AI235" s="2364"/>
      <c r="AJ235" s="2364"/>
      <c r="AK235" s="2364"/>
      <c r="AL235" s="2364"/>
      <c r="AM235" s="2364"/>
      <c r="AN235" s="2399"/>
      <c r="AO235" s="2364"/>
      <c r="AP235" s="2364"/>
      <c r="AQ235" s="2553"/>
    </row>
    <row r="236" spans="1:43" ht="42.75" x14ac:dyDescent="0.25">
      <c r="A236" s="1009"/>
      <c r="B236" s="1010"/>
      <c r="C236" s="1011"/>
      <c r="D236" s="1010"/>
      <c r="E236" s="1010"/>
      <c r="F236" s="1011"/>
      <c r="G236" s="1010"/>
      <c r="H236" s="1010"/>
      <c r="I236" s="1011"/>
      <c r="J236" s="2370"/>
      <c r="K236" s="2367"/>
      <c r="L236" s="2367"/>
      <c r="M236" s="2370"/>
      <c r="N236" s="2367"/>
      <c r="O236" s="2370"/>
      <c r="P236" s="2367"/>
      <c r="Q236" s="1943"/>
      <c r="R236" s="2373"/>
      <c r="S236" s="2367"/>
      <c r="T236" s="2367"/>
      <c r="U236" s="1081" t="s">
        <v>692</v>
      </c>
      <c r="V236" s="1083">
        <v>13862686</v>
      </c>
      <c r="W236" s="2394"/>
      <c r="X236" s="2370"/>
      <c r="Y236" s="2370"/>
      <c r="Z236" s="2370"/>
      <c r="AA236" s="2364"/>
      <c r="AB236" s="2364"/>
      <c r="AC236" s="2364"/>
      <c r="AD236" s="2364"/>
      <c r="AE236" s="2364"/>
      <c r="AF236" s="2364"/>
      <c r="AG236" s="2364"/>
      <c r="AH236" s="2364"/>
      <c r="AI236" s="2364"/>
      <c r="AJ236" s="2364"/>
      <c r="AK236" s="2364"/>
      <c r="AL236" s="2364"/>
      <c r="AM236" s="2364"/>
      <c r="AN236" s="2399"/>
      <c r="AO236" s="2364"/>
      <c r="AP236" s="2364"/>
      <c r="AQ236" s="2553"/>
    </row>
    <row r="237" spans="1:43" ht="28.5" x14ac:dyDescent="0.25">
      <c r="A237" s="1009"/>
      <c r="B237" s="1010"/>
      <c r="C237" s="1011"/>
      <c r="D237" s="1010"/>
      <c r="E237" s="1010"/>
      <c r="F237" s="1011"/>
      <c r="G237" s="1010"/>
      <c r="H237" s="1010"/>
      <c r="I237" s="1011"/>
      <c r="J237" s="2370"/>
      <c r="K237" s="2367"/>
      <c r="L237" s="2367"/>
      <c r="M237" s="2370"/>
      <c r="N237" s="2367"/>
      <c r="O237" s="2370"/>
      <c r="P237" s="2367"/>
      <c r="Q237" s="1943"/>
      <c r="R237" s="2373"/>
      <c r="S237" s="2367"/>
      <c r="T237" s="2367"/>
      <c r="U237" s="1081" t="s">
        <v>693</v>
      </c>
      <c r="V237" s="1083">
        <v>90000000</v>
      </c>
      <c r="W237" s="2394"/>
      <c r="X237" s="2370"/>
      <c r="Y237" s="2370"/>
      <c r="Z237" s="2370"/>
      <c r="AA237" s="2364"/>
      <c r="AB237" s="2364"/>
      <c r="AC237" s="2364"/>
      <c r="AD237" s="2364"/>
      <c r="AE237" s="2364"/>
      <c r="AF237" s="2364"/>
      <c r="AG237" s="2364"/>
      <c r="AH237" s="2364"/>
      <c r="AI237" s="2364"/>
      <c r="AJ237" s="2364"/>
      <c r="AK237" s="2364"/>
      <c r="AL237" s="2364"/>
      <c r="AM237" s="2364"/>
      <c r="AN237" s="2399"/>
      <c r="AO237" s="2364"/>
      <c r="AP237" s="2364"/>
      <c r="AQ237" s="2553"/>
    </row>
    <row r="238" spans="1:43" ht="28.5" x14ac:dyDescent="0.25">
      <c r="A238" s="1009"/>
      <c r="B238" s="1010"/>
      <c r="C238" s="1011"/>
      <c r="D238" s="1010"/>
      <c r="E238" s="1010"/>
      <c r="F238" s="1011"/>
      <c r="G238" s="1010"/>
      <c r="H238" s="1010"/>
      <c r="I238" s="1011"/>
      <c r="J238" s="2371"/>
      <c r="K238" s="2368"/>
      <c r="L238" s="2368"/>
      <c r="M238" s="2371"/>
      <c r="N238" s="2367"/>
      <c r="O238" s="2370"/>
      <c r="P238" s="2367"/>
      <c r="Q238" s="1944"/>
      <c r="R238" s="2373"/>
      <c r="S238" s="2367"/>
      <c r="T238" s="2367"/>
      <c r="U238" s="1081" t="s">
        <v>695</v>
      </c>
      <c r="V238" s="1083">
        <v>6059731</v>
      </c>
      <c r="W238" s="2394"/>
      <c r="X238" s="2370"/>
      <c r="Y238" s="2370"/>
      <c r="Z238" s="2370"/>
      <c r="AA238" s="2364"/>
      <c r="AB238" s="2364"/>
      <c r="AC238" s="2364"/>
      <c r="AD238" s="2364"/>
      <c r="AE238" s="2364"/>
      <c r="AF238" s="2364"/>
      <c r="AG238" s="2364"/>
      <c r="AH238" s="2364"/>
      <c r="AI238" s="2364"/>
      <c r="AJ238" s="2364"/>
      <c r="AK238" s="2364"/>
      <c r="AL238" s="2364"/>
      <c r="AM238" s="2364"/>
      <c r="AN238" s="2399"/>
      <c r="AO238" s="2364"/>
      <c r="AP238" s="2364"/>
      <c r="AQ238" s="2553"/>
    </row>
    <row r="239" spans="1:43" ht="57" x14ac:dyDescent="0.25">
      <c r="A239" s="1009"/>
      <c r="B239" s="1010"/>
      <c r="C239" s="1011"/>
      <c r="D239" s="1010"/>
      <c r="E239" s="1010"/>
      <c r="F239" s="1011"/>
      <c r="G239" s="1010"/>
      <c r="H239" s="1010"/>
      <c r="I239" s="1011"/>
      <c r="J239" s="1035">
        <v>171</v>
      </c>
      <c r="K239" s="1066" t="s">
        <v>696</v>
      </c>
      <c r="L239" s="1066" t="s">
        <v>2099</v>
      </c>
      <c r="M239" s="1035">
        <v>1</v>
      </c>
      <c r="N239" s="2368"/>
      <c r="O239" s="2371"/>
      <c r="P239" s="2368"/>
      <c r="Q239" s="450">
        <v>0.1</v>
      </c>
      <c r="R239" s="2374"/>
      <c r="S239" s="2367"/>
      <c r="T239" s="1066" t="s">
        <v>694</v>
      </c>
      <c r="U239" s="1081" t="s">
        <v>697</v>
      </c>
      <c r="V239" s="1083">
        <v>0</v>
      </c>
      <c r="W239" s="2395"/>
      <c r="X239" s="2371"/>
      <c r="Y239" s="2371"/>
      <c r="Z239" s="2371"/>
      <c r="AA239" s="2365"/>
      <c r="AB239" s="2365"/>
      <c r="AC239" s="2365"/>
      <c r="AD239" s="2365"/>
      <c r="AE239" s="2365"/>
      <c r="AF239" s="2365"/>
      <c r="AG239" s="2365"/>
      <c r="AH239" s="2365"/>
      <c r="AI239" s="2365"/>
      <c r="AJ239" s="2365"/>
      <c r="AK239" s="2365"/>
      <c r="AL239" s="2365"/>
      <c r="AM239" s="2365"/>
      <c r="AN239" s="2399"/>
      <c r="AO239" s="2365"/>
      <c r="AP239" s="2365"/>
      <c r="AQ239" s="2554"/>
    </row>
    <row r="240" spans="1:43" ht="42.75" x14ac:dyDescent="0.25">
      <c r="A240" s="1009"/>
      <c r="B240" s="1010"/>
      <c r="C240" s="1011"/>
      <c r="D240" s="1010"/>
      <c r="E240" s="1010"/>
      <c r="F240" s="1011"/>
      <c r="G240" s="1010"/>
      <c r="H240" s="1010"/>
      <c r="I240" s="1011"/>
      <c r="J240" s="2369">
        <v>172</v>
      </c>
      <c r="K240" s="2366" t="s">
        <v>698</v>
      </c>
      <c r="L240" s="2366" t="s">
        <v>2100</v>
      </c>
      <c r="M240" s="2369">
        <v>12</v>
      </c>
      <c r="N240" s="1066"/>
      <c r="O240" s="2369" t="s">
        <v>2413</v>
      </c>
      <c r="P240" s="2366" t="s">
        <v>699</v>
      </c>
      <c r="Q240" s="1942">
        <f>SUM(V240:V247)/R240</f>
        <v>1</v>
      </c>
      <c r="R240" s="2372">
        <f>SUM(V240:V247)</f>
        <v>355004444</v>
      </c>
      <c r="S240" s="2366" t="s">
        <v>700</v>
      </c>
      <c r="T240" s="2366" t="s">
        <v>701</v>
      </c>
      <c r="U240" s="1085" t="s">
        <v>702</v>
      </c>
      <c r="V240" s="1083">
        <v>42000000</v>
      </c>
      <c r="W240" s="1118"/>
      <c r="X240" s="1084"/>
      <c r="Y240" s="2369">
        <v>292684</v>
      </c>
      <c r="Z240" s="2369">
        <v>282326</v>
      </c>
      <c r="AA240" s="2363">
        <v>135912</v>
      </c>
      <c r="AB240" s="2363">
        <v>45122</v>
      </c>
      <c r="AC240" s="2392">
        <f>SUM(AC234)</f>
        <v>307101</v>
      </c>
      <c r="AD240" s="2363">
        <v>86875</v>
      </c>
      <c r="AE240" s="2363">
        <v>2145</v>
      </c>
      <c r="AF240" s="2363">
        <v>12718</v>
      </c>
      <c r="AG240" s="2363">
        <v>26</v>
      </c>
      <c r="AH240" s="2363">
        <v>37</v>
      </c>
      <c r="AI240" s="2363" t="s">
        <v>311</v>
      </c>
      <c r="AJ240" s="2363" t="s">
        <v>311</v>
      </c>
      <c r="AK240" s="2363">
        <v>53164</v>
      </c>
      <c r="AL240" s="2363">
        <v>16982</v>
      </c>
      <c r="AM240" s="2363">
        <v>60013</v>
      </c>
      <c r="AN240" s="2363">
        <v>575010</v>
      </c>
      <c r="AO240" s="2353">
        <v>43101</v>
      </c>
      <c r="AP240" s="2353">
        <v>43465</v>
      </c>
      <c r="AQ240" s="2356" t="s">
        <v>2419</v>
      </c>
    </row>
    <row r="241" spans="1:43" ht="85.5" x14ac:dyDescent="0.25">
      <c r="A241" s="1009"/>
      <c r="B241" s="1010"/>
      <c r="C241" s="1011"/>
      <c r="D241" s="1010"/>
      <c r="E241" s="1010"/>
      <c r="F241" s="1011"/>
      <c r="G241" s="1010"/>
      <c r="H241" s="1010"/>
      <c r="I241" s="1011"/>
      <c r="J241" s="2370"/>
      <c r="K241" s="2367"/>
      <c r="L241" s="2367"/>
      <c r="M241" s="2370"/>
      <c r="N241" s="1114" t="s">
        <v>703</v>
      </c>
      <c r="O241" s="2370"/>
      <c r="P241" s="2367"/>
      <c r="Q241" s="1943"/>
      <c r="R241" s="2373"/>
      <c r="S241" s="2367"/>
      <c r="T241" s="2367"/>
      <c r="U241" s="1085" t="s">
        <v>704</v>
      </c>
      <c r="V241" s="1083">
        <v>50000000</v>
      </c>
      <c r="W241" s="1119">
        <v>72</v>
      </c>
      <c r="X241" s="1086" t="s">
        <v>638</v>
      </c>
      <c r="Y241" s="2370"/>
      <c r="Z241" s="2370"/>
      <c r="AA241" s="2364"/>
      <c r="AB241" s="2364"/>
      <c r="AC241" s="2364"/>
      <c r="AD241" s="2364"/>
      <c r="AE241" s="2364"/>
      <c r="AF241" s="2364"/>
      <c r="AG241" s="2364"/>
      <c r="AH241" s="2364"/>
      <c r="AI241" s="2364"/>
      <c r="AJ241" s="2364"/>
      <c r="AK241" s="2364"/>
      <c r="AL241" s="2364"/>
      <c r="AM241" s="2364"/>
      <c r="AN241" s="2364"/>
      <c r="AO241" s="2354"/>
      <c r="AP241" s="2354"/>
      <c r="AQ241" s="2357"/>
    </row>
    <row r="242" spans="1:43" ht="28.5" x14ac:dyDescent="0.25">
      <c r="A242" s="1009"/>
      <c r="B242" s="1010"/>
      <c r="C242" s="1011"/>
      <c r="D242" s="1010"/>
      <c r="E242" s="1010"/>
      <c r="F242" s="1011"/>
      <c r="G242" s="1010"/>
      <c r="H242" s="1010"/>
      <c r="I242" s="1011"/>
      <c r="J242" s="2370"/>
      <c r="K242" s="2367"/>
      <c r="L242" s="2367"/>
      <c r="M242" s="2370"/>
      <c r="N242" s="1114"/>
      <c r="O242" s="2370"/>
      <c r="P242" s="2367"/>
      <c r="Q242" s="1943"/>
      <c r="R242" s="2373"/>
      <c r="S242" s="2367"/>
      <c r="T242" s="2367"/>
      <c r="U242" s="1085" t="s">
        <v>705</v>
      </c>
      <c r="V242" s="1083">
        <v>30000000</v>
      </c>
      <c r="W242" s="1119"/>
      <c r="X242" s="1086"/>
      <c r="Y242" s="2370"/>
      <c r="Z242" s="2370"/>
      <c r="AA242" s="2364"/>
      <c r="AB242" s="2364"/>
      <c r="AC242" s="2364"/>
      <c r="AD242" s="2364"/>
      <c r="AE242" s="2364"/>
      <c r="AF242" s="2364"/>
      <c r="AG242" s="2364"/>
      <c r="AH242" s="2364"/>
      <c r="AI242" s="2364"/>
      <c r="AJ242" s="2364"/>
      <c r="AK242" s="2364"/>
      <c r="AL242" s="2364"/>
      <c r="AM242" s="2364"/>
      <c r="AN242" s="2364"/>
      <c r="AO242" s="2354"/>
      <c r="AP242" s="2354"/>
      <c r="AQ242" s="2357"/>
    </row>
    <row r="243" spans="1:43" ht="42.75" x14ac:dyDescent="0.25">
      <c r="A243" s="1009"/>
      <c r="B243" s="1010"/>
      <c r="C243" s="1011"/>
      <c r="D243" s="1010"/>
      <c r="E243" s="1010"/>
      <c r="F243" s="1011"/>
      <c r="G243" s="1010"/>
      <c r="H243" s="1010"/>
      <c r="I243" s="1011"/>
      <c r="J243" s="2370"/>
      <c r="K243" s="2367"/>
      <c r="L243" s="2367"/>
      <c r="M243" s="2370"/>
      <c r="N243" s="1114"/>
      <c r="O243" s="2370"/>
      <c r="P243" s="2367"/>
      <c r="Q243" s="1943"/>
      <c r="R243" s="2373"/>
      <c r="S243" s="2367"/>
      <c r="T243" s="2367"/>
      <c r="U243" s="1085" t="s">
        <v>706</v>
      </c>
      <c r="V243" s="1083">
        <v>24000000</v>
      </c>
      <c r="W243" s="1119"/>
      <c r="X243" s="1086"/>
      <c r="Y243" s="2370"/>
      <c r="Z243" s="2370"/>
      <c r="AA243" s="2364"/>
      <c r="AB243" s="2364"/>
      <c r="AC243" s="2364"/>
      <c r="AD243" s="2364"/>
      <c r="AE243" s="2364"/>
      <c r="AF243" s="2364"/>
      <c r="AG243" s="2364"/>
      <c r="AH243" s="2364"/>
      <c r="AI243" s="2364"/>
      <c r="AJ243" s="2364"/>
      <c r="AK243" s="2364"/>
      <c r="AL243" s="2364"/>
      <c r="AM243" s="2364"/>
      <c r="AN243" s="2364"/>
      <c r="AO243" s="2354"/>
      <c r="AP243" s="2354"/>
      <c r="AQ243" s="2357"/>
    </row>
    <row r="244" spans="1:43" ht="42.75" x14ac:dyDescent="0.25">
      <c r="A244" s="1009"/>
      <c r="B244" s="1010"/>
      <c r="C244" s="1011"/>
      <c r="D244" s="1010"/>
      <c r="E244" s="1010"/>
      <c r="F244" s="1011"/>
      <c r="G244" s="1010"/>
      <c r="H244" s="1010"/>
      <c r="I244" s="1011"/>
      <c r="J244" s="2370"/>
      <c r="K244" s="2367"/>
      <c r="L244" s="2367"/>
      <c r="M244" s="2370"/>
      <c r="N244" s="1114"/>
      <c r="O244" s="2370"/>
      <c r="P244" s="2367"/>
      <c r="Q244" s="1943"/>
      <c r="R244" s="2373"/>
      <c r="S244" s="2367"/>
      <c r="T244" s="2367"/>
      <c r="U244" s="1085" t="s">
        <v>707</v>
      </c>
      <c r="V244" s="1087">
        <v>50000000</v>
      </c>
      <c r="W244" s="1119"/>
      <c r="X244" s="1086"/>
      <c r="Y244" s="2370"/>
      <c r="Z244" s="2370"/>
      <c r="AA244" s="2364"/>
      <c r="AB244" s="2364"/>
      <c r="AC244" s="2364"/>
      <c r="AD244" s="2364"/>
      <c r="AE244" s="2364"/>
      <c r="AF244" s="2364"/>
      <c r="AG244" s="2364"/>
      <c r="AH244" s="2364"/>
      <c r="AI244" s="2364"/>
      <c r="AJ244" s="2364"/>
      <c r="AK244" s="2364"/>
      <c r="AL244" s="2364"/>
      <c r="AM244" s="2364"/>
      <c r="AN244" s="2364"/>
      <c r="AO244" s="2354"/>
      <c r="AP244" s="2354"/>
      <c r="AQ244" s="2357"/>
    </row>
    <row r="245" spans="1:43" ht="28.5" x14ac:dyDescent="0.25">
      <c r="A245" s="1009"/>
      <c r="B245" s="1010"/>
      <c r="C245" s="1011"/>
      <c r="D245" s="1010"/>
      <c r="E245" s="1010"/>
      <c r="F245" s="1011"/>
      <c r="G245" s="1010"/>
      <c r="H245" s="1010"/>
      <c r="I245" s="1011"/>
      <c r="J245" s="2370"/>
      <c r="K245" s="2367"/>
      <c r="L245" s="2367"/>
      <c r="M245" s="2370"/>
      <c r="N245" s="1114"/>
      <c r="O245" s="2370"/>
      <c r="P245" s="2367"/>
      <c r="Q245" s="1943"/>
      <c r="R245" s="2373"/>
      <c r="S245" s="2367"/>
      <c r="T245" s="2367"/>
      <c r="U245" s="1085" t="s">
        <v>708</v>
      </c>
      <c r="V245" s="1087">
        <v>124004444</v>
      </c>
      <c r="W245" s="1119"/>
      <c r="X245" s="1086"/>
      <c r="Y245" s="2370"/>
      <c r="Z245" s="2370"/>
      <c r="AA245" s="2364"/>
      <c r="AB245" s="2364"/>
      <c r="AC245" s="2364"/>
      <c r="AD245" s="2364"/>
      <c r="AE245" s="2364"/>
      <c r="AF245" s="2364"/>
      <c r="AG245" s="2364"/>
      <c r="AH245" s="2364"/>
      <c r="AI245" s="2364"/>
      <c r="AJ245" s="2364"/>
      <c r="AK245" s="2364"/>
      <c r="AL245" s="2364"/>
      <c r="AM245" s="2364"/>
      <c r="AN245" s="2364"/>
      <c r="AO245" s="2354"/>
      <c r="AP245" s="2354"/>
      <c r="AQ245" s="2357"/>
    </row>
    <row r="246" spans="1:43" ht="57" x14ac:dyDescent="0.25">
      <c r="A246" s="1009"/>
      <c r="B246" s="1010"/>
      <c r="C246" s="1011"/>
      <c r="D246" s="1010"/>
      <c r="E246" s="1010"/>
      <c r="F246" s="1011"/>
      <c r="G246" s="1010"/>
      <c r="H246" s="1010"/>
      <c r="I246" s="1011"/>
      <c r="J246" s="2370"/>
      <c r="K246" s="2367"/>
      <c r="L246" s="2367"/>
      <c r="M246" s="2370"/>
      <c r="N246" s="1114" t="s">
        <v>709</v>
      </c>
      <c r="O246" s="2370"/>
      <c r="P246" s="2367"/>
      <c r="Q246" s="1943"/>
      <c r="R246" s="2373"/>
      <c r="S246" s="2367"/>
      <c r="T246" s="2368"/>
      <c r="U246" s="1085" t="s">
        <v>710</v>
      </c>
      <c r="V246" s="1087">
        <v>20000000</v>
      </c>
      <c r="W246" s="1119">
        <v>20</v>
      </c>
      <c r="X246" s="1036" t="s">
        <v>127</v>
      </c>
      <c r="Y246" s="2370"/>
      <c r="Z246" s="2370"/>
      <c r="AA246" s="2364"/>
      <c r="AB246" s="2364"/>
      <c r="AC246" s="2364"/>
      <c r="AD246" s="2364"/>
      <c r="AE246" s="2364"/>
      <c r="AF246" s="2364"/>
      <c r="AG246" s="2364"/>
      <c r="AH246" s="2364"/>
      <c r="AI246" s="2364"/>
      <c r="AJ246" s="2364"/>
      <c r="AK246" s="2364"/>
      <c r="AL246" s="2364"/>
      <c r="AM246" s="2364"/>
      <c r="AN246" s="2364"/>
      <c r="AO246" s="2354"/>
      <c r="AP246" s="2354"/>
      <c r="AQ246" s="2357"/>
    </row>
    <row r="247" spans="1:43" ht="71.25" x14ac:dyDescent="0.25">
      <c r="A247" s="1009"/>
      <c r="B247" s="1010"/>
      <c r="C247" s="1011"/>
      <c r="D247" s="1010"/>
      <c r="E247" s="1010"/>
      <c r="F247" s="1011"/>
      <c r="G247" s="1016"/>
      <c r="H247" s="1016"/>
      <c r="I247" s="1017"/>
      <c r="J247" s="2371"/>
      <c r="K247" s="2368"/>
      <c r="L247" s="2368"/>
      <c r="M247" s="2371"/>
      <c r="N247" s="1029"/>
      <c r="O247" s="2371"/>
      <c r="P247" s="2368"/>
      <c r="Q247" s="1944"/>
      <c r="R247" s="2374"/>
      <c r="S247" s="2368"/>
      <c r="T247" s="1018" t="s">
        <v>711</v>
      </c>
      <c r="U247" s="1088" t="s">
        <v>712</v>
      </c>
      <c r="V247" s="1083">
        <v>15000000</v>
      </c>
      <c r="W247" s="1120"/>
      <c r="X247" s="1089"/>
      <c r="Y247" s="2371"/>
      <c r="Z247" s="2371"/>
      <c r="AA247" s="2365"/>
      <c r="AB247" s="2365"/>
      <c r="AC247" s="2365"/>
      <c r="AD247" s="2365"/>
      <c r="AE247" s="2365"/>
      <c r="AF247" s="2365"/>
      <c r="AG247" s="2365"/>
      <c r="AH247" s="2365"/>
      <c r="AI247" s="2365"/>
      <c r="AJ247" s="2365"/>
      <c r="AK247" s="2365"/>
      <c r="AL247" s="2365"/>
      <c r="AM247" s="2365"/>
      <c r="AN247" s="2365"/>
      <c r="AO247" s="2355"/>
      <c r="AP247" s="2355"/>
      <c r="AQ247" s="2358"/>
    </row>
    <row r="248" spans="1:43" x14ac:dyDescent="0.25">
      <c r="A248" s="1009"/>
      <c r="B248" s="1010"/>
      <c r="C248" s="1011"/>
      <c r="D248" s="1010"/>
      <c r="E248" s="1010"/>
      <c r="F248" s="1011"/>
      <c r="G248" s="1006">
        <v>53</v>
      </c>
      <c r="H248" s="984" t="s">
        <v>713</v>
      </c>
      <c r="I248" s="984"/>
      <c r="J248" s="984"/>
      <c r="K248" s="985"/>
      <c r="L248" s="985"/>
      <c r="M248" s="984"/>
      <c r="N248" s="985"/>
      <c r="O248" s="984"/>
      <c r="P248" s="985"/>
      <c r="Q248" s="984"/>
      <c r="R248" s="984"/>
      <c r="S248" s="985"/>
      <c r="T248" s="985"/>
      <c r="U248" s="985"/>
      <c r="V248" s="987"/>
      <c r="W248" s="1117"/>
      <c r="X248" s="986"/>
      <c r="Y248" s="986"/>
      <c r="Z248" s="986"/>
      <c r="AA248" s="1090"/>
      <c r="AB248" s="1090"/>
      <c r="AC248" s="1091"/>
      <c r="AD248" s="1090"/>
      <c r="AE248" s="1090"/>
      <c r="AF248" s="1090"/>
      <c r="AG248" s="1090"/>
      <c r="AH248" s="1073"/>
      <c r="AI248" s="1090"/>
      <c r="AJ248" s="1091"/>
      <c r="AK248" s="1090"/>
      <c r="AL248" s="1090"/>
      <c r="AM248" s="1091"/>
      <c r="AN248" s="1090"/>
      <c r="AO248" s="984"/>
      <c r="AP248" s="984"/>
      <c r="AQ248" s="1128"/>
    </row>
    <row r="249" spans="1:43" ht="42.75" x14ac:dyDescent="0.25">
      <c r="A249" s="991"/>
      <c r="B249" s="992"/>
      <c r="C249" s="993"/>
      <c r="D249" s="992"/>
      <c r="E249" s="992"/>
      <c r="F249" s="993"/>
      <c r="G249" s="995"/>
      <c r="H249" s="995"/>
      <c r="I249" s="996"/>
      <c r="J249" s="2369">
        <v>173</v>
      </c>
      <c r="K249" s="2366" t="s">
        <v>714</v>
      </c>
      <c r="L249" s="2366" t="s">
        <v>2101</v>
      </c>
      <c r="M249" s="2369">
        <v>7</v>
      </c>
      <c r="N249" s="2366" t="s">
        <v>715</v>
      </c>
      <c r="O249" s="2369" t="s">
        <v>2414</v>
      </c>
      <c r="P249" s="2366" t="s">
        <v>716</v>
      </c>
      <c r="Q249" s="1942">
        <v>0.9</v>
      </c>
      <c r="R249" s="2372">
        <f>SUM(V249:V257)</f>
        <v>35436120</v>
      </c>
      <c r="S249" s="2366" t="s">
        <v>717</v>
      </c>
      <c r="T249" s="2366" t="s">
        <v>718</v>
      </c>
      <c r="U249" s="1094" t="s">
        <v>719</v>
      </c>
      <c r="V249" s="1040">
        <v>2859030</v>
      </c>
      <c r="W249" s="2396">
        <v>72</v>
      </c>
      <c r="X249" s="2369" t="s">
        <v>638</v>
      </c>
      <c r="Y249" s="2369">
        <v>292684</v>
      </c>
      <c r="Z249" s="2369">
        <v>282326</v>
      </c>
      <c r="AA249" s="2363">
        <v>135912</v>
      </c>
      <c r="AB249" s="2363">
        <v>45122</v>
      </c>
      <c r="AC249" s="2363">
        <f t="shared" ref="AC249:AD249" si="4">AC240</f>
        <v>307101</v>
      </c>
      <c r="AD249" s="2363">
        <f t="shared" si="4"/>
        <v>86875</v>
      </c>
      <c r="AE249" s="2363">
        <v>2145</v>
      </c>
      <c r="AF249" s="2363">
        <v>12718</v>
      </c>
      <c r="AG249" s="2363">
        <v>26</v>
      </c>
      <c r="AH249" s="2363">
        <v>37</v>
      </c>
      <c r="AI249" s="2363" t="s">
        <v>311</v>
      </c>
      <c r="AJ249" s="2363" t="s">
        <v>311</v>
      </c>
      <c r="AK249" s="2363">
        <v>53164</v>
      </c>
      <c r="AL249" s="2363">
        <v>16982</v>
      </c>
      <c r="AM249" s="2363">
        <v>60013</v>
      </c>
      <c r="AN249" s="2363">
        <v>575010</v>
      </c>
      <c r="AO249" s="2353">
        <v>43101</v>
      </c>
      <c r="AP249" s="2353">
        <v>43465</v>
      </c>
      <c r="AQ249" s="2356" t="s">
        <v>2419</v>
      </c>
    </row>
    <row r="250" spans="1:43" ht="71.25" x14ac:dyDescent="0.25">
      <c r="A250" s="991"/>
      <c r="B250" s="992"/>
      <c r="C250" s="993"/>
      <c r="D250" s="992"/>
      <c r="E250" s="992"/>
      <c r="F250" s="993"/>
      <c r="G250" s="992"/>
      <c r="H250" s="992"/>
      <c r="I250" s="993"/>
      <c r="J250" s="2370"/>
      <c r="K250" s="2367"/>
      <c r="L250" s="2367"/>
      <c r="M250" s="2370"/>
      <c r="N250" s="2367"/>
      <c r="O250" s="2370"/>
      <c r="P250" s="2367"/>
      <c r="Q250" s="1943"/>
      <c r="R250" s="2373"/>
      <c r="S250" s="2367"/>
      <c r="T250" s="2367"/>
      <c r="U250" s="1094" t="s">
        <v>720</v>
      </c>
      <c r="V250" s="1040">
        <v>2000000</v>
      </c>
      <c r="W250" s="2397"/>
      <c r="X250" s="2370"/>
      <c r="Y250" s="2370"/>
      <c r="Z250" s="2370"/>
      <c r="AA250" s="2364"/>
      <c r="AB250" s="2364"/>
      <c r="AC250" s="2364"/>
      <c r="AD250" s="2364"/>
      <c r="AE250" s="2364"/>
      <c r="AF250" s="2364"/>
      <c r="AG250" s="2364"/>
      <c r="AH250" s="2364"/>
      <c r="AI250" s="2364"/>
      <c r="AJ250" s="2364"/>
      <c r="AK250" s="2364"/>
      <c r="AL250" s="2364"/>
      <c r="AM250" s="2364"/>
      <c r="AN250" s="2364"/>
      <c r="AO250" s="2354"/>
      <c r="AP250" s="2354"/>
      <c r="AQ250" s="2357"/>
    </row>
    <row r="251" spans="1:43" ht="71.25" x14ac:dyDescent="0.25">
      <c r="A251" s="991"/>
      <c r="B251" s="992"/>
      <c r="C251" s="993"/>
      <c r="D251" s="992"/>
      <c r="E251" s="992"/>
      <c r="F251" s="993"/>
      <c r="G251" s="992"/>
      <c r="H251" s="992"/>
      <c r="I251" s="993"/>
      <c r="J251" s="2370"/>
      <c r="K251" s="2367"/>
      <c r="L251" s="2367"/>
      <c r="M251" s="2370"/>
      <c r="N251" s="2367"/>
      <c r="O251" s="2370"/>
      <c r="P251" s="2367"/>
      <c r="Q251" s="1943"/>
      <c r="R251" s="2373"/>
      <c r="S251" s="2367"/>
      <c r="T251" s="2367"/>
      <c r="U251" s="1094" t="s">
        <v>721</v>
      </c>
      <c r="V251" s="1040">
        <v>2000000</v>
      </c>
      <c r="W251" s="2397"/>
      <c r="X251" s="2370"/>
      <c r="Y251" s="2370"/>
      <c r="Z251" s="2370"/>
      <c r="AA251" s="2364"/>
      <c r="AB251" s="2364"/>
      <c r="AC251" s="2364"/>
      <c r="AD251" s="2364"/>
      <c r="AE251" s="2364"/>
      <c r="AF251" s="2364"/>
      <c r="AG251" s="2364"/>
      <c r="AH251" s="2364"/>
      <c r="AI251" s="2364"/>
      <c r="AJ251" s="2364"/>
      <c r="AK251" s="2364"/>
      <c r="AL251" s="2364"/>
      <c r="AM251" s="2364"/>
      <c r="AN251" s="2364"/>
      <c r="AO251" s="2354"/>
      <c r="AP251" s="2354"/>
      <c r="AQ251" s="2357"/>
    </row>
    <row r="252" spans="1:43" ht="85.5" x14ac:dyDescent="0.25">
      <c r="A252" s="991"/>
      <c r="B252" s="992"/>
      <c r="C252" s="993"/>
      <c r="D252" s="992"/>
      <c r="E252" s="992"/>
      <c r="F252" s="993"/>
      <c r="G252" s="992"/>
      <c r="H252" s="992"/>
      <c r="I252" s="993"/>
      <c r="J252" s="2370"/>
      <c r="K252" s="2367"/>
      <c r="L252" s="2367"/>
      <c r="M252" s="2370"/>
      <c r="N252" s="2367"/>
      <c r="O252" s="2370"/>
      <c r="P252" s="2367"/>
      <c r="Q252" s="1943"/>
      <c r="R252" s="2373"/>
      <c r="S252" s="2367"/>
      <c r="T252" s="2367"/>
      <c r="U252" s="1094" t="s">
        <v>722</v>
      </c>
      <c r="V252" s="1040">
        <v>2000000</v>
      </c>
      <c r="W252" s="2397"/>
      <c r="X252" s="2370"/>
      <c r="Y252" s="2370"/>
      <c r="Z252" s="2370"/>
      <c r="AA252" s="2364"/>
      <c r="AB252" s="2364"/>
      <c r="AC252" s="2364"/>
      <c r="AD252" s="2364"/>
      <c r="AE252" s="2364"/>
      <c r="AF252" s="2364"/>
      <c r="AG252" s="2364"/>
      <c r="AH252" s="2364"/>
      <c r="AI252" s="2364"/>
      <c r="AJ252" s="2364"/>
      <c r="AK252" s="2364"/>
      <c r="AL252" s="2364"/>
      <c r="AM252" s="2364"/>
      <c r="AN252" s="2364"/>
      <c r="AO252" s="2354"/>
      <c r="AP252" s="2354"/>
      <c r="AQ252" s="2357"/>
    </row>
    <row r="253" spans="1:43" ht="57" x14ac:dyDescent="0.25">
      <c r="A253" s="991"/>
      <c r="B253" s="992"/>
      <c r="C253" s="993"/>
      <c r="D253" s="992"/>
      <c r="E253" s="992"/>
      <c r="F253" s="993"/>
      <c r="G253" s="992"/>
      <c r="H253" s="992"/>
      <c r="I253" s="993"/>
      <c r="J253" s="2370"/>
      <c r="K253" s="2367"/>
      <c r="L253" s="2367"/>
      <c r="M253" s="2370"/>
      <c r="N253" s="2367"/>
      <c r="O253" s="2370"/>
      <c r="P253" s="2367"/>
      <c r="Q253" s="1943"/>
      <c r="R253" s="2373"/>
      <c r="S253" s="2367"/>
      <c r="T253" s="2368"/>
      <c r="U253" s="1094" t="s">
        <v>723</v>
      </c>
      <c r="V253" s="1040">
        <v>17718060</v>
      </c>
      <c r="W253" s="2397"/>
      <c r="X253" s="2370"/>
      <c r="Y253" s="2370"/>
      <c r="Z253" s="2370"/>
      <c r="AA253" s="2364"/>
      <c r="AB253" s="2364"/>
      <c r="AC253" s="2364"/>
      <c r="AD253" s="2364"/>
      <c r="AE253" s="2364"/>
      <c r="AF253" s="2364"/>
      <c r="AG253" s="2364"/>
      <c r="AH253" s="2364"/>
      <c r="AI253" s="2364"/>
      <c r="AJ253" s="2364"/>
      <c r="AK253" s="2364"/>
      <c r="AL253" s="2364"/>
      <c r="AM253" s="2364"/>
      <c r="AN253" s="2364"/>
      <c r="AO253" s="2354"/>
      <c r="AP253" s="2354"/>
      <c r="AQ253" s="2357"/>
    </row>
    <row r="254" spans="1:43" ht="57" x14ac:dyDescent="0.25">
      <c r="A254" s="991"/>
      <c r="B254" s="992"/>
      <c r="C254" s="993"/>
      <c r="D254" s="992"/>
      <c r="E254" s="992"/>
      <c r="F254" s="993"/>
      <c r="G254" s="992"/>
      <c r="H254" s="992"/>
      <c r="I254" s="993"/>
      <c r="J254" s="2370"/>
      <c r="K254" s="2367"/>
      <c r="L254" s="2367"/>
      <c r="M254" s="2370"/>
      <c r="N254" s="2367"/>
      <c r="O254" s="2370"/>
      <c r="P254" s="2367"/>
      <c r="Q254" s="1943"/>
      <c r="R254" s="2373"/>
      <c r="S254" s="2367"/>
      <c r="T254" s="2366" t="s">
        <v>724</v>
      </c>
      <c r="U254" s="1094" t="s">
        <v>725</v>
      </c>
      <c r="V254" s="1040">
        <v>3859030</v>
      </c>
      <c r="W254" s="2397"/>
      <c r="X254" s="2370"/>
      <c r="Y254" s="2370"/>
      <c r="Z254" s="2370"/>
      <c r="AA254" s="2364"/>
      <c r="AB254" s="2364"/>
      <c r="AC254" s="2364"/>
      <c r="AD254" s="2364"/>
      <c r="AE254" s="2364"/>
      <c r="AF254" s="2364"/>
      <c r="AG254" s="2364"/>
      <c r="AH254" s="2364"/>
      <c r="AI254" s="2364"/>
      <c r="AJ254" s="2364"/>
      <c r="AK254" s="2364"/>
      <c r="AL254" s="2364"/>
      <c r="AM254" s="2364"/>
      <c r="AN254" s="2364"/>
      <c r="AO254" s="2354"/>
      <c r="AP254" s="2354"/>
      <c r="AQ254" s="2357"/>
    </row>
    <row r="255" spans="1:43" ht="85.5" x14ac:dyDescent="0.25">
      <c r="A255" s="991"/>
      <c r="B255" s="992"/>
      <c r="C255" s="993"/>
      <c r="D255" s="992"/>
      <c r="E255" s="992"/>
      <c r="F255" s="993"/>
      <c r="G255" s="992"/>
      <c r="H255" s="992"/>
      <c r="I255" s="993"/>
      <c r="J255" s="2370"/>
      <c r="K255" s="2367"/>
      <c r="L255" s="2367"/>
      <c r="M255" s="2370"/>
      <c r="N255" s="2367"/>
      <c r="O255" s="2370"/>
      <c r="P255" s="2367"/>
      <c r="Q255" s="1943"/>
      <c r="R255" s="2373"/>
      <c r="S255" s="2367"/>
      <c r="T255" s="2368"/>
      <c r="U255" s="1094" t="s">
        <v>726</v>
      </c>
      <c r="V255" s="1040">
        <v>2000000</v>
      </c>
      <c r="W255" s="2397"/>
      <c r="X255" s="2370"/>
      <c r="Y255" s="2370"/>
      <c r="Z255" s="2370"/>
      <c r="AA255" s="2364"/>
      <c r="AB255" s="2364"/>
      <c r="AC255" s="2364"/>
      <c r="AD255" s="2364"/>
      <c r="AE255" s="2364"/>
      <c r="AF255" s="2364"/>
      <c r="AG255" s="2364"/>
      <c r="AH255" s="2364"/>
      <c r="AI255" s="2364"/>
      <c r="AJ255" s="2364"/>
      <c r="AK255" s="2364"/>
      <c r="AL255" s="2364"/>
      <c r="AM255" s="2364"/>
      <c r="AN255" s="2364"/>
      <c r="AO255" s="2354"/>
      <c r="AP255" s="2354"/>
      <c r="AQ255" s="2357"/>
    </row>
    <row r="256" spans="1:43" ht="85.5" x14ac:dyDescent="0.25">
      <c r="A256" s="991"/>
      <c r="B256" s="992"/>
      <c r="C256" s="993"/>
      <c r="D256" s="992"/>
      <c r="E256" s="992"/>
      <c r="F256" s="993"/>
      <c r="G256" s="992"/>
      <c r="H256" s="992"/>
      <c r="I256" s="993"/>
      <c r="J256" s="2370"/>
      <c r="K256" s="2367"/>
      <c r="L256" s="2367"/>
      <c r="M256" s="2370"/>
      <c r="N256" s="2367"/>
      <c r="O256" s="2370"/>
      <c r="P256" s="2367"/>
      <c r="Q256" s="1943"/>
      <c r="R256" s="2373"/>
      <c r="S256" s="2367"/>
      <c r="T256" s="1066" t="s">
        <v>727</v>
      </c>
      <c r="U256" s="1094" t="s">
        <v>728</v>
      </c>
      <c r="V256" s="1040">
        <v>3000000</v>
      </c>
      <c r="W256" s="2397"/>
      <c r="X256" s="2370"/>
      <c r="Y256" s="2370"/>
      <c r="Z256" s="2370"/>
      <c r="AA256" s="2364"/>
      <c r="AB256" s="2364"/>
      <c r="AC256" s="2364"/>
      <c r="AD256" s="2364"/>
      <c r="AE256" s="2364"/>
      <c r="AF256" s="2364"/>
      <c r="AG256" s="2364"/>
      <c r="AH256" s="2364"/>
      <c r="AI256" s="2364"/>
      <c r="AJ256" s="2364"/>
      <c r="AK256" s="2364"/>
      <c r="AL256" s="2364"/>
      <c r="AM256" s="2364"/>
      <c r="AN256" s="2364"/>
      <c r="AO256" s="2354"/>
      <c r="AP256" s="2354"/>
      <c r="AQ256" s="2357"/>
    </row>
    <row r="257" spans="1:43" ht="85.5" x14ac:dyDescent="0.25">
      <c r="A257" s="1074"/>
      <c r="B257" s="1075"/>
      <c r="C257" s="1076"/>
      <c r="D257" s="1075"/>
      <c r="E257" s="1075"/>
      <c r="F257" s="1076"/>
      <c r="G257" s="1092"/>
      <c r="H257" s="1092"/>
      <c r="I257" s="1093"/>
      <c r="J257" s="1042">
        <v>174</v>
      </c>
      <c r="K257" s="1018" t="s">
        <v>729</v>
      </c>
      <c r="L257" s="1018" t="s">
        <v>2102</v>
      </c>
      <c r="M257" s="1042">
        <v>150</v>
      </c>
      <c r="N257" s="2368"/>
      <c r="O257" s="2371"/>
      <c r="P257" s="2368"/>
      <c r="Q257" s="470">
        <v>0.1</v>
      </c>
      <c r="R257" s="2374"/>
      <c r="S257" s="2368"/>
      <c r="T257" s="1066" t="s">
        <v>730</v>
      </c>
      <c r="U257" s="1018" t="s">
        <v>731</v>
      </c>
      <c r="V257" s="1040">
        <v>0</v>
      </c>
      <c r="W257" s="2398"/>
      <c r="X257" s="2371"/>
      <c r="Y257" s="2371"/>
      <c r="Z257" s="2371"/>
      <c r="AA257" s="2365"/>
      <c r="AB257" s="2365"/>
      <c r="AC257" s="2365"/>
      <c r="AD257" s="2365"/>
      <c r="AE257" s="2365"/>
      <c r="AF257" s="2365"/>
      <c r="AG257" s="2365"/>
      <c r="AH257" s="2365"/>
      <c r="AI257" s="2365"/>
      <c r="AJ257" s="2365"/>
      <c r="AK257" s="2365"/>
      <c r="AL257" s="2365"/>
      <c r="AM257" s="2365"/>
      <c r="AN257" s="2365"/>
      <c r="AO257" s="2355"/>
      <c r="AP257" s="2355"/>
      <c r="AQ257" s="2358"/>
    </row>
    <row r="258" spans="1:43" x14ac:dyDescent="0.25">
      <c r="A258" s="1009"/>
      <c r="B258" s="1010"/>
      <c r="C258" s="1011"/>
      <c r="D258" s="1010"/>
      <c r="E258" s="1010"/>
      <c r="F258" s="1011"/>
      <c r="G258" s="1060">
        <v>54</v>
      </c>
      <c r="H258" s="1061" t="s">
        <v>732</v>
      </c>
      <c r="I258" s="1061"/>
      <c r="J258" s="984"/>
      <c r="K258" s="985"/>
      <c r="L258" s="985"/>
      <c r="M258" s="984"/>
      <c r="N258" s="985"/>
      <c r="O258" s="984"/>
      <c r="P258" s="985"/>
      <c r="Q258" s="984"/>
      <c r="R258" s="984"/>
      <c r="S258" s="985"/>
      <c r="T258" s="985"/>
      <c r="U258" s="985"/>
      <c r="V258" s="987"/>
      <c r="W258" s="1117"/>
      <c r="X258" s="986"/>
      <c r="Y258" s="986"/>
      <c r="Z258" s="986"/>
      <c r="AA258" s="1090"/>
      <c r="AB258" s="1090"/>
      <c r="AC258" s="1091"/>
      <c r="AD258" s="1090"/>
      <c r="AE258" s="1090"/>
      <c r="AF258" s="1090"/>
      <c r="AG258" s="1090"/>
      <c r="AH258" s="1073"/>
      <c r="AI258" s="1090"/>
      <c r="AJ258" s="1091"/>
      <c r="AK258" s="1090"/>
      <c r="AL258" s="1090"/>
      <c r="AM258" s="1091"/>
      <c r="AN258" s="1090"/>
      <c r="AO258" s="984"/>
      <c r="AP258" s="984"/>
      <c r="AQ258" s="1128"/>
    </row>
    <row r="259" spans="1:43" ht="42.75" x14ac:dyDescent="0.25">
      <c r="A259" s="991"/>
      <c r="B259" s="992"/>
      <c r="C259" s="993"/>
      <c r="D259" s="992"/>
      <c r="E259" s="992"/>
      <c r="F259" s="992"/>
      <c r="G259" s="994"/>
      <c r="H259" s="995"/>
      <c r="I259" s="996"/>
      <c r="J259" s="2381">
        <v>175</v>
      </c>
      <c r="K259" s="2383" t="s">
        <v>733</v>
      </c>
      <c r="L259" s="2383" t="s">
        <v>2103</v>
      </c>
      <c r="M259" s="2381">
        <v>14</v>
      </c>
      <c r="N259" s="2383" t="s">
        <v>734</v>
      </c>
      <c r="O259" s="2381" t="s">
        <v>2415</v>
      </c>
      <c r="P259" s="2383" t="s">
        <v>735</v>
      </c>
      <c r="Q259" s="1942">
        <v>0.9</v>
      </c>
      <c r="R259" s="2387">
        <v>23817720</v>
      </c>
      <c r="S259" s="2383" t="s">
        <v>736</v>
      </c>
      <c r="T259" s="2388" t="s">
        <v>737</v>
      </c>
      <c r="U259" s="1094" t="s">
        <v>738</v>
      </c>
      <c r="V259" s="1095">
        <v>23817720</v>
      </c>
      <c r="W259" s="2389">
        <v>72</v>
      </c>
      <c r="X259" s="2390" t="s">
        <v>638</v>
      </c>
      <c r="Y259" s="2359">
        <v>292684</v>
      </c>
      <c r="Z259" s="2359">
        <v>282326</v>
      </c>
      <c r="AA259" s="2379">
        <v>135912</v>
      </c>
      <c r="AB259" s="2379">
        <v>45122</v>
      </c>
      <c r="AC259" s="2379">
        <f t="shared" ref="AC259:AD259" si="5">AC249</f>
        <v>307101</v>
      </c>
      <c r="AD259" s="2379">
        <f t="shared" si="5"/>
        <v>86875</v>
      </c>
      <c r="AE259" s="2379">
        <v>2145</v>
      </c>
      <c r="AF259" s="2379">
        <v>12718</v>
      </c>
      <c r="AG259" s="2379">
        <v>26</v>
      </c>
      <c r="AH259" s="2379">
        <v>37</v>
      </c>
      <c r="AI259" s="2379" t="s">
        <v>311</v>
      </c>
      <c r="AJ259" s="2379" t="s">
        <v>311</v>
      </c>
      <c r="AK259" s="2379">
        <v>53164</v>
      </c>
      <c r="AL259" s="2379">
        <v>16982</v>
      </c>
      <c r="AM259" s="2379">
        <v>60013</v>
      </c>
      <c r="AN259" s="2431">
        <v>575010</v>
      </c>
      <c r="AO259" s="2378">
        <v>43101</v>
      </c>
      <c r="AP259" s="2378">
        <v>43465</v>
      </c>
      <c r="AQ259" s="2410" t="s">
        <v>2419</v>
      </c>
    </row>
    <row r="260" spans="1:43" ht="28.5" x14ac:dyDescent="0.25">
      <c r="A260" s="991"/>
      <c r="B260" s="992"/>
      <c r="C260" s="993"/>
      <c r="D260" s="992"/>
      <c r="E260" s="992"/>
      <c r="F260" s="992"/>
      <c r="G260" s="991"/>
      <c r="H260" s="992"/>
      <c r="I260" s="993"/>
      <c r="J260" s="2382"/>
      <c r="K260" s="2384"/>
      <c r="L260" s="2384"/>
      <c r="M260" s="2382"/>
      <c r="N260" s="2384"/>
      <c r="O260" s="2382"/>
      <c r="P260" s="2384"/>
      <c r="Q260" s="1944"/>
      <c r="R260" s="2387"/>
      <c r="S260" s="2384"/>
      <c r="T260" s="2388"/>
      <c r="U260" s="1094" t="s">
        <v>739</v>
      </c>
      <c r="V260" s="1096">
        <v>0</v>
      </c>
      <c r="W260" s="2389"/>
      <c r="X260" s="2391"/>
      <c r="Y260" s="2359"/>
      <c r="Z260" s="2359"/>
      <c r="AA260" s="2379"/>
      <c r="AB260" s="2379"/>
      <c r="AC260" s="2379"/>
      <c r="AD260" s="2379"/>
      <c r="AE260" s="2379"/>
      <c r="AF260" s="2379"/>
      <c r="AG260" s="2379"/>
      <c r="AH260" s="2379"/>
      <c r="AI260" s="2379"/>
      <c r="AJ260" s="2379"/>
      <c r="AK260" s="2379"/>
      <c r="AL260" s="2379"/>
      <c r="AM260" s="2379"/>
      <c r="AN260" s="2432"/>
      <c r="AO260" s="2379"/>
      <c r="AP260" s="2379"/>
      <c r="AQ260" s="2410"/>
    </row>
    <row r="261" spans="1:43" ht="99.75" x14ac:dyDescent="0.25">
      <c r="A261" s="991"/>
      <c r="B261" s="992"/>
      <c r="C261" s="993"/>
      <c r="D261" s="1000"/>
      <c r="E261" s="1000"/>
      <c r="F261" s="1000"/>
      <c r="G261" s="991"/>
      <c r="H261" s="992"/>
      <c r="I261" s="993"/>
      <c r="J261" s="1097">
        <v>176</v>
      </c>
      <c r="K261" s="1098" t="s">
        <v>740</v>
      </c>
      <c r="L261" s="1098" t="s">
        <v>2104</v>
      </c>
      <c r="M261" s="1097">
        <v>2</v>
      </c>
      <c r="N261" s="2385"/>
      <c r="O261" s="2386"/>
      <c r="P261" s="2385"/>
      <c r="Q261" s="470">
        <v>0.1</v>
      </c>
      <c r="R261" s="2387"/>
      <c r="S261" s="2384"/>
      <c r="T261" s="1113" t="s">
        <v>741</v>
      </c>
      <c r="U261" s="1094" t="s">
        <v>742</v>
      </c>
      <c r="V261" s="1079">
        <v>0</v>
      </c>
      <c r="W261" s="2389"/>
      <c r="X261" s="2391"/>
      <c r="Y261" s="2359"/>
      <c r="Z261" s="2359"/>
      <c r="AA261" s="2379"/>
      <c r="AB261" s="2379"/>
      <c r="AC261" s="2379"/>
      <c r="AD261" s="2379"/>
      <c r="AE261" s="2379"/>
      <c r="AF261" s="2379"/>
      <c r="AG261" s="2379"/>
      <c r="AH261" s="2379"/>
      <c r="AI261" s="2379"/>
      <c r="AJ261" s="2379"/>
      <c r="AK261" s="2379"/>
      <c r="AL261" s="2379"/>
      <c r="AM261" s="2379"/>
      <c r="AN261" s="2433"/>
      <c r="AO261" s="2379"/>
      <c r="AP261" s="2379"/>
      <c r="AQ261" s="2410"/>
    </row>
    <row r="262" spans="1:43" x14ac:dyDescent="0.25">
      <c r="A262" s="1009"/>
      <c r="B262" s="1131"/>
      <c r="C262" s="1132"/>
      <c r="D262" s="1058">
        <v>15</v>
      </c>
      <c r="E262" s="969" t="s">
        <v>743</v>
      </c>
      <c r="F262" s="969"/>
      <c r="G262" s="1047"/>
      <c r="H262" s="1047"/>
      <c r="I262" s="1047"/>
      <c r="J262" s="970"/>
      <c r="K262" s="971"/>
      <c r="L262" s="971"/>
      <c r="M262" s="970"/>
      <c r="N262" s="971"/>
      <c r="O262" s="970"/>
      <c r="P262" s="971"/>
      <c r="Q262" s="970"/>
      <c r="R262" s="970"/>
      <c r="S262" s="971"/>
      <c r="T262" s="971"/>
      <c r="U262" s="971"/>
      <c r="V262" s="973"/>
      <c r="W262" s="1116"/>
      <c r="X262" s="972"/>
      <c r="Y262" s="972"/>
      <c r="Z262" s="972"/>
      <c r="AA262" s="1099"/>
      <c r="AB262" s="1099"/>
      <c r="AC262" s="1100"/>
      <c r="AD262" s="1099"/>
      <c r="AE262" s="1099"/>
      <c r="AF262" s="1099"/>
      <c r="AG262" s="1099"/>
      <c r="AH262" s="1101"/>
      <c r="AI262" s="1099"/>
      <c r="AJ262" s="1100"/>
      <c r="AK262" s="1099"/>
      <c r="AL262" s="1099"/>
      <c r="AM262" s="1100"/>
      <c r="AN262" s="1099"/>
      <c r="AO262" s="970"/>
      <c r="AP262" s="970"/>
      <c r="AQ262" s="1127"/>
    </row>
    <row r="263" spans="1:43" x14ac:dyDescent="0.25">
      <c r="A263" s="1009"/>
      <c r="B263" s="1010"/>
      <c r="C263" s="1011"/>
      <c r="D263" s="1013"/>
      <c r="E263" s="1013"/>
      <c r="F263" s="1014"/>
      <c r="G263" s="1006">
        <v>55</v>
      </c>
      <c r="H263" s="984" t="s">
        <v>744</v>
      </c>
      <c r="I263" s="984"/>
      <c r="J263" s="984"/>
      <c r="K263" s="985"/>
      <c r="L263" s="985"/>
      <c r="M263" s="984"/>
      <c r="N263" s="985"/>
      <c r="O263" s="984"/>
      <c r="P263" s="985"/>
      <c r="Q263" s="984"/>
      <c r="R263" s="984"/>
      <c r="S263" s="985"/>
      <c r="T263" s="985"/>
      <c r="U263" s="985"/>
      <c r="V263" s="987"/>
      <c r="W263" s="1117"/>
      <c r="X263" s="1102"/>
      <c r="Y263" s="1102"/>
      <c r="Z263" s="1102"/>
      <c r="AA263" s="1103"/>
      <c r="AB263" s="1103"/>
      <c r="AC263" s="1104"/>
      <c r="AD263" s="1103"/>
      <c r="AE263" s="1103"/>
      <c r="AF263" s="1103"/>
      <c r="AG263" s="1103"/>
      <c r="AH263" s="1105"/>
      <c r="AI263" s="1103"/>
      <c r="AJ263" s="1104"/>
      <c r="AK263" s="1103"/>
      <c r="AL263" s="1103"/>
      <c r="AM263" s="1104"/>
      <c r="AN263" s="1103"/>
      <c r="AO263" s="984"/>
      <c r="AP263" s="984"/>
      <c r="AQ263" s="1128"/>
    </row>
    <row r="264" spans="1:43" ht="85.5" x14ac:dyDescent="0.25">
      <c r="A264" s="1009"/>
      <c r="B264" s="1010"/>
      <c r="C264" s="1011"/>
      <c r="D264" s="1010"/>
      <c r="E264" s="1010"/>
      <c r="F264" s="1011"/>
      <c r="G264" s="1013"/>
      <c r="H264" s="1013"/>
      <c r="I264" s="1014"/>
      <c r="J264" s="1038">
        <v>177</v>
      </c>
      <c r="K264" s="1029" t="s">
        <v>745</v>
      </c>
      <c r="L264" s="1029" t="s">
        <v>2105</v>
      </c>
      <c r="M264" s="1038">
        <v>2</v>
      </c>
      <c r="N264" s="2366" t="s">
        <v>746</v>
      </c>
      <c r="O264" s="2369" t="s">
        <v>2416</v>
      </c>
      <c r="P264" s="2366" t="s">
        <v>747</v>
      </c>
      <c r="Q264" s="451">
        <v>0.1</v>
      </c>
      <c r="R264" s="2372">
        <f>SUM(V265:V269)</f>
        <v>157396240</v>
      </c>
      <c r="S264" s="2366" t="s">
        <v>748</v>
      </c>
      <c r="T264" s="1066" t="s">
        <v>749</v>
      </c>
      <c r="U264" s="1018" t="s">
        <v>750</v>
      </c>
      <c r="V264" s="1106">
        <v>0</v>
      </c>
      <c r="W264" s="2375">
        <v>72</v>
      </c>
      <c r="X264" s="2369" t="s">
        <v>638</v>
      </c>
      <c r="Y264" s="2369">
        <v>292684</v>
      </c>
      <c r="Z264" s="2369">
        <v>282326</v>
      </c>
      <c r="AA264" s="2363">
        <v>135912</v>
      </c>
      <c r="AB264" s="2363">
        <v>45122</v>
      </c>
      <c r="AC264" s="2363">
        <f>SUM(AC259)</f>
        <v>307101</v>
      </c>
      <c r="AD264" s="2363">
        <v>86875</v>
      </c>
      <c r="AE264" s="2363">
        <v>2145</v>
      </c>
      <c r="AF264" s="2363">
        <v>12718</v>
      </c>
      <c r="AG264" s="2363">
        <v>26</v>
      </c>
      <c r="AH264" s="2363">
        <v>37</v>
      </c>
      <c r="AI264" s="2363" t="s">
        <v>311</v>
      </c>
      <c r="AJ264" s="2363" t="s">
        <v>311</v>
      </c>
      <c r="AK264" s="2363">
        <v>53164</v>
      </c>
      <c r="AL264" s="2363">
        <v>16982</v>
      </c>
      <c r="AM264" s="2363">
        <v>60013</v>
      </c>
      <c r="AN264" s="2363">
        <v>575010</v>
      </c>
      <c r="AO264" s="2353">
        <v>43101</v>
      </c>
      <c r="AP264" s="2353">
        <v>43465</v>
      </c>
      <c r="AQ264" s="2356" t="s">
        <v>2420</v>
      </c>
    </row>
    <row r="265" spans="1:43" ht="42.75" x14ac:dyDescent="0.25">
      <c r="A265" s="1009"/>
      <c r="B265" s="1010"/>
      <c r="C265" s="1011"/>
      <c r="D265" s="1010"/>
      <c r="E265" s="1010"/>
      <c r="F265" s="1011"/>
      <c r="G265" s="1010"/>
      <c r="H265" s="1010"/>
      <c r="I265" s="1011"/>
      <c r="J265" s="2369">
        <v>178</v>
      </c>
      <c r="K265" s="2366" t="s">
        <v>751</v>
      </c>
      <c r="L265" s="2366" t="s">
        <v>2106</v>
      </c>
      <c r="M265" s="2369">
        <v>3</v>
      </c>
      <c r="N265" s="2367"/>
      <c r="O265" s="2370"/>
      <c r="P265" s="2367"/>
      <c r="Q265" s="1942">
        <v>0.8</v>
      </c>
      <c r="R265" s="2373"/>
      <c r="S265" s="2367"/>
      <c r="T265" s="2380" t="s">
        <v>752</v>
      </c>
      <c r="U265" s="1107" t="s">
        <v>753</v>
      </c>
      <c r="V265" s="1108">
        <v>68071048</v>
      </c>
      <c r="W265" s="2376"/>
      <c r="X265" s="2370"/>
      <c r="Y265" s="2370"/>
      <c r="Z265" s="2370"/>
      <c r="AA265" s="2364"/>
      <c r="AB265" s="2364"/>
      <c r="AC265" s="2364"/>
      <c r="AD265" s="2364"/>
      <c r="AE265" s="2364"/>
      <c r="AF265" s="2364"/>
      <c r="AG265" s="2364"/>
      <c r="AH265" s="2364"/>
      <c r="AI265" s="2364"/>
      <c r="AJ265" s="2364"/>
      <c r="AK265" s="2364"/>
      <c r="AL265" s="2364"/>
      <c r="AM265" s="2364"/>
      <c r="AN265" s="2364"/>
      <c r="AO265" s="2354"/>
      <c r="AP265" s="2354"/>
      <c r="AQ265" s="2357"/>
    </row>
    <row r="266" spans="1:43" ht="42.75" x14ac:dyDescent="0.25">
      <c r="A266" s="1009"/>
      <c r="B266" s="1010"/>
      <c r="C266" s="1011"/>
      <c r="D266" s="1010"/>
      <c r="E266" s="1010"/>
      <c r="F266" s="1011"/>
      <c r="G266" s="1010"/>
      <c r="H266" s="1010"/>
      <c r="I266" s="1011"/>
      <c r="J266" s="2370"/>
      <c r="K266" s="2367"/>
      <c r="L266" s="2367"/>
      <c r="M266" s="2370"/>
      <c r="N266" s="2367"/>
      <c r="O266" s="2370"/>
      <c r="P266" s="2367"/>
      <c r="Q266" s="1943"/>
      <c r="R266" s="2373"/>
      <c r="S266" s="2367"/>
      <c r="T266" s="2380"/>
      <c r="U266" s="1107" t="s">
        <v>754</v>
      </c>
      <c r="V266" s="1108">
        <v>40000000</v>
      </c>
      <c r="W266" s="2376"/>
      <c r="X266" s="2370"/>
      <c r="Y266" s="2370"/>
      <c r="Z266" s="2370"/>
      <c r="AA266" s="2364"/>
      <c r="AB266" s="2364"/>
      <c r="AC266" s="2364"/>
      <c r="AD266" s="2364"/>
      <c r="AE266" s="2364"/>
      <c r="AF266" s="2364"/>
      <c r="AG266" s="2364"/>
      <c r="AH266" s="2364"/>
      <c r="AI266" s="2364"/>
      <c r="AJ266" s="2364"/>
      <c r="AK266" s="2364"/>
      <c r="AL266" s="2364"/>
      <c r="AM266" s="2364"/>
      <c r="AN266" s="2364"/>
      <c r="AO266" s="2354"/>
      <c r="AP266" s="2354"/>
      <c r="AQ266" s="2357"/>
    </row>
    <row r="267" spans="1:43" ht="28.5" x14ac:dyDescent="0.25">
      <c r="A267" s="1009"/>
      <c r="B267" s="1010"/>
      <c r="C267" s="1011"/>
      <c r="D267" s="1010"/>
      <c r="E267" s="1010"/>
      <c r="F267" s="1011"/>
      <c r="G267" s="1010"/>
      <c r="H267" s="1010"/>
      <c r="I267" s="1011"/>
      <c r="J267" s="2370"/>
      <c r="K267" s="2367"/>
      <c r="L267" s="2367"/>
      <c r="M267" s="2370"/>
      <c r="N267" s="2367"/>
      <c r="O267" s="2370"/>
      <c r="P267" s="2367"/>
      <c r="Q267" s="1943"/>
      <c r="R267" s="2373"/>
      <c r="S267" s="2367"/>
      <c r="T267" s="2380"/>
      <c r="U267" s="1107" t="s">
        <v>755</v>
      </c>
      <c r="V267" s="1108">
        <v>20000000</v>
      </c>
      <c r="W267" s="2376"/>
      <c r="X267" s="2370"/>
      <c r="Y267" s="2370"/>
      <c r="Z267" s="2370"/>
      <c r="AA267" s="2364"/>
      <c r="AB267" s="2364"/>
      <c r="AC267" s="2364"/>
      <c r="AD267" s="2364"/>
      <c r="AE267" s="2364"/>
      <c r="AF267" s="2364"/>
      <c r="AG267" s="2364"/>
      <c r="AH267" s="2364"/>
      <c r="AI267" s="2364"/>
      <c r="AJ267" s="2364"/>
      <c r="AK267" s="2364"/>
      <c r="AL267" s="2364"/>
      <c r="AM267" s="2364"/>
      <c r="AN267" s="2364"/>
      <c r="AO267" s="2354"/>
      <c r="AP267" s="2354"/>
      <c r="AQ267" s="2357"/>
    </row>
    <row r="268" spans="1:43" ht="28.5" x14ac:dyDescent="0.25">
      <c r="A268" s="1009"/>
      <c r="B268" s="1010"/>
      <c r="C268" s="1011"/>
      <c r="D268" s="1010"/>
      <c r="E268" s="1010"/>
      <c r="F268" s="1011"/>
      <c r="G268" s="1010"/>
      <c r="H268" s="1010"/>
      <c r="I268" s="1011"/>
      <c r="J268" s="2370"/>
      <c r="K268" s="2367"/>
      <c r="L268" s="2367"/>
      <c r="M268" s="2370"/>
      <c r="N268" s="2367"/>
      <c r="O268" s="2370"/>
      <c r="P268" s="2367"/>
      <c r="Q268" s="1943"/>
      <c r="R268" s="2373"/>
      <c r="S268" s="2367"/>
      <c r="T268" s="2380" t="s">
        <v>756</v>
      </c>
      <c r="U268" s="1109" t="s">
        <v>757</v>
      </c>
      <c r="V268" s="1108">
        <v>15000000</v>
      </c>
      <c r="W268" s="2376"/>
      <c r="X268" s="2370"/>
      <c r="Y268" s="2370"/>
      <c r="Z268" s="2370"/>
      <c r="AA268" s="2364"/>
      <c r="AB268" s="2364"/>
      <c r="AC268" s="2364"/>
      <c r="AD268" s="2364"/>
      <c r="AE268" s="2364"/>
      <c r="AF268" s="2364"/>
      <c r="AG268" s="2364"/>
      <c r="AH268" s="2364"/>
      <c r="AI268" s="2364"/>
      <c r="AJ268" s="2364"/>
      <c r="AK268" s="2364"/>
      <c r="AL268" s="2364"/>
      <c r="AM268" s="2364"/>
      <c r="AN268" s="2364"/>
      <c r="AO268" s="2354"/>
      <c r="AP268" s="2354"/>
      <c r="AQ268" s="2357"/>
    </row>
    <row r="269" spans="1:43" ht="28.5" x14ac:dyDescent="0.25">
      <c r="A269" s="1009"/>
      <c r="B269" s="1010"/>
      <c r="C269" s="1011"/>
      <c r="D269" s="1010"/>
      <c r="E269" s="1010"/>
      <c r="F269" s="1011"/>
      <c r="G269" s="1010"/>
      <c r="H269" s="1010"/>
      <c r="I269" s="1011"/>
      <c r="J269" s="2371"/>
      <c r="K269" s="2368"/>
      <c r="L269" s="2368"/>
      <c r="M269" s="2371"/>
      <c r="N269" s="2367"/>
      <c r="O269" s="2370"/>
      <c r="P269" s="2367"/>
      <c r="Q269" s="1944"/>
      <c r="R269" s="2373"/>
      <c r="S269" s="2367"/>
      <c r="T269" s="2380"/>
      <c r="U269" s="1109" t="s">
        <v>758</v>
      </c>
      <c r="V269" s="1108">
        <v>14325192</v>
      </c>
      <c r="W269" s="2376"/>
      <c r="X269" s="2370"/>
      <c r="Y269" s="2370"/>
      <c r="Z269" s="2370"/>
      <c r="AA269" s="2364"/>
      <c r="AB269" s="2364"/>
      <c r="AC269" s="2364"/>
      <c r="AD269" s="2364"/>
      <c r="AE269" s="2364"/>
      <c r="AF269" s="2364"/>
      <c r="AG269" s="2364"/>
      <c r="AH269" s="2364"/>
      <c r="AI269" s="2364"/>
      <c r="AJ269" s="2364"/>
      <c r="AK269" s="2364"/>
      <c r="AL269" s="2364"/>
      <c r="AM269" s="2364"/>
      <c r="AN269" s="2364"/>
      <c r="AO269" s="2354"/>
      <c r="AP269" s="2354"/>
      <c r="AQ269" s="2357"/>
    </row>
    <row r="270" spans="1:43" ht="99.75" x14ac:dyDescent="0.25">
      <c r="A270" s="1015"/>
      <c r="B270" s="1016"/>
      <c r="C270" s="1017"/>
      <c r="D270" s="1016"/>
      <c r="E270" s="1016"/>
      <c r="F270" s="1017"/>
      <c r="G270" s="1016"/>
      <c r="H270" s="1016"/>
      <c r="I270" s="1017"/>
      <c r="J270" s="1042">
        <v>179</v>
      </c>
      <c r="K270" s="1018" t="s">
        <v>759</v>
      </c>
      <c r="L270" s="1018" t="s">
        <v>2107</v>
      </c>
      <c r="M270" s="1042">
        <v>4</v>
      </c>
      <c r="N270" s="2368"/>
      <c r="O270" s="2371"/>
      <c r="P270" s="2368"/>
      <c r="Q270" s="470">
        <v>0.1</v>
      </c>
      <c r="R270" s="2374"/>
      <c r="S270" s="2368"/>
      <c r="T270" s="1018" t="s">
        <v>760</v>
      </c>
      <c r="U270" s="1109" t="s">
        <v>761</v>
      </c>
      <c r="V270" s="1108">
        <v>0</v>
      </c>
      <c r="W270" s="2377"/>
      <c r="X270" s="2371"/>
      <c r="Y270" s="2371"/>
      <c r="Z270" s="2371"/>
      <c r="AA270" s="2365"/>
      <c r="AB270" s="2365"/>
      <c r="AC270" s="2365"/>
      <c r="AD270" s="2365"/>
      <c r="AE270" s="2365"/>
      <c r="AF270" s="2365"/>
      <c r="AG270" s="2365"/>
      <c r="AH270" s="2365"/>
      <c r="AI270" s="2365"/>
      <c r="AJ270" s="2365"/>
      <c r="AK270" s="2365"/>
      <c r="AL270" s="2365"/>
      <c r="AM270" s="2365"/>
      <c r="AN270" s="2365"/>
      <c r="AO270" s="2355"/>
      <c r="AP270" s="2355"/>
      <c r="AQ270" s="2358"/>
    </row>
    <row r="271" spans="1:43" x14ac:dyDescent="0.25">
      <c r="R271" s="1110"/>
      <c r="V271" s="1110"/>
    </row>
    <row r="273" spans="3:22" x14ac:dyDescent="0.25">
      <c r="V273" s="1111"/>
    </row>
    <row r="275" spans="3:22" x14ac:dyDescent="0.25">
      <c r="C275" s="477" t="s">
        <v>2418</v>
      </c>
    </row>
    <row r="276" spans="3:22" x14ac:dyDescent="0.25">
      <c r="C276" s="477" t="s">
        <v>2419</v>
      </c>
    </row>
  </sheetData>
  <mergeCells count="905">
    <mergeCell ref="AO234:AO239"/>
    <mergeCell ref="AP234:AP239"/>
    <mergeCell ref="AQ234:AQ239"/>
    <mergeCell ref="AQ249:AQ257"/>
    <mergeCell ref="AB259:AB261"/>
    <mergeCell ref="AC259:AC261"/>
    <mergeCell ref="AD259:AD261"/>
    <mergeCell ref="AE259:AE261"/>
    <mergeCell ref="AF259:AF261"/>
    <mergeCell ref="AG259:AG261"/>
    <mergeCell ref="AH259:AH261"/>
    <mergeCell ref="AI259:AI261"/>
    <mergeCell ref="AJ259:AJ261"/>
    <mergeCell ref="AK259:AK261"/>
    <mergeCell ref="AL259:AL261"/>
    <mergeCell ref="AM259:AM261"/>
    <mergeCell ref="AN259:AN261"/>
    <mergeCell ref="AO259:AO261"/>
    <mergeCell ref="AK249:AK257"/>
    <mergeCell ref="AL249:AL257"/>
    <mergeCell ref="AM249:AM257"/>
    <mergeCell ref="AQ259:AQ261"/>
    <mergeCell ref="AG234:AG239"/>
    <mergeCell ref="AH234:AH239"/>
    <mergeCell ref="S230:S232"/>
    <mergeCell ref="W230:W232"/>
    <mergeCell ref="X230:X232"/>
    <mergeCell ref="Y230:Y232"/>
    <mergeCell ref="Z230:Z232"/>
    <mergeCell ref="AA230:AA232"/>
    <mergeCell ref="AB230:AB232"/>
    <mergeCell ref="AC230:AC232"/>
    <mergeCell ref="AD230:AD232"/>
    <mergeCell ref="AI234:AI239"/>
    <mergeCell ref="AJ234:AJ239"/>
    <mergeCell ref="AK234:AK239"/>
    <mergeCell ref="AL234:AL239"/>
    <mergeCell ref="AM234:AM239"/>
    <mergeCell ref="AN234:AN239"/>
    <mergeCell ref="X234:X239"/>
    <mergeCell ref="Y234:Y239"/>
    <mergeCell ref="Z234:Z239"/>
    <mergeCell ref="AA234:AA239"/>
    <mergeCell ref="AE234:AE239"/>
    <mergeCell ref="AF234:AF239"/>
    <mergeCell ref="AC234:AC239"/>
    <mergeCell ref="AD234:AD239"/>
    <mergeCell ref="AP198:AP204"/>
    <mergeCell ref="AQ198:AQ204"/>
    <mergeCell ref="AD198:AD204"/>
    <mergeCell ref="AE198:AE204"/>
    <mergeCell ref="AN230:AN232"/>
    <mergeCell ref="AO230:AO232"/>
    <mergeCell ref="AP230:AP232"/>
    <mergeCell ref="AQ230:AQ232"/>
    <mergeCell ref="AA233:AM233"/>
    <mergeCell ref="AF198:AF204"/>
    <mergeCell ref="AG198:AG204"/>
    <mergeCell ref="AH198:AH204"/>
    <mergeCell ref="AI198:AI204"/>
    <mergeCell ref="AJ198:AJ204"/>
    <mergeCell ref="AK198:AK204"/>
    <mergeCell ref="AK205:AK213"/>
    <mergeCell ref="AL205:AL213"/>
    <mergeCell ref="AM205:AM213"/>
    <mergeCell ref="AN205:AN213"/>
    <mergeCell ref="AO205:AO213"/>
    <mergeCell ref="AP205:AP213"/>
    <mergeCell ref="AQ205:AQ213"/>
    <mergeCell ref="AE205:AE213"/>
    <mergeCell ref="AF205:AF213"/>
    <mergeCell ref="R192:R196"/>
    <mergeCell ref="J187:J190"/>
    <mergeCell ref="K187:K190"/>
    <mergeCell ref="L187:L190"/>
    <mergeCell ref="AQ192:AQ196"/>
    <mergeCell ref="AA216:AA222"/>
    <mergeCell ref="AB216:AB222"/>
    <mergeCell ref="AC216:AC222"/>
    <mergeCell ref="AD216:AD222"/>
    <mergeCell ref="AE216:AE222"/>
    <mergeCell ref="AF216:AF222"/>
    <mergeCell ref="AG216:AG222"/>
    <mergeCell ref="AH216:AH222"/>
    <mergeCell ref="AI216:AI222"/>
    <mergeCell ref="AJ216:AJ222"/>
    <mergeCell ref="AK216:AK222"/>
    <mergeCell ref="AL216:AL222"/>
    <mergeCell ref="AM216:AM222"/>
    <mergeCell ref="AE192:AE196"/>
    <mergeCell ref="AF192:AF196"/>
    <mergeCell ref="AL198:AL204"/>
    <mergeCell ref="AM198:AM204"/>
    <mergeCell ref="AN198:AN204"/>
    <mergeCell ref="AO198:AO204"/>
    <mergeCell ref="L167:L173"/>
    <mergeCell ref="M167:M173"/>
    <mergeCell ref="O167:O190"/>
    <mergeCell ref="P167:P190"/>
    <mergeCell ref="Q167:Q173"/>
    <mergeCell ref="J192:J194"/>
    <mergeCell ref="N192:N196"/>
    <mergeCell ref="O192:O196"/>
    <mergeCell ref="P192:P196"/>
    <mergeCell ref="M187:M190"/>
    <mergeCell ref="Q187:Q190"/>
    <mergeCell ref="K192:K195"/>
    <mergeCell ref="L192:L195"/>
    <mergeCell ref="M192:M195"/>
    <mergeCell ref="AO141:AO151"/>
    <mergeCell ref="R167:R190"/>
    <mergeCell ref="S167:S190"/>
    <mergeCell ref="AP141:AP151"/>
    <mergeCell ref="AQ141:AQ151"/>
    <mergeCell ref="AF153:AF165"/>
    <mergeCell ref="AG153:AG165"/>
    <mergeCell ref="AH153:AH165"/>
    <mergeCell ref="AI153:AI165"/>
    <mergeCell ref="AJ153:AJ165"/>
    <mergeCell ref="AK153:AK165"/>
    <mergeCell ref="AL153:AL165"/>
    <mergeCell ref="AM153:AM165"/>
    <mergeCell ref="AN153:AN165"/>
    <mergeCell ref="AO153:AO165"/>
    <mergeCell ref="AP153:AP165"/>
    <mergeCell ref="AQ153:AQ165"/>
    <mergeCell ref="S141:S151"/>
    <mergeCell ref="T141:T146"/>
    <mergeCell ref="T147:T151"/>
    <mergeCell ref="AK167:AK190"/>
    <mergeCell ref="AL167:AL190"/>
    <mergeCell ref="AM167:AM190"/>
    <mergeCell ref="AN167:AN190"/>
    <mergeCell ref="AN123:AN131"/>
    <mergeCell ref="AO123:AO131"/>
    <mergeCell ref="AN133:AN139"/>
    <mergeCell ref="AO133:AO139"/>
    <mergeCell ref="AP133:AP139"/>
    <mergeCell ref="AQ133:AQ139"/>
    <mergeCell ref="W141:W151"/>
    <mergeCell ref="X141:X151"/>
    <mergeCell ref="Y141:Y151"/>
    <mergeCell ref="Z141:Z151"/>
    <mergeCell ref="AA141:AA151"/>
    <mergeCell ref="AB141:AB151"/>
    <mergeCell ref="AC141:AC151"/>
    <mergeCell ref="AD141:AD151"/>
    <mergeCell ref="AE141:AE151"/>
    <mergeCell ref="AF141:AF151"/>
    <mergeCell ref="AG141:AG151"/>
    <mergeCell ref="AH141:AH151"/>
    <mergeCell ref="AI141:AI151"/>
    <mergeCell ref="AJ141:AJ151"/>
    <mergeCell ref="AK141:AK151"/>
    <mergeCell ref="AL141:AL151"/>
    <mergeCell ref="AM141:AM151"/>
    <mergeCell ref="AN141:AN151"/>
    <mergeCell ref="AO105:AO112"/>
    <mergeCell ref="AP105:AP112"/>
    <mergeCell ref="AQ105:AQ112"/>
    <mergeCell ref="AF113:AF122"/>
    <mergeCell ref="AG113:AG122"/>
    <mergeCell ref="AH113:AH122"/>
    <mergeCell ref="AI113:AI122"/>
    <mergeCell ref="AJ113:AJ122"/>
    <mergeCell ref="AK113:AK122"/>
    <mergeCell ref="AL113:AL122"/>
    <mergeCell ref="AM113:AM122"/>
    <mergeCell ref="AN113:AN122"/>
    <mergeCell ref="AO113:AO122"/>
    <mergeCell ref="AP113:AP122"/>
    <mergeCell ref="AQ113:AQ122"/>
    <mergeCell ref="AF105:AF112"/>
    <mergeCell ref="AG105:AG112"/>
    <mergeCell ref="AH105:AH112"/>
    <mergeCell ref="AI105:AI112"/>
    <mergeCell ref="AJ105:AJ112"/>
    <mergeCell ref="AK105:AK112"/>
    <mergeCell ref="AL105:AL112"/>
    <mergeCell ref="AM105:AM112"/>
    <mergeCell ref="AN105:AN112"/>
    <mergeCell ref="AC105:AC112"/>
    <mergeCell ref="AD105:AD112"/>
    <mergeCell ref="AE105:AE112"/>
    <mergeCell ref="J109:J112"/>
    <mergeCell ref="K109:K112"/>
    <mergeCell ref="L109:L112"/>
    <mergeCell ref="M109:M112"/>
    <mergeCell ref="Q109:Q112"/>
    <mergeCell ref="T109:T112"/>
    <mergeCell ref="S105:S112"/>
    <mergeCell ref="T105:T108"/>
    <mergeCell ref="W105:W112"/>
    <mergeCell ref="X105:X112"/>
    <mergeCell ref="Y105:Y112"/>
    <mergeCell ref="Z105:Z112"/>
    <mergeCell ref="AA105:AA112"/>
    <mergeCell ref="AB105:AB112"/>
    <mergeCell ref="J105:J108"/>
    <mergeCell ref="K105:K108"/>
    <mergeCell ref="L105:L108"/>
    <mergeCell ref="M105:M108"/>
    <mergeCell ref="N105:N112"/>
    <mergeCell ref="O105:O112"/>
    <mergeCell ref="P105:P112"/>
    <mergeCell ref="AG42:AG69"/>
    <mergeCell ref="AH42:AH69"/>
    <mergeCell ref="AI42:AI69"/>
    <mergeCell ref="AJ42:AJ69"/>
    <mergeCell ref="AK42:AK69"/>
    <mergeCell ref="AN42:AN69"/>
    <mergeCell ref="J71:J79"/>
    <mergeCell ref="K71:K79"/>
    <mergeCell ref="L71:L79"/>
    <mergeCell ref="M71:M79"/>
    <mergeCell ref="N71:N89"/>
    <mergeCell ref="O71:O89"/>
    <mergeCell ref="P71:P89"/>
    <mergeCell ref="Q71:Q79"/>
    <mergeCell ref="R71:R89"/>
    <mergeCell ref="AL42:AL69"/>
    <mergeCell ref="AC42:AC69"/>
    <mergeCell ref="AD42:AD69"/>
    <mergeCell ref="AE42:AE69"/>
    <mergeCell ref="Z42:Z69"/>
    <mergeCell ref="AA42:AA69"/>
    <mergeCell ref="AB42:AB69"/>
    <mergeCell ref="O42:O69"/>
    <mergeCell ref="P42:P69"/>
    <mergeCell ref="AF17:AF33"/>
    <mergeCell ref="AF36:AF40"/>
    <mergeCell ref="AG36:AG40"/>
    <mergeCell ref="AH36:AH40"/>
    <mergeCell ref="AI36:AI40"/>
    <mergeCell ref="AJ36:AJ40"/>
    <mergeCell ref="AK36:AK40"/>
    <mergeCell ref="AL36:AL40"/>
    <mergeCell ref="AM36:AM40"/>
    <mergeCell ref="AI17:AI33"/>
    <mergeCell ref="AJ17:AJ33"/>
    <mergeCell ref="AK17:AK33"/>
    <mergeCell ref="AL17:AL33"/>
    <mergeCell ref="AM17:AM33"/>
    <mergeCell ref="AH8:AH13"/>
    <mergeCell ref="AI8:AI13"/>
    <mergeCell ref="AJ8:AJ13"/>
    <mergeCell ref="AK8:AK13"/>
    <mergeCell ref="AL8:AL13"/>
    <mergeCell ref="AM8:AM13"/>
    <mergeCell ref="AN8:AN13"/>
    <mergeCell ref="AQ17:AQ33"/>
    <mergeCell ref="W36:W40"/>
    <mergeCell ref="X36:X40"/>
    <mergeCell ref="Y36:Y40"/>
    <mergeCell ref="Z36:Z40"/>
    <mergeCell ref="AA36:AA40"/>
    <mergeCell ref="AB36:AB40"/>
    <mergeCell ref="AC36:AC40"/>
    <mergeCell ref="AD36:AD40"/>
    <mergeCell ref="AE36:AE40"/>
    <mergeCell ref="AO36:AO40"/>
    <mergeCell ref="AP36:AP40"/>
    <mergeCell ref="AQ36:AQ40"/>
    <mergeCell ref="AN36:AN40"/>
    <mergeCell ref="AC17:AC33"/>
    <mergeCell ref="AD17:AD33"/>
    <mergeCell ref="AE17:AE33"/>
    <mergeCell ref="AN17:AN33"/>
    <mergeCell ref="AO17:AO33"/>
    <mergeCell ref="AP17:AP33"/>
    <mergeCell ref="AG17:AG33"/>
    <mergeCell ref="AH17:AH33"/>
    <mergeCell ref="A1:AO4"/>
    <mergeCell ref="A5:M6"/>
    <mergeCell ref="P5:AQ5"/>
    <mergeCell ref="P6:X6"/>
    <mergeCell ref="Y6:AN6"/>
    <mergeCell ref="AO6:AQ6"/>
    <mergeCell ref="A7:A13"/>
    <mergeCell ref="B7:C13"/>
    <mergeCell ref="D7:D13"/>
    <mergeCell ref="E7:F13"/>
    <mergeCell ref="G7:G13"/>
    <mergeCell ref="AA7:AD7"/>
    <mergeCell ref="AE7:AJ7"/>
    <mergeCell ref="AK7:AM7"/>
    <mergeCell ref="AO7:AO13"/>
    <mergeCell ref="AP7:AP13"/>
    <mergeCell ref="AQ7:AQ13"/>
    <mergeCell ref="AA8:AA13"/>
    <mergeCell ref="AB8:AB13"/>
    <mergeCell ref="AC8:AC13"/>
    <mergeCell ref="AD8:AD13"/>
    <mergeCell ref="AE8:AE13"/>
    <mergeCell ref="AF8:AF13"/>
    <mergeCell ref="AG8:AG13"/>
    <mergeCell ref="H7:I13"/>
    <mergeCell ref="J7:J13"/>
    <mergeCell ref="K7:K13"/>
    <mergeCell ref="L7:L13"/>
    <mergeCell ref="M7:M13"/>
    <mergeCell ref="N7:N13"/>
    <mergeCell ref="O7:O13"/>
    <mergeCell ref="P7:P13"/>
    <mergeCell ref="Q7:Q13"/>
    <mergeCell ref="W17:W33"/>
    <mergeCell ref="X17:X33"/>
    <mergeCell ref="Y17:Y33"/>
    <mergeCell ref="Z17:Z33"/>
    <mergeCell ref="AA17:AA33"/>
    <mergeCell ref="AB17:AB33"/>
    <mergeCell ref="R7:R13"/>
    <mergeCell ref="S7:S13"/>
    <mergeCell ref="T7:T13"/>
    <mergeCell ref="U7:U13"/>
    <mergeCell ref="V7:V13"/>
    <mergeCell ref="W7:W13"/>
    <mergeCell ref="X7:X13"/>
    <mergeCell ref="Y7:Z7"/>
    <mergeCell ref="Y8:Y13"/>
    <mergeCell ref="Z8:Z13"/>
    <mergeCell ref="A15:C15"/>
    <mergeCell ref="Q36:Q38"/>
    <mergeCell ref="R36:R40"/>
    <mergeCell ref="S36:S40"/>
    <mergeCell ref="T36:T38"/>
    <mergeCell ref="J39:J40"/>
    <mergeCell ref="K39:K40"/>
    <mergeCell ref="L39:L40"/>
    <mergeCell ref="M39:M40"/>
    <mergeCell ref="Q39:Q40"/>
    <mergeCell ref="T39:T40"/>
    <mergeCell ref="J17:J22"/>
    <mergeCell ref="K17:K22"/>
    <mergeCell ref="L17:L22"/>
    <mergeCell ref="M17:M22"/>
    <mergeCell ref="N17:N33"/>
    <mergeCell ref="O17:O33"/>
    <mergeCell ref="J23:J27"/>
    <mergeCell ref="K23:K27"/>
    <mergeCell ref="L23:L27"/>
    <mergeCell ref="M23:M27"/>
    <mergeCell ref="Q23:Q27"/>
    <mergeCell ref="T23:T27"/>
    <mergeCell ref="J28:J33"/>
    <mergeCell ref="K28:K33"/>
    <mergeCell ref="L28:L33"/>
    <mergeCell ref="M28:M33"/>
    <mergeCell ref="Q28:Q33"/>
    <mergeCell ref="T28:T33"/>
    <mergeCell ref="J36:J38"/>
    <mergeCell ref="K36:K38"/>
    <mergeCell ref="L36:L38"/>
    <mergeCell ref="M36:M38"/>
    <mergeCell ref="N36:N40"/>
    <mergeCell ref="O36:O40"/>
    <mergeCell ref="P36:P40"/>
    <mergeCell ref="P17:P33"/>
    <mergeCell ref="Q17:Q22"/>
    <mergeCell ref="R17:R33"/>
    <mergeCell ref="S17:S33"/>
    <mergeCell ref="T17:T22"/>
    <mergeCell ref="AO42:AO69"/>
    <mergeCell ref="AP42:AP69"/>
    <mergeCell ref="AQ42:AQ69"/>
    <mergeCell ref="J45:J51"/>
    <mergeCell ref="K45:K51"/>
    <mergeCell ref="L45:L51"/>
    <mergeCell ref="M45:M51"/>
    <mergeCell ref="Q45:Q51"/>
    <mergeCell ref="J52:J63"/>
    <mergeCell ref="K52:K63"/>
    <mergeCell ref="L52:L63"/>
    <mergeCell ref="M52:M63"/>
    <mergeCell ref="Q52:Q63"/>
    <mergeCell ref="T52:T69"/>
    <mergeCell ref="J64:J69"/>
    <mergeCell ref="K64:K69"/>
    <mergeCell ref="L64:L69"/>
    <mergeCell ref="M64:M69"/>
    <mergeCell ref="Q64:Q69"/>
    <mergeCell ref="J42:J44"/>
    <mergeCell ref="K42:K44"/>
    <mergeCell ref="L42:L44"/>
    <mergeCell ref="AM42:AM69"/>
    <mergeCell ref="AF42:AF69"/>
    <mergeCell ref="M42:M44"/>
    <mergeCell ref="N42:N69"/>
    <mergeCell ref="R91:R103"/>
    <mergeCell ref="S91:S103"/>
    <mergeCell ref="T91:T95"/>
    <mergeCell ref="W91:W103"/>
    <mergeCell ref="X91:X103"/>
    <mergeCell ref="Y91:Y103"/>
    <mergeCell ref="Z91:Z103"/>
    <mergeCell ref="P91:P103"/>
    <mergeCell ref="Q91:Q95"/>
    <mergeCell ref="X42:X69"/>
    <mergeCell ref="Y42:Y69"/>
    <mergeCell ref="Q42:Q44"/>
    <mergeCell ref="R42:R69"/>
    <mergeCell ref="S42:S69"/>
    <mergeCell ref="T42:T51"/>
    <mergeCell ref="W42:W69"/>
    <mergeCell ref="AA91:AA103"/>
    <mergeCell ref="W71:W89"/>
    <mergeCell ref="X71:X89"/>
    <mergeCell ref="Y71:Y89"/>
    <mergeCell ref="Z71:Z89"/>
    <mergeCell ref="AA71:AA89"/>
    <mergeCell ref="S71:S89"/>
    <mergeCell ref="T71:T79"/>
    <mergeCell ref="AP71:AP89"/>
    <mergeCell ref="AO71:AO89"/>
    <mergeCell ref="AL71:AL89"/>
    <mergeCell ref="AM71:AM89"/>
    <mergeCell ref="AB91:AB103"/>
    <mergeCell ref="AC91:AC103"/>
    <mergeCell ref="AD91:AD103"/>
    <mergeCell ref="AE91:AE103"/>
    <mergeCell ref="AF91:AF103"/>
    <mergeCell ref="AG91:AG103"/>
    <mergeCell ref="AH91:AH103"/>
    <mergeCell ref="AI91:AI103"/>
    <mergeCell ref="AJ91:AJ103"/>
    <mergeCell ref="AK91:AK103"/>
    <mergeCell ref="AL91:AL103"/>
    <mergeCell ref="AM91:AM103"/>
    <mergeCell ref="AQ71:AQ89"/>
    <mergeCell ref="J80:J84"/>
    <mergeCell ref="K80:K84"/>
    <mergeCell ref="L80:L84"/>
    <mergeCell ref="M80:M84"/>
    <mergeCell ref="Q80:Q84"/>
    <mergeCell ref="T80:T84"/>
    <mergeCell ref="J85:J89"/>
    <mergeCell ref="K85:K89"/>
    <mergeCell ref="L85:L89"/>
    <mergeCell ref="M85:M89"/>
    <mergeCell ref="Q85:Q89"/>
    <mergeCell ref="T85:T89"/>
    <mergeCell ref="AB71:AB89"/>
    <mergeCell ref="AC71:AC89"/>
    <mergeCell ref="AD71:AD89"/>
    <mergeCell ref="AE71:AE89"/>
    <mergeCell ref="AF71:AF89"/>
    <mergeCell ref="AG71:AG89"/>
    <mergeCell ref="AH71:AH89"/>
    <mergeCell ref="AI71:AI89"/>
    <mergeCell ref="AJ71:AJ89"/>
    <mergeCell ref="AK71:AK89"/>
    <mergeCell ref="AN71:AN89"/>
    <mergeCell ref="Q105:Q108"/>
    <mergeCell ref="R105:R112"/>
    <mergeCell ref="AN91:AN103"/>
    <mergeCell ref="AO91:AO103"/>
    <mergeCell ref="AP91:AP103"/>
    <mergeCell ref="AQ91:AQ103"/>
    <mergeCell ref="J96:J100"/>
    <mergeCell ref="K96:K100"/>
    <mergeCell ref="L96:L100"/>
    <mergeCell ref="M96:M100"/>
    <mergeCell ref="Q96:Q100"/>
    <mergeCell ref="T96:T100"/>
    <mergeCell ref="J101:J103"/>
    <mergeCell ref="K101:K103"/>
    <mergeCell ref="L101:L103"/>
    <mergeCell ref="M101:M103"/>
    <mergeCell ref="Q101:Q103"/>
    <mergeCell ref="T101:T103"/>
    <mergeCell ref="J91:J95"/>
    <mergeCell ref="K91:K95"/>
    <mergeCell ref="L91:L95"/>
    <mergeCell ref="M91:M95"/>
    <mergeCell ref="N91:N103"/>
    <mergeCell ref="O91:O103"/>
    <mergeCell ref="AE123:AE131"/>
    <mergeCell ref="J113:J118"/>
    <mergeCell ref="K113:K118"/>
    <mergeCell ref="L113:L118"/>
    <mergeCell ref="M113:M118"/>
    <mergeCell ref="O113:O122"/>
    <mergeCell ref="P113:P122"/>
    <mergeCell ref="Q113:Q118"/>
    <mergeCell ref="R113:R122"/>
    <mergeCell ref="S113:S122"/>
    <mergeCell ref="T113:T118"/>
    <mergeCell ref="Y113:Y122"/>
    <mergeCell ref="Z113:Z122"/>
    <mergeCell ref="AA113:AA122"/>
    <mergeCell ref="AB113:AB122"/>
    <mergeCell ref="AC113:AC122"/>
    <mergeCell ref="AD113:AD122"/>
    <mergeCell ref="AE113:AE122"/>
    <mergeCell ref="J119:J122"/>
    <mergeCell ref="K119:K122"/>
    <mergeCell ref="L119:L122"/>
    <mergeCell ref="M119:M122"/>
    <mergeCell ref="Q119:Q122"/>
    <mergeCell ref="T119:T122"/>
    <mergeCell ref="AF133:AF139"/>
    <mergeCell ref="AG133:AG139"/>
    <mergeCell ref="AH133:AH139"/>
    <mergeCell ref="AI133:AI139"/>
    <mergeCell ref="AJ133:AJ139"/>
    <mergeCell ref="AK133:AK139"/>
    <mergeCell ref="AL133:AL139"/>
    <mergeCell ref="AF123:AF131"/>
    <mergeCell ref="AG123:AG131"/>
    <mergeCell ref="AH123:AH131"/>
    <mergeCell ref="AI123:AI131"/>
    <mergeCell ref="AJ123:AJ131"/>
    <mergeCell ref="AK123:AK131"/>
    <mergeCell ref="AL123:AL131"/>
    <mergeCell ref="AM133:AM139"/>
    <mergeCell ref="J123:J131"/>
    <mergeCell ref="K123:K131"/>
    <mergeCell ref="L123:L131"/>
    <mergeCell ref="M123:M131"/>
    <mergeCell ref="O123:O131"/>
    <mergeCell ref="P123:P131"/>
    <mergeCell ref="Q123:Q131"/>
    <mergeCell ref="R123:R131"/>
    <mergeCell ref="S123:S131"/>
    <mergeCell ref="T123:T126"/>
    <mergeCell ref="Y123:Y131"/>
    <mergeCell ref="Z123:Z131"/>
    <mergeCell ref="AA123:AA131"/>
    <mergeCell ref="AB123:AB131"/>
    <mergeCell ref="AC123:AC131"/>
    <mergeCell ref="AD123:AD131"/>
    <mergeCell ref="J136:J139"/>
    <mergeCell ref="K136:K139"/>
    <mergeCell ref="L136:L139"/>
    <mergeCell ref="M136:M139"/>
    <mergeCell ref="Q136:Q139"/>
    <mergeCell ref="T136:T139"/>
    <mergeCell ref="AM123:AM131"/>
    <mergeCell ref="AP123:AP131"/>
    <mergeCell ref="AQ123:AQ131"/>
    <mergeCell ref="T127:T129"/>
    <mergeCell ref="T130:T131"/>
    <mergeCell ref="J133:J135"/>
    <mergeCell ref="K133:K135"/>
    <mergeCell ref="L133:L135"/>
    <mergeCell ref="M133:M135"/>
    <mergeCell ref="N133:N139"/>
    <mergeCell ref="O133:O139"/>
    <mergeCell ref="P133:P139"/>
    <mergeCell ref="Q133:Q135"/>
    <mergeCell ref="R133:R139"/>
    <mergeCell ref="S133:S139"/>
    <mergeCell ref="T133:T135"/>
    <mergeCell ref="W133:W139"/>
    <mergeCell ref="X133:X139"/>
    <mergeCell ref="Y133:Y139"/>
    <mergeCell ref="Z133:Z139"/>
    <mergeCell ref="AA133:AA139"/>
    <mergeCell ref="AB133:AB139"/>
    <mergeCell ref="AC133:AC139"/>
    <mergeCell ref="AD133:AD139"/>
    <mergeCell ref="AE133:AE139"/>
    <mergeCell ref="J141:J146"/>
    <mergeCell ref="K141:K146"/>
    <mergeCell ref="L141:L146"/>
    <mergeCell ref="M141:M146"/>
    <mergeCell ref="N141:N151"/>
    <mergeCell ref="O141:O151"/>
    <mergeCell ref="P141:P151"/>
    <mergeCell ref="Q141:Q146"/>
    <mergeCell ref="R141:R151"/>
    <mergeCell ref="J147:J151"/>
    <mergeCell ref="K147:K151"/>
    <mergeCell ref="L147:L151"/>
    <mergeCell ref="M147:M151"/>
    <mergeCell ref="Q147:Q151"/>
    <mergeCell ref="K156:K158"/>
    <mergeCell ref="L156:L158"/>
    <mergeCell ref="M156:M158"/>
    <mergeCell ref="Q156:Q158"/>
    <mergeCell ref="T156:T165"/>
    <mergeCell ref="J159:J165"/>
    <mergeCell ref="K159:K165"/>
    <mergeCell ref="L159:L165"/>
    <mergeCell ref="M159:M165"/>
    <mergeCell ref="Q159:Q165"/>
    <mergeCell ref="AQ167:AQ190"/>
    <mergeCell ref="J153:J155"/>
    <mergeCell ref="K153:K155"/>
    <mergeCell ref="L153:L155"/>
    <mergeCell ref="M153:M155"/>
    <mergeCell ref="O153:O165"/>
    <mergeCell ref="P153:P165"/>
    <mergeCell ref="Q153:Q155"/>
    <mergeCell ref="R153:R165"/>
    <mergeCell ref="S153:S165"/>
    <mergeCell ref="T153:T155"/>
    <mergeCell ref="Y153:Y165"/>
    <mergeCell ref="Z153:Z165"/>
    <mergeCell ref="AA153:AA165"/>
    <mergeCell ref="AB153:AB165"/>
    <mergeCell ref="AC153:AC165"/>
    <mergeCell ref="AD153:AD165"/>
    <mergeCell ref="AE153:AE165"/>
    <mergeCell ref="AB167:AB190"/>
    <mergeCell ref="AC167:AC190"/>
    <mergeCell ref="AD167:AD190"/>
    <mergeCell ref="AE167:AE190"/>
    <mergeCell ref="AF167:AF190"/>
    <mergeCell ref="J156:J158"/>
    <mergeCell ref="AG167:AG190"/>
    <mergeCell ref="AH167:AH190"/>
    <mergeCell ref="AI167:AI190"/>
    <mergeCell ref="AJ167:AJ190"/>
    <mergeCell ref="AL192:AL196"/>
    <mergeCell ref="AM192:AM196"/>
    <mergeCell ref="AN192:AN196"/>
    <mergeCell ref="AO192:AO196"/>
    <mergeCell ref="AP192:AP196"/>
    <mergeCell ref="AG192:AG196"/>
    <mergeCell ref="AH192:AH196"/>
    <mergeCell ref="AI192:AI196"/>
    <mergeCell ref="AJ192:AJ196"/>
    <mergeCell ref="AK192:AK196"/>
    <mergeCell ref="AP167:AP190"/>
    <mergeCell ref="AO167:AO190"/>
    <mergeCell ref="T187:T190"/>
    <mergeCell ref="AA167:AA190"/>
    <mergeCell ref="AC192:AC196"/>
    <mergeCell ref="AD192:AD196"/>
    <mergeCell ref="J174:J180"/>
    <mergeCell ref="K174:K180"/>
    <mergeCell ref="L174:L180"/>
    <mergeCell ref="M174:M180"/>
    <mergeCell ref="Q174:Q180"/>
    <mergeCell ref="T174:T180"/>
    <mergeCell ref="J181:J186"/>
    <mergeCell ref="K181:K186"/>
    <mergeCell ref="L181:L186"/>
    <mergeCell ref="M181:M186"/>
    <mergeCell ref="Q181:Q186"/>
    <mergeCell ref="T181:T186"/>
    <mergeCell ref="T167:T173"/>
    <mergeCell ref="Y167:Y190"/>
    <mergeCell ref="Z167:Z190"/>
    <mergeCell ref="S192:S196"/>
    <mergeCell ref="T192:T195"/>
    <mergeCell ref="W192:W196"/>
    <mergeCell ref="J167:J173"/>
    <mergeCell ref="K167:K173"/>
    <mergeCell ref="Z198:Z204"/>
    <mergeCell ref="AA198:AA204"/>
    <mergeCell ref="AB198:AB204"/>
    <mergeCell ref="Z192:Z196"/>
    <mergeCell ref="AA192:AA196"/>
    <mergeCell ref="AB192:AB196"/>
    <mergeCell ref="T202:T203"/>
    <mergeCell ref="X192:X196"/>
    <mergeCell ref="Y192:Y196"/>
    <mergeCell ref="J198:J204"/>
    <mergeCell ref="AC198:AC204"/>
    <mergeCell ref="J205:J208"/>
    <mergeCell ref="K205:K208"/>
    <mergeCell ref="L205:L208"/>
    <mergeCell ref="M205:M208"/>
    <mergeCell ref="N205:N213"/>
    <mergeCell ref="O205:O213"/>
    <mergeCell ref="P205:P213"/>
    <mergeCell ref="Q205:Q208"/>
    <mergeCell ref="R205:R213"/>
    <mergeCell ref="K198:K204"/>
    <mergeCell ref="L198:L204"/>
    <mergeCell ref="M198:M204"/>
    <mergeCell ref="N198:N204"/>
    <mergeCell ref="O198:O204"/>
    <mergeCell ref="P198:P204"/>
    <mergeCell ref="Q198:Q204"/>
    <mergeCell ref="R198:R204"/>
    <mergeCell ref="S198:S204"/>
    <mergeCell ref="T198:T201"/>
    <mergeCell ref="W198:W204"/>
    <mergeCell ref="X198:X204"/>
    <mergeCell ref="Y198:Y204"/>
    <mergeCell ref="J209:J213"/>
    <mergeCell ref="K209:K213"/>
    <mergeCell ref="L209:L213"/>
    <mergeCell ref="M209:M213"/>
    <mergeCell ref="Q209:Q213"/>
    <mergeCell ref="T209:T213"/>
    <mergeCell ref="AB205:AB213"/>
    <mergeCell ref="AC205:AC213"/>
    <mergeCell ref="AD205:AD213"/>
    <mergeCell ref="Z205:Z213"/>
    <mergeCell ref="AA205:AA213"/>
    <mergeCell ref="AG205:AG213"/>
    <mergeCell ref="AH205:AH213"/>
    <mergeCell ref="AI205:AI213"/>
    <mergeCell ref="AJ205:AJ213"/>
    <mergeCell ref="S205:S213"/>
    <mergeCell ref="T205:T208"/>
    <mergeCell ref="W205:W213"/>
    <mergeCell ref="X205:X213"/>
    <mergeCell ref="Y205:Y213"/>
    <mergeCell ref="D215:F222"/>
    <mergeCell ref="G216:I217"/>
    <mergeCell ref="J216:J217"/>
    <mergeCell ref="K216:K217"/>
    <mergeCell ref="L216:L217"/>
    <mergeCell ref="M216:M217"/>
    <mergeCell ref="N216:N217"/>
    <mergeCell ref="O216:O222"/>
    <mergeCell ref="P216:P222"/>
    <mergeCell ref="AN216:AN222"/>
    <mergeCell ref="AO216:AO222"/>
    <mergeCell ref="AP216:AP222"/>
    <mergeCell ref="AQ216:AQ222"/>
    <mergeCell ref="G221:I222"/>
    <mergeCell ref="J221:J222"/>
    <mergeCell ref="K221:K222"/>
    <mergeCell ref="L221:L222"/>
    <mergeCell ref="M221:M222"/>
    <mergeCell ref="N221:N222"/>
    <mergeCell ref="Q221:Q222"/>
    <mergeCell ref="T221:T222"/>
    <mergeCell ref="W221:W222"/>
    <mergeCell ref="X221:X222"/>
    <mergeCell ref="Q216:Q217"/>
    <mergeCell ref="R216:R222"/>
    <mergeCell ref="T216:T217"/>
    <mergeCell ref="W216:W217"/>
    <mergeCell ref="X216:X217"/>
    <mergeCell ref="Y216:Y222"/>
    <mergeCell ref="Z216:Z222"/>
    <mergeCell ref="J230:J232"/>
    <mergeCell ref="K230:K232"/>
    <mergeCell ref="L230:L232"/>
    <mergeCell ref="M230:M232"/>
    <mergeCell ref="N230:N232"/>
    <mergeCell ref="O230:O232"/>
    <mergeCell ref="P230:P232"/>
    <mergeCell ref="Q230:Q232"/>
    <mergeCell ref="R230:R232"/>
    <mergeCell ref="AO225:AO228"/>
    <mergeCell ref="AP225:AP228"/>
    <mergeCell ref="AQ225:AQ228"/>
    <mergeCell ref="J227:J228"/>
    <mergeCell ref="K227:K228"/>
    <mergeCell ref="L227:L228"/>
    <mergeCell ref="M227:M228"/>
    <mergeCell ref="Q227:Q228"/>
    <mergeCell ref="T227:T228"/>
    <mergeCell ref="V227:V228"/>
    <mergeCell ref="O225:O228"/>
    <mergeCell ref="P225:P228"/>
    <mergeCell ref="R225:R228"/>
    <mergeCell ref="S225:S228"/>
    <mergeCell ref="Y225:Y228"/>
    <mergeCell ref="Z225:Z228"/>
    <mergeCell ref="AA225:AA228"/>
    <mergeCell ref="AB225:AB228"/>
    <mergeCell ref="AC225:AC228"/>
    <mergeCell ref="AD225:AD228"/>
    <mergeCell ref="AE225:AE228"/>
    <mergeCell ref="AF225:AF228"/>
    <mergeCell ref="AG225:AG228"/>
    <mergeCell ref="AH225:AH228"/>
    <mergeCell ref="AM225:AM228"/>
    <mergeCell ref="AN225:AN228"/>
    <mergeCell ref="AA229:AM229"/>
    <mergeCell ref="AE230:AE232"/>
    <mergeCell ref="AI225:AI228"/>
    <mergeCell ref="AJ225:AJ228"/>
    <mergeCell ref="AK225:AK228"/>
    <mergeCell ref="AL225:AL228"/>
    <mergeCell ref="AF230:AF232"/>
    <mergeCell ref="AG230:AG232"/>
    <mergeCell ref="AH230:AH232"/>
    <mergeCell ref="AI230:AI232"/>
    <mergeCell ref="AJ230:AJ232"/>
    <mergeCell ref="AK230:AK232"/>
    <mergeCell ref="AL230:AL232"/>
    <mergeCell ref="AM230:AM232"/>
    <mergeCell ref="J240:J247"/>
    <mergeCell ref="K240:K247"/>
    <mergeCell ref="L240:L247"/>
    <mergeCell ref="M240:M247"/>
    <mergeCell ref="O240:O247"/>
    <mergeCell ref="P240:P247"/>
    <mergeCell ref="Q240:Q247"/>
    <mergeCell ref="R240:R247"/>
    <mergeCell ref="S240:S247"/>
    <mergeCell ref="J234:J238"/>
    <mergeCell ref="K234:K238"/>
    <mergeCell ref="L234:L238"/>
    <mergeCell ref="M234:M238"/>
    <mergeCell ref="N234:N239"/>
    <mergeCell ref="O234:O239"/>
    <mergeCell ref="P234:P239"/>
    <mergeCell ref="Q234:Q238"/>
    <mergeCell ref="R234:R239"/>
    <mergeCell ref="S234:S239"/>
    <mergeCell ref="T234:T238"/>
    <mergeCell ref="W234:W239"/>
    <mergeCell ref="AB234:AB239"/>
    <mergeCell ref="AQ240:AQ247"/>
    <mergeCell ref="J249:J256"/>
    <mergeCell ref="K249:K256"/>
    <mergeCell ref="L249:L256"/>
    <mergeCell ref="M249:M256"/>
    <mergeCell ref="N249:N257"/>
    <mergeCell ref="O249:O257"/>
    <mergeCell ref="P249:P257"/>
    <mergeCell ref="Q249:Q256"/>
    <mergeCell ref="R249:R257"/>
    <mergeCell ref="S249:S257"/>
    <mergeCell ref="T249:T253"/>
    <mergeCell ref="W249:W257"/>
    <mergeCell ref="X249:X257"/>
    <mergeCell ref="Y249:Y257"/>
    <mergeCell ref="Z249:Z257"/>
    <mergeCell ref="AA249:AA257"/>
    <mergeCell ref="T240:T246"/>
    <mergeCell ref="Y240:Y247"/>
    <mergeCell ref="Z240:Z247"/>
    <mergeCell ref="AA240:AA247"/>
    <mergeCell ref="AB240:AB247"/>
    <mergeCell ref="AC240:AC247"/>
    <mergeCell ref="AD240:AD247"/>
    <mergeCell ref="AA259:AA261"/>
    <mergeCell ref="AF249:AF257"/>
    <mergeCell ref="AH240:AH247"/>
    <mergeCell ref="AI240:AI247"/>
    <mergeCell ref="AJ240:AJ247"/>
    <mergeCell ref="AK240:AK247"/>
    <mergeCell ref="AN240:AN247"/>
    <mergeCell ref="AO240:AO247"/>
    <mergeCell ref="AP240:AP247"/>
    <mergeCell ref="AE240:AE247"/>
    <mergeCell ref="AF240:AF247"/>
    <mergeCell ref="AL240:AL247"/>
    <mergeCell ref="AM240:AM247"/>
    <mergeCell ref="AN249:AN257"/>
    <mergeCell ref="AO249:AO257"/>
    <mergeCell ref="AP249:AP257"/>
    <mergeCell ref="AG240:AG247"/>
    <mergeCell ref="AI249:AI257"/>
    <mergeCell ref="AJ249:AJ257"/>
    <mergeCell ref="AP259:AP261"/>
    <mergeCell ref="J265:J269"/>
    <mergeCell ref="K265:K269"/>
    <mergeCell ref="L265:L269"/>
    <mergeCell ref="M265:M269"/>
    <mergeCell ref="Q265:Q269"/>
    <mergeCell ref="T265:T267"/>
    <mergeCell ref="T268:T269"/>
    <mergeCell ref="AG249:AG257"/>
    <mergeCell ref="AH249:AH257"/>
    <mergeCell ref="T254:T255"/>
    <mergeCell ref="J259:J260"/>
    <mergeCell ref="K259:K260"/>
    <mergeCell ref="L259:L260"/>
    <mergeCell ref="M259:M260"/>
    <mergeCell ref="N259:N261"/>
    <mergeCell ref="O259:O261"/>
    <mergeCell ref="P259:P261"/>
    <mergeCell ref="R259:R261"/>
    <mergeCell ref="S259:S261"/>
    <mergeCell ref="T259:T260"/>
    <mergeCell ref="W259:W261"/>
    <mergeCell ref="X259:X261"/>
    <mergeCell ref="Y259:Y261"/>
    <mergeCell ref="AG264:AG270"/>
    <mergeCell ref="N264:N270"/>
    <mergeCell ref="O264:O270"/>
    <mergeCell ref="P264:P270"/>
    <mergeCell ref="R264:R270"/>
    <mergeCell ref="S264:S270"/>
    <mergeCell ref="W264:W270"/>
    <mergeCell ref="X264:X270"/>
    <mergeCell ref="Y264:Y270"/>
    <mergeCell ref="Z264:Z270"/>
    <mergeCell ref="AO264:AO270"/>
    <mergeCell ref="AP264:AP270"/>
    <mergeCell ref="AQ264:AQ270"/>
    <mergeCell ref="Z259:Z261"/>
    <mergeCell ref="Q192:Q195"/>
    <mergeCell ref="S216:S222"/>
    <mergeCell ref="Q259:Q260"/>
    <mergeCell ref="AA264:AA270"/>
    <mergeCell ref="AB264:AB270"/>
    <mergeCell ref="AC264:AC270"/>
    <mergeCell ref="AD264:AD270"/>
    <mergeCell ref="AE264:AE270"/>
    <mergeCell ref="AF264:AF270"/>
    <mergeCell ref="AL264:AL270"/>
    <mergeCell ref="AM264:AM270"/>
    <mergeCell ref="AN264:AN270"/>
    <mergeCell ref="AH264:AH270"/>
    <mergeCell ref="AI264:AI270"/>
    <mergeCell ref="AJ264:AJ270"/>
    <mergeCell ref="AK264:AK270"/>
    <mergeCell ref="AB249:AB257"/>
    <mergeCell ref="AC249:AC257"/>
    <mergeCell ref="AD249:AD257"/>
    <mergeCell ref="AE249:AE257"/>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
  <sheetViews>
    <sheetView zoomScale="60" zoomScaleNormal="60" workbookViewId="0">
      <selection sqref="A1:AO4"/>
    </sheetView>
  </sheetViews>
  <sheetFormatPr baseColWidth="10" defaultRowHeight="14.25" x14ac:dyDescent="0.2"/>
  <cols>
    <col min="1" max="1" width="6.7109375" style="33" customWidth="1"/>
    <col min="2" max="2" width="4" style="1" customWidth="1"/>
    <col min="3" max="3" width="7.140625" style="1" customWidth="1"/>
    <col min="4" max="4" width="9.28515625" style="1" customWidth="1"/>
    <col min="5" max="5" width="6.42578125" style="1" customWidth="1"/>
    <col min="6" max="6" width="3.42578125" style="1" customWidth="1"/>
    <col min="7" max="7" width="6.7109375" style="1" customWidth="1"/>
    <col min="8" max="8" width="4.5703125" style="1" customWidth="1"/>
    <col min="9" max="9" width="6" style="1" customWidth="1"/>
    <col min="10" max="10" width="8.140625" style="1" customWidth="1"/>
    <col min="11" max="11" width="18.85546875" style="34" customWidth="1"/>
    <col min="12" max="12" width="16.85546875" style="23" customWidth="1"/>
    <col min="13" max="13" width="18.5703125" style="23" customWidth="1"/>
    <col min="14" max="14" width="18.85546875" style="23" customWidth="1"/>
    <col min="15" max="15" width="14" style="471" customWidth="1"/>
    <col min="16" max="16" width="17" style="34" customWidth="1"/>
    <col min="17" max="17" width="12.7109375" style="36" customWidth="1"/>
    <col min="18" max="18" width="24.5703125" style="37" customWidth="1"/>
    <col min="19" max="19" width="29" style="34" customWidth="1"/>
    <col min="20" max="20" width="21.28515625" style="34" customWidth="1"/>
    <col min="21" max="21" width="36.42578125" style="34" customWidth="1"/>
    <col min="22" max="22" width="21.85546875" style="38" customWidth="1"/>
    <col min="23" max="23" width="11.7109375" style="39" customWidth="1"/>
    <col min="24" max="24" width="26.28515625" style="34" customWidth="1"/>
    <col min="25" max="25" width="9" style="1" customWidth="1"/>
    <col min="26" max="26" width="11.140625" style="1" customWidth="1"/>
    <col min="27" max="27" width="9.5703125" style="1" customWidth="1"/>
    <col min="28" max="28" width="9.42578125" style="1" customWidth="1"/>
    <col min="29" max="29" width="9.7109375" style="1" customWidth="1"/>
    <col min="30" max="30" width="9.5703125" style="1" customWidth="1"/>
    <col min="31" max="31" width="6.28515625" style="1" customWidth="1"/>
    <col min="32" max="32" width="7.7109375" style="1" customWidth="1"/>
    <col min="33" max="34" width="4.42578125" style="1" customWidth="1"/>
    <col min="35" max="35" width="5" style="1" customWidth="1"/>
    <col min="36" max="36" width="5.85546875" style="1" customWidth="1"/>
    <col min="37" max="37" width="6.140625" style="1" customWidth="1"/>
    <col min="38" max="38" width="6.28515625" style="1" customWidth="1"/>
    <col min="39" max="39" width="11.140625" style="1" customWidth="1"/>
    <col min="40" max="40" width="14.140625" style="1" customWidth="1"/>
    <col min="41" max="41" width="19.85546875" style="41" customWidth="1"/>
    <col min="42" max="42" width="20.140625" style="42" customWidth="1"/>
    <col min="43" max="43" width="23.7109375" style="43" customWidth="1"/>
    <col min="44" max="256" width="11.42578125" style="1"/>
    <col min="257" max="257" width="13.140625" style="1" customWidth="1"/>
    <col min="258" max="258" width="4" style="1" customWidth="1"/>
    <col min="259" max="259" width="12.85546875" style="1" customWidth="1"/>
    <col min="260" max="260" width="14.7109375" style="1" customWidth="1"/>
    <col min="261" max="261" width="10" style="1" customWidth="1"/>
    <col min="262" max="262" width="6.28515625" style="1" customWidth="1"/>
    <col min="263" max="263" width="12.28515625" style="1" customWidth="1"/>
    <col min="264" max="264" width="8.5703125" style="1" customWidth="1"/>
    <col min="265" max="265" width="13.7109375" style="1" customWidth="1"/>
    <col min="266" max="266" width="11.5703125" style="1" customWidth="1"/>
    <col min="267" max="267" width="34.28515625" style="1" customWidth="1"/>
    <col min="268" max="268" width="24.28515625" style="1" customWidth="1"/>
    <col min="269" max="269" width="21.140625" style="1" customWidth="1"/>
    <col min="270" max="270" width="22.140625" style="1" customWidth="1"/>
    <col min="271" max="271" width="8" style="1" customWidth="1"/>
    <col min="272" max="272" width="17" style="1" customWidth="1"/>
    <col min="273" max="273" width="12.7109375" style="1" customWidth="1"/>
    <col min="274" max="274" width="24.5703125" style="1" customWidth="1"/>
    <col min="275" max="275" width="29" style="1" customWidth="1"/>
    <col min="276" max="276" width="17.7109375" style="1" customWidth="1"/>
    <col min="277" max="277" width="36.42578125" style="1" customWidth="1"/>
    <col min="278" max="278" width="21.85546875" style="1" customWidth="1"/>
    <col min="279" max="279" width="11.7109375" style="1" customWidth="1"/>
    <col min="280" max="280" width="26.28515625" style="1" customWidth="1"/>
    <col min="281" max="281" width="9" style="1" customWidth="1"/>
    <col min="282" max="282" width="6.28515625" style="1" customWidth="1"/>
    <col min="283" max="284" width="7.28515625" style="1" customWidth="1"/>
    <col min="285" max="285" width="8.42578125" style="1" customWidth="1"/>
    <col min="286" max="286" width="9.5703125" style="1" customWidth="1"/>
    <col min="287" max="287" width="6.28515625" style="1" customWidth="1"/>
    <col min="288" max="288" width="5.85546875" style="1" customWidth="1"/>
    <col min="289" max="290" width="4.42578125" style="1" customWidth="1"/>
    <col min="291" max="291" width="5" style="1" customWidth="1"/>
    <col min="292" max="292" width="5.85546875" style="1" customWidth="1"/>
    <col min="293" max="293" width="6.140625" style="1" customWidth="1"/>
    <col min="294" max="294" width="6.28515625" style="1" customWidth="1"/>
    <col min="295" max="295" width="11.140625" style="1" customWidth="1"/>
    <col min="296" max="296" width="14.140625" style="1" customWidth="1"/>
    <col min="297" max="297" width="19.85546875" style="1" customWidth="1"/>
    <col min="298" max="298" width="17" style="1" customWidth="1"/>
    <col min="299" max="299" width="20.85546875" style="1" customWidth="1"/>
    <col min="300" max="512" width="11.42578125" style="1"/>
    <col min="513" max="513" width="13.140625" style="1" customWidth="1"/>
    <col min="514" max="514" width="4" style="1" customWidth="1"/>
    <col min="515" max="515" width="12.85546875" style="1" customWidth="1"/>
    <col min="516" max="516" width="14.7109375" style="1" customWidth="1"/>
    <col min="517" max="517" width="10" style="1" customWidth="1"/>
    <col min="518" max="518" width="6.28515625" style="1" customWidth="1"/>
    <col min="519" max="519" width="12.28515625" style="1" customWidth="1"/>
    <col min="520" max="520" width="8.5703125" style="1" customWidth="1"/>
    <col min="521" max="521" width="13.7109375" style="1" customWidth="1"/>
    <col min="522" max="522" width="11.5703125" style="1" customWidth="1"/>
    <col min="523" max="523" width="34.28515625" style="1" customWidth="1"/>
    <col min="524" max="524" width="24.28515625" style="1" customWidth="1"/>
    <col min="525" max="525" width="21.140625" style="1" customWidth="1"/>
    <col min="526" max="526" width="22.140625" style="1" customWidth="1"/>
    <col min="527" max="527" width="8" style="1" customWidth="1"/>
    <col min="528" max="528" width="17" style="1" customWidth="1"/>
    <col min="529" max="529" width="12.7109375" style="1" customWidth="1"/>
    <col min="530" max="530" width="24.5703125" style="1" customWidth="1"/>
    <col min="531" max="531" width="29" style="1" customWidth="1"/>
    <col min="532" max="532" width="17.7109375" style="1" customWidth="1"/>
    <col min="533" max="533" width="36.42578125" style="1" customWidth="1"/>
    <col min="534" max="534" width="21.85546875" style="1" customWidth="1"/>
    <col min="535" max="535" width="11.7109375" style="1" customWidth="1"/>
    <col min="536" max="536" width="26.28515625" style="1" customWidth="1"/>
    <col min="537" max="537" width="9" style="1" customWidth="1"/>
    <col min="538" max="538" width="6.28515625" style="1" customWidth="1"/>
    <col min="539" max="540" width="7.28515625" style="1" customWidth="1"/>
    <col min="541" max="541" width="8.42578125" style="1" customWidth="1"/>
    <col min="542" max="542" width="9.5703125" style="1" customWidth="1"/>
    <col min="543" max="543" width="6.28515625" style="1" customWidth="1"/>
    <col min="544" max="544" width="5.85546875" style="1" customWidth="1"/>
    <col min="545" max="546" width="4.42578125" style="1" customWidth="1"/>
    <col min="547" max="547" width="5" style="1" customWidth="1"/>
    <col min="548" max="548" width="5.85546875" style="1" customWidth="1"/>
    <col min="549" max="549" width="6.140625" style="1" customWidth="1"/>
    <col min="550" max="550" width="6.28515625" style="1" customWidth="1"/>
    <col min="551" max="551" width="11.140625" style="1" customWidth="1"/>
    <col min="552" max="552" width="14.140625" style="1" customWidth="1"/>
    <col min="553" max="553" width="19.85546875" style="1" customWidth="1"/>
    <col min="554" max="554" width="17" style="1" customWidth="1"/>
    <col min="555" max="555" width="20.85546875" style="1" customWidth="1"/>
    <col min="556" max="768" width="11.42578125" style="1"/>
    <col min="769" max="769" width="13.140625" style="1" customWidth="1"/>
    <col min="770" max="770" width="4" style="1" customWidth="1"/>
    <col min="771" max="771" width="12.85546875" style="1" customWidth="1"/>
    <col min="772" max="772" width="14.7109375" style="1" customWidth="1"/>
    <col min="773" max="773" width="10" style="1" customWidth="1"/>
    <col min="774" max="774" width="6.28515625" style="1" customWidth="1"/>
    <col min="775" max="775" width="12.28515625" style="1" customWidth="1"/>
    <col min="776" max="776" width="8.5703125" style="1" customWidth="1"/>
    <col min="777" max="777" width="13.7109375" style="1" customWidth="1"/>
    <col min="778" max="778" width="11.5703125" style="1" customWidth="1"/>
    <col min="779" max="779" width="34.28515625" style="1" customWidth="1"/>
    <col min="780" max="780" width="24.28515625" style="1" customWidth="1"/>
    <col min="781" max="781" width="21.140625" style="1" customWidth="1"/>
    <col min="782" max="782" width="22.140625" style="1" customWidth="1"/>
    <col min="783" max="783" width="8" style="1" customWidth="1"/>
    <col min="784" max="784" width="17" style="1" customWidth="1"/>
    <col min="785" max="785" width="12.7109375" style="1" customWidth="1"/>
    <col min="786" max="786" width="24.5703125" style="1" customWidth="1"/>
    <col min="787" max="787" width="29" style="1" customWidth="1"/>
    <col min="788" max="788" width="17.7109375" style="1" customWidth="1"/>
    <col min="789" max="789" width="36.42578125" style="1" customWidth="1"/>
    <col min="790" max="790" width="21.85546875" style="1" customWidth="1"/>
    <col min="791" max="791" width="11.7109375" style="1" customWidth="1"/>
    <col min="792" max="792" width="26.28515625" style="1" customWidth="1"/>
    <col min="793" max="793" width="9" style="1" customWidth="1"/>
    <col min="794" max="794" width="6.28515625" style="1" customWidth="1"/>
    <col min="795" max="796" width="7.28515625" style="1" customWidth="1"/>
    <col min="797" max="797" width="8.42578125" style="1" customWidth="1"/>
    <col min="798" max="798" width="9.5703125" style="1" customWidth="1"/>
    <col min="799" max="799" width="6.28515625" style="1" customWidth="1"/>
    <col min="800" max="800" width="5.85546875" style="1" customWidth="1"/>
    <col min="801" max="802" width="4.42578125" style="1" customWidth="1"/>
    <col min="803" max="803" width="5" style="1" customWidth="1"/>
    <col min="804" max="804" width="5.85546875" style="1" customWidth="1"/>
    <col min="805" max="805" width="6.140625" style="1" customWidth="1"/>
    <col min="806" max="806" width="6.28515625" style="1" customWidth="1"/>
    <col min="807" max="807" width="11.140625" style="1" customWidth="1"/>
    <col min="808" max="808" width="14.140625" style="1" customWidth="1"/>
    <col min="809" max="809" width="19.85546875" style="1" customWidth="1"/>
    <col min="810" max="810" width="17" style="1" customWidth="1"/>
    <col min="811" max="811" width="20.85546875" style="1" customWidth="1"/>
    <col min="812" max="1024" width="11.42578125" style="1"/>
    <col min="1025" max="1025" width="13.140625" style="1" customWidth="1"/>
    <col min="1026" max="1026" width="4" style="1" customWidth="1"/>
    <col min="1027" max="1027" width="12.85546875" style="1" customWidth="1"/>
    <col min="1028" max="1028" width="14.7109375" style="1" customWidth="1"/>
    <col min="1029" max="1029" width="10" style="1" customWidth="1"/>
    <col min="1030" max="1030" width="6.28515625" style="1" customWidth="1"/>
    <col min="1031" max="1031" width="12.28515625" style="1" customWidth="1"/>
    <col min="1032" max="1032" width="8.5703125" style="1" customWidth="1"/>
    <col min="1033" max="1033" width="13.7109375" style="1" customWidth="1"/>
    <col min="1034" max="1034" width="11.5703125" style="1" customWidth="1"/>
    <col min="1035" max="1035" width="34.28515625" style="1" customWidth="1"/>
    <col min="1036" max="1036" width="24.28515625" style="1" customWidth="1"/>
    <col min="1037" max="1037" width="21.140625" style="1" customWidth="1"/>
    <col min="1038" max="1038" width="22.140625" style="1" customWidth="1"/>
    <col min="1039" max="1039" width="8" style="1" customWidth="1"/>
    <col min="1040" max="1040" width="17" style="1" customWidth="1"/>
    <col min="1041" max="1041" width="12.7109375" style="1" customWidth="1"/>
    <col min="1042" max="1042" width="24.5703125" style="1" customWidth="1"/>
    <col min="1043" max="1043" width="29" style="1" customWidth="1"/>
    <col min="1044" max="1044" width="17.7109375" style="1" customWidth="1"/>
    <col min="1045" max="1045" width="36.42578125" style="1" customWidth="1"/>
    <col min="1046" max="1046" width="21.85546875" style="1" customWidth="1"/>
    <col min="1047" max="1047" width="11.7109375" style="1" customWidth="1"/>
    <col min="1048" max="1048" width="26.28515625" style="1" customWidth="1"/>
    <col min="1049" max="1049" width="9" style="1" customWidth="1"/>
    <col min="1050" max="1050" width="6.28515625" style="1" customWidth="1"/>
    <col min="1051" max="1052" width="7.28515625" style="1" customWidth="1"/>
    <col min="1053" max="1053" width="8.42578125" style="1" customWidth="1"/>
    <col min="1054" max="1054" width="9.5703125" style="1" customWidth="1"/>
    <col min="1055" max="1055" width="6.28515625" style="1" customWidth="1"/>
    <col min="1056" max="1056" width="5.85546875" style="1" customWidth="1"/>
    <col min="1057" max="1058" width="4.42578125" style="1" customWidth="1"/>
    <col min="1059" max="1059" width="5" style="1" customWidth="1"/>
    <col min="1060" max="1060" width="5.85546875" style="1" customWidth="1"/>
    <col min="1061" max="1061" width="6.140625" style="1" customWidth="1"/>
    <col min="1062" max="1062" width="6.28515625" style="1" customWidth="1"/>
    <col min="1063" max="1063" width="11.140625" style="1" customWidth="1"/>
    <col min="1064" max="1064" width="14.140625" style="1" customWidth="1"/>
    <col min="1065" max="1065" width="19.85546875" style="1" customWidth="1"/>
    <col min="1066" max="1066" width="17" style="1" customWidth="1"/>
    <col min="1067" max="1067" width="20.85546875" style="1" customWidth="1"/>
    <col min="1068" max="1280" width="11.42578125" style="1"/>
    <col min="1281" max="1281" width="13.140625" style="1" customWidth="1"/>
    <col min="1282" max="1282" width="4" style="1" customWidth="1"/>
    <col min="1283" max="1283" width="12.85546875" style="1" customWidth="1"/>
    <col min="1284" max="1284" width="14.7109375" style="1" customWidth="1"/>
    <col min="1285" max="1285" width="10" style="1" customWidth="1"/>
    <col min="1286" max="1286" width="6.28515625" style="1" customWidth="1"/>
    <col min="1287" max="1287" width="12.28515625" style="1" customWidth="1"/>
    <col min="1288" max="1288" width="8.5703125" style="1" customWidth="1"/>
    <col min="1289" max="1289" width="13.7109375" style="1" customWidth="1"/>
    <col min="1290" max="1290" width="11.5703125" style="1" customWidth="1"/>
    <col min="1291" max="1291" width="34.28515625" style="1" customWidth="1"/>
    <col min="1292" max="1292" width="24.28515625" style="1" customWidth="1"/>
    <col min="1293" max="1293" width="21.140625" style="1" customWidth="1"/>
    <col min="1294" max="1294" width="22.140625" style="1" customWidth="1"/>
    <col min="1295" max="1295" width="8" style="1" customWidth="1"/>
    <col min="1296" max="1296" width="17" style="1" customWidth="1"/>
    <col min="1297" max="1297" width="12.7109375" style="1" customWidth="1"/>
    <col min="1298" max="1298" width="24.5703125" style="1" customWidth="1"/>
    <col min="1299" max="1299" width="29" style="1" customWidth="1"/>
    <col min="1300" max="1300" width="17.7109375" style="1" customWidth="1"/>
    <col min="1301" max="1301" width="36.42578125" style="1" customWidth="1"/>
    <col min="1302" max="1302" width="21.85546875" style="1" customWidth="1"/>
    <col min="1303" max="1303" width="11.7109375" style="1" customWidth="1"/>
    <col min="1304" max="1304" width="26.28515625" style="1" customWidth="1"/>
    <col min="1305" max="1305" width="9" style="1" customWidth="1"/>
    <col min="1306" max="1306" width="6.28515625" style="1" customWidth="1"/>
    <col min="1307" max="1308" width="7.28515625" style="1" customWidth="1"/>
    <col min="1309" max="1309" width="8.42578125" style="1" customWidth="1"/>
    <col min="1310" max="1310" width="9.5703125" style="1" customWidth="1"/>
    <col min="1311" max="1311" width="6.28515625" style="1" customWidth="1"/>
    <col min="1312" max="1312" width="5.85546875" style="1" customWidth="1"/>
    <col min="1313" max="1314" width="4.42578125" style="1" customWidth="1"/>
    <col min="1315" max="1315" width="5" style="1" customWidth="1"/>
    <col min="1316" max="1316" width="5.85546875" style="1" customWidth="1"/>
    <col min="1317" max="1317" width="6.140625" style="1" customWidth="1"/>
    <col min="1318" max="1318" width="6.28515625" style="1" customWidth="1"/>
    <col min="1319" max="1319" width="11.140625" style="1" customWidth="1"/>
    <col min="1320" max="1320" width="14.140625" style="1" customWidth="1"/>
    <col min="1321" max="1321" width="19.85546875" style="1" customWidth="1"/>
    <col min="1322" max="1322" width="17" style="1" customWidth="1"/>
    <col min="1323" max="1323" width="20.85546875" style="1" customWidth="1"/>
    <col min="1324" max="1536" width="11.42578125" style="1"/>
    <col min="1537" max="1537" width="13.140625" style="1" customWidth="1"/>
    <col min="1538" max="1538" width="4" style="1" customWidth="1"/>
    <col min="1539" max="1539" width="12.85546875" style="1" customWidth="1"/>
    <col min="1540" max="1540" width="14.7109375" style="1" customWidth="1"/>
    <col min="1541" max="1541" width="10" style="1" customWidth="1"/>
    <col min="1542" max="1542" width="6.28515625" style="1" customWidth="1"/>
    <col min="1543" max="1543" width="12.28515625" style="1" customWidth="1"/>
    <col min="1544" max="1544" width="8.5703125" style="1" customWidth="1"/>
    <col min="1545" max="1545" width="13.7109375" style="1" customWidth="1"/>
    <col min="1546" max="1546" width="11.5703125" style="1" customWidth="1"/>
    <col min="1547" max="1547" width="34.28515625" style="1" customWidth="1"/>
    <col min="1548" max="1548" width="24.28515625" style="1" customWidth="1"/>
    <col min="1549" max="1549" width="21.140625" style="1" customWidth="1"/>
    <col min="1550" max="1550" width="22.140625" style="1" customWidth="1"/>
    <col min="1551" max="1551" width="8" style="1" customWidth="1"/>
    <col min="1552" max="1552" width="17" style="1" customWidth="1"/>
    <col min="1553" max="1553" width="12.7109375" style="1" customWidth="1"/>
    <col min="1554" max="1554" width="24.5703125" style="1" customWidth="1"/>
    <col min="1555" max="1555" width="29" style="1" customWidth="1"/>
    <col min="1556" max="1556" width="17.7109375" style="1" customWidth="1"/>
    <col min="1557" max="1557" width="36.42578125" style="1" customWidth="1"/>
    <col min="1558" max="1558" width="21.85546875" style="1" customWidth="1"/>
    <col min="1559" max="1559" width="11.7109375" style="1" customWidth="1"/>
    <col min="1560" max="1560" width="26.28515625" style="1" customWidth="1"/>
    <col min="1561" max="1561" width="9" style="1" customWidth="1"/>
    <col min="1562" max="1562" width="6.28515625" style="1" customWidth="1"/>
    <col min="1563" max="1564" width="7.28515625" style="1" customWidth="1"/>
    <col min="1565" max="1565" width="8.42578125" style="1" customWidth="1"/>
    <col min="1566" max="1566" width="9.5703125" style="1" customWidth="1"/>
    <col min="1567" max="1567" width="6.28515625" style="1" customWidth="1"/>
    <col min="1568" max="1568" width="5.85546875" style="1" customWidth="1"/>
    <col min="1569" max="1570" width="4.42578125" style="1" customWidth="1"/>
    <col min="1571" max="1571" width="5" style="1" customWidth="1"/>
    <col min="1572" max="1572" width="5.85546875" style="1" customWidth="1"/>
    <col min="1573" max="1573" width="6.140625" style="1" customWidth="1"/>
    <col min="1574" max="1574" width="6.28515625" style="1" customWidth="1"/>
    <col min="1575" max="1575" width="11.140625" style="1" customWidth="1"/>
    <col min="1576" max="1576" width="14.140625" style="1" customWidth="1"/>
    <col min="1577" max="1577" width="19.85546875" style="1" customWidth="1"/>
    <col min="1578" max="1578" width="17" style="1" customWidth="1"/>
    <col min="1579" max="1579" width="20.85546875" style="1" customWidth="1"/>
    <col min="1580" max="1792" width="11.42578125" style="1"/>
    <col min="1793" max="1793" width="13.140625" style="1" customWidth="1"/>
    <col min="1794" max="1794" width="4" style="1" customWidth="1"/>
    <col min="1795" max="1795" width="12.85546875" style="1" customWidth="1"/>
    <col min="1796" max="1796" width="14.7109375" style="1" customWidth="1"/>
    <col min="1797" max="1797" width="10" style="1" customWidth="1"/>
    <col min="1798" max="1798" width="6.28515625" style="1" customWidth="1"/>
    <col min="1799" max="1799" width="12.28515625" style="1" customWidth="1"/>
    <col min="1800" max="1800" width="8.5703125" style="1" customWidth="1"/>
    <col min="1801" max="1801" width="13.7109375" style="1" customWidth="1"/>
    <col min="1802" max="1802" width="11.5703125" style="1" customWidth="1"/>
    <col min="1803" max="1803" width="34.28515625" style="1" customWidth="1"/>
    <col min="1804" max="1804" width="24.28515625" style="1" customWidth="1"/>
    <col min="1805" max="1805" width="21.140625" style="1" customWidth="1"/>
    <col min="1806" max="1806" width="22.140625" style="1" customWidth="1"/>
    <col min="1807" max="1807" width="8" style="1" customWidth="1"/>
    <col min="1808" max="1808" width="17" style="1" customWidth="1"/>
    <col min="1809" max="1809" width="12.7109375" style="1" customWidth="1"/>
    <col min="1810" max="1810" width="24.5703125" style="1" customWidth="1"/>
    <col min="1811" max="1811" width="29" style="1" customWidth="1"/>
    <col min="1812" max="1812" width="17.7109375" style="1" customWidth="1"/>
    <col min="1813" max="1813" width="36.42578125" style="1" customWidth="1"/>
    <col min="1814" max="1814" width="21.85546875" style="1" customWidth="1"/>
    <col min="1815" max="1815" width="11.7109375" style="1" customWidth="1"/>
    <col min="1816" max="1816" width="26.28515625" style="1" customWidth="1"/>
    <col min="1817" max="1817" width="9" style="1" customWidth="1"/>
    <col min="1818" max="1818" width="6.28515625" style="1" customWidth="1"/>
    <col min="1819" max="1820" width="7.28515625" style="1" customWidth="1"/>
    <col min="1821" max="1821" width="8.42578125" style="1" customWidth="1"/>
    <col min="1822" max="1822" width="9.5703125" style="1" customWidth="1"/>
    <col min="1823" max="1823" width="6.28515625" style="1" customWidth="1"/>
    <col min="1824" max="1824" width="5.85546875" style="1" customWidth="1"/>
    <col min="1825" max="1826" width="4.42578125" style="1" customWidth="1"/>
    <col min="1827" max="1827" width="5" style="1" customWidth="1"/>
    <col min="1828" max="1828" width="5.85546875" style="1" customWidth="1"/>
    <col min="1829" max="1829" width="6.140625" style="1" customWidth="1"/>
    <col min="1830" max="1830" width="6.28515625" style="1" customWidth="1"/>
    <col min="1831" max="1831" width="11.140625" style="1" customWidth="1"/>
    <col min="1832" max="1832" width="14.140625" style="1" customWidth="1"/>
    <col min="1833" max="1833" width="19.85546875" style="1" customWidth="1"/>
    <col min="1834" max="1834" width="17" style="1" customWidth="1"/>
    <col min="1835" max="1835" width="20.85546875" style="1" customWidth="1"/>
    <col min="1836" max="2048" width="11.42578125" style="1"/>
    <col min="2049" max="2049" width="13.140625" style="1" customWidth="1"/>
    <col min="2050" max="2050" width="4" style="1" customWidth="1"/>
    <col min="2051" max="2051" width="12.85546875" style="1" customWidth="1"/>
    <col min="2052" max="2052" width="14.7109375" style="1" customWidth="1"/>
    <col min="2053" max="2053" width="10" style="1" customWidth="1"/>
    <col min="2054" max="2054" width="6.28515625" style="1" customWidth="1"/>
    <col min="2055" max="2055" width="12.28515625" style="1" customWidth="1"/>
    <col min="2056" max="2056" width="8.5703125" style="1" customWidth="1"/>
    <col min="2057" max="2057" width="13.7109375" style="1" customWidth="1"/>
    <col min="2058" max="2058" width="11.5703125" style="1" customWidth="1"/>
    <col min="2059" max="2059" width="34.28515625" style="1" customWidth="1"/>
    <col min="2060" max="2060" width="24.28515625" style="1" customWidth="1"/>
    <col min="2061" max="2061" width="21.140625" style="1" customWidth="1"/>
    <col min="2062" max="2062" width="22.140625" style="1" customWidth="1"/>
    <col min="2063" max="2063" width="8" style="1" customWidth="1"/>
    <col min="2064" max="2064" width="17" style="1" customWidth="1"/>
    <col min="2065" max="2065" width="12.7109375" style="1" customWidth="1"/>
    <col min="2066" max="2066" width="24.5703125" style="1" customWidth="1"/>
    <col min="2067" max="2067" width="29" style="1" customWidth="1"/>
    <col min="2068" max="2068" width="17.7109375" style="1" customWidth="1"/>
    <col min="2069" max="2069" width="36.42578125" style="1" customWidth="1"/>
    <col min="2070" max="2070" width="21.85546875" style="1" customWidth="1"/>
    <col min="2071" max="2071" width="11.7109375" style="1" customWidth="1"/>
    <col min="2072" max="2072" width="26.28515625" style="1" customWidth="1"/>
    <col min="2073" max="2073" width="9" style="1" customWidth="1"/>
    <col min="2074" max="2074" width="6.28515625" style="1" customWidth="1"/>
    <col min="2075" max="2076" width="7.28515625" style="1" customWidth="1"/>
    <col min="2077" max="2077" width="8.42578125" style="1" customWidth="1"/>
    <col min="2078" max="2078" width="9.5703125" style="1" customWidth="1"/>
    <col min="2079" max="2079" width="6.28515625" style="1" customWidth="1"/>
    <col min="2080" max="2080" width="5.85546875" style="1" customWidth="1"/>
    <col min="2081" max="2082" width="4.42578125" style="1" customWidth="1"/>
    <col min="2083" max="2083" width="5" style="1" customWidth="1"/>
    <col min="2084" max="2084" width="5.85546875" style="1" customWidth="1"/>
    <col min="2085" max="2085" width="6.140625" style="1" customWidth="1"/>
    <col min="2086" max="2086" width="6.28515625" style="1" customWidth="1"/>
    <col min="2087" max="2087" width="11.140625" style="1" customWidth="1"/>
    <col min="2088" max="2088" width="14.140625" style="1" customWidth="1"/>
    <col min="2089" max="2089" width="19.85546875" style="1" customWidth="1"/>
    <col min="2090" max="2090" width="17" style="1" customWidth="1"/>
    <col min="2091" max="2091" width="20.85546875" style="1" customWidth="1"/>
    <col min="2092" max="2304" width="11.42578125" style="1"/>
    <col min="2305" max="2305" width="13.140625" style="1" customWidth="1"/>
    <col min="2306" max="2306" width="4" style="1" customWidth="1"/>
    <col min="2307" max="2307" width="12.85546875" style="1" customWidth="1"/>
    <col min="2308" max="2308" width="14.7109375" style="1" customWidth="1"/>
    <col min="2309" max="2309" width="10" style="1" customWidth="1"/>
    <col min="2310" max="2310" width="6.28515625" style="1" customWidth="1"/>
    <col min="2311" max="2311" width="12.28515625" style="1" customWidth="1"/>
    <col min="2312" max="2312" width="8.5703125" style="1" customWidth="1"/>
    <col min="2313" max="2313" width="13.7109375" style="1" customWidth="1"/>
    <col min="2314" max="2314" width="11.5703125" style="1" customWidth="1"/>
    <col min="2315" max="2315" width="34.28515625" style="1" customWidth="1"/>
    <col min="2316" max="2316" width="24.28515625" style="1" customWidth="1"/>
    <col min="2317" max="2317" width="21.140625" style="1" customWidth="1"/>
    <col min="2318" max="2318" width="22.140625" style="1" customWidth="1"/>
    <col min="2319" max="2319" width="8" style="1" customWidth="1"/>
    <col min="2320" max="2320" width="17" style="1" customWidth="1"/>
    <col min="2321" max="2321" width="12.7109375" style="1" customWidth="1"/>
    <col min="2322" max="2322" width="24.5703125" style="1" customWidth="1"/>
    <col min="2323" max="2323" width="29" style="1" customWidth="1"/>
    <col min="2324" max="2324" width="17.7109375" style="1" customWidth="1"/>
    <col min="2325" max="2325" width="36.42578125" style="1" customWidth="1"/>
    <col min="2326" max="2326" width="21.85546875" style="1" customWidth="1"/>
    <col min="2327" max="2327" width="11.7109375" style="1" customWidth="1"/>
    <col min="2328" max="2328" width="26.28515625" style="1" customWidth="1"/>
    <col min="2329" max="2329" width="9" style="1" customWidth="1"/>
    <col min="2330" max="2330" width="6.28515625" style="1" customWidth="1"/>
    <col min="2331" max="2332" width="7.28515625" style="1" customWidth="1"/>
    <col min="2333" max="2333" width="8.42578125" style="1" customWidth="1"/>
    <col min="2334" max="2334" width="9.5703125" style="1" customWidth="1"/>
    <col min="2335" max="2335" width="6.28515625" style="1" customWidth="1"/>
    <col min="2336" max="2336" width="5.85546875" style="1" customWidth="1"/>
    <col min="2337" max="2338" width="4.42578125" style="1" customWidth="1"/>
    <col min="2339" max="2339" width="5" style="1" customWidth="1"/>
    <col min="2340" max="2340" width="5.85546875" style="1" customWidth="1"/>
    <col min="2341" max="2341" width="6.140625" style="1" customWidth="1"/>
    <col min="2342" max="2342" width="6.28515625" style="1" customWidth="1"/>
    <col min="2343" max="2343" width="11.140625" style="1" customWidth="1"/>
    <col min="2344" max="2344" width="14.140625" style="1" customWidth="1"/>
    <col min="2345" max="2345" width="19.85546875" style="1" customWidth="1"/>
    <col min="2346" max="2346" width="17" style="1" customWidth="1"/>
    <col min="2347" max="2347" width="20.85546875" style="1" customWidth="1"/>
    <col min="2348" max="2560" width="11.42578125" style="1"/>
    <col min="2561" max="2561" width="13.140625" style="1" customWidth="1"/>
    <col min="2562" max="2562" width="4" style="1" customWidth="1"/>
    <col min="2563" max="2563" width="12.85546875" style="1" customWidth="1"/>
    <col min="2564" max="2564" width="14.7109375" style="1" customWidth="1"/>
    <col min="2565" max="2565" width="10" style="1" customWidth="1"/>
    <col min="2566" max="2566" width="6.28515625" style="1" customWidth="1"/>
    <col min="2567" max="2567" width="12.28515625" style="1" customWidth="1"/>
    <col min="2568" max="2568" width="8.5703125" style="1" customWidth="1"/>
    <col min="2569" max="2569" width="13.7109375" style="1" customWidth="1"/>
    <col min="2570" max="2570" width="11.5703125" style="1" customWidth="1"/>
    <col min="2571" max="2571" width="34.28515625" style="1" customWidth="1"/>
    <col min="2572" max="2572" width="24.28515625" style="1" customWidth="1"/>
    <col min="2573" max="2573" width="21.140625" style="1" customWidth="1"/>
    <col min="2574" max="2574" width="22.140625" style="1" customWidth="1"/>
    <col min="2575" max="2575" width="8" style="1" customWidth="1"/>
    <col min="2576" max="2576" width="17" style="1" customWidth="1"/>
    <col min="2577" max="2577" width="12.7109375" style="1" customWidth="1"/>
    <col min="2578" max="2578" width="24.5703125" style="1" customWidth="1"/>
    <col min="2579" max="2579" width="29" style="1" customWidth="1"/>
    <col min="2580" max="2580" width="17.7109375" style="1" customWidth="1"/>
    <col min="2581" max="2581" width="36.42578125" style="1" customWidth="1"/>
    <col min="2582" max="2582" width="21.85546875" style="1" customWidth="1"/>
    <col min="2583" max="2583" width="11.7109375" style="1" customWidth="1"/>
    <col min="2584" max="2584" width="26.28515625" style="1" customWidth="1"/>
    <col min="2585" max="2585" width="9" style="1" customWidth="1"/>
    <col min="2586" max="2586" width="6.28515625" style="1" customWidth="1"/>
    <col min="2587" max="2588" width="7.28515625" style="1" customWidth="1"/>
    <col min="2589" max="2589" width="8.42578125" style="1" customWidth="1"/>
    <col min="2590" max="2590" width="9.5703125" style="1" customWidth="1"/>
    <col min="2591" max="2591" width="6.28515625" style="1" customWidth="1"/>
    <col min="2592" max="2592" width="5.85546875" style="1" customWidth="1"/>
    <col min="2593" max="2594" width="4.42578125" style="1" customWidth="1"/>
    <col min="2595" max="2595" width="5" style="1" customWidth="1"/>
    <col min="2596" max="2596" width="5.85546875" style="1" customWidth="1"/>
    <col min="2597" max="2597" width="6.140625" style="1" customWidth="1"/>
    <col min="2598" max="2598" width="6.28515625" style="1" customWidth="1"/>
    <col min="2599" max="2599" width="11.140625" style="1" customWidth="1"/>
    <col min="2600" max="2600" width="14.140625" style="1" customWidth="1"/>
    <col min="2601" max="2601" width="19.85546875" style="1" customWidth="1"/>
    <col min="2602" max="2602" width="17" style="1" customWidth="1"/>
    <col min="2603" max="2603" width="20.85546875" style="1" customWidth="1"/>
    <col min="2604" max="2816" width="11.42578125" style="1"/>
    <col min="2817" max="2817" width="13.140625" style="1" customWidth="1"/>
    <col min="2818" max="2818" width="4" style="1" customWidth="1"/>
    <col min="2819" max="2819" width="12.85546875" style="1" customWidth="1"/>
    <col min="2820" max="2820" width="14.7109375" style="1" customWidth="1"/>
    <col min="2821" max="2821" width="10" style="1" customWidth="1"/>
    <col min="2822" max="2822" width="6.28515625" style="1" customWidth="1"/>
    <col min="2823" max="2823" width="12.28515625" style="1" customWidth="1"/>
    <col min="2824" max="2824" width="8.5703125" style="1" customWidth="1"/>
    <col min="2825" max="2825" width="13.7109375" style="1" customWidth="1"/>
    <col min="2826" max="2826" width="11.5703125" style="1" customWidth="1"/>
    <col min="2827" max="2827" width="34.28515625" style="1" customWidth="1"/>
    <col min="2828" max="2828" width="24.28515625" style="1" customWidth="1"/>
    <col min="2829" max="2829" width="21.140625" style="1" customWidth="1"/>
    <col min="2830" max="2830" width="22.140625" style="1" customWidth="1"/>
    <col min="2831" max="2831" width="8" style="1" customWidth="1"/>
    <col min="2832" max="2832" width="17" style="1" customWidth="1"/>
    <col min="2833" max="2833" width="12.7109375" style="1" customWidth="1"/>
    <col min="2834" max="2834" width="24.5703125" style="1" customWidth="1"/>
    <col min="2835" max="2835" width="29" style="1" customWidth="1"/>
    <col min="2836" max="2836" width="17.7109375" style="1" customWidth="1"/>
    <col min="2837" max="2837" width="36.42578125" style="1" customWidth="1"/>
    <col min="2838" max="2838" width="21.85546875" style="1" customWidth="1"/>
    <col min="2839" max="2839" width="11.7109375" style="1" customWidth="1"/>
    <col min="2840" max="2840" width="26.28515625" style="1" customWidth="1"/>
    <col min="2841" max="2841" width="9" style="1" customWidth="1"/>
    <col min="2842" max="2842" width="6.28515625" style="1" customWidth="1"/>
    <col min="2843" max="2844" width="7.28515625" style="1" customWidth="1"/>
    <col min="2845" max="2845" width="8.42578125" style="1" customWidth="1"/>
    <col min="2846" max="2846" width="9.5703125" style="1" customWidth="1"/>
    <col min="2847" max="2847" width="6.28515625" style="1" customWidth="1"/>
    <col min="2848" max="2848" width="5.85546875" style="1" customWidth="1"/>
    <col min="2849" max="2850" width="4.42578125" style="1" customWidth="1"/>
    <col min="2851" max="2851" width="5" style="1" customWidth="1"/>
    <col min="2852" max="2852" width="5.85546875" style="1" customWidth="1"/>
    <col min="2853" max="2853" width="6.140625" style="1" customWidth="1"/>
    <col min="2854" max="2854" width="6.28515625" style="1" customWidth="1"/>
    <col min="2855" max="2855" width="11.140625" style="1" customWidth="1"/>
    <col min="2856" max="2856" width="14.140625" style="1" customWidth="1"/>
    <col min="2857" max="2857" width="19.85546875" style="1" customWidth="1"/>
    <col min="2858" max="2858" width="17" style="1" customWidth="1"/>
    <col min="2859" max="2859" width="20.85546875" style="1" customWidth="1"/>
    <col min="2860" max="3072" width="11.42578125" style="1"/>
    <col min="3073" max="3073" width="13.140625" style="1" customWidth="1"/>
    <col min="3074" max="3074" width="4" style="1" customWidth="1"/>
    <col min="3075" max="3075" width="12.85546875" style="1" customWidth="1"/>
    <col min="3076" max="3076" width="14.7109375" style="1" customWidth="1"/>
    <col min="3077" max="3077" width="10" style="1" customWidth="1"/>
    <col min="3078" max="3078" width="6.28515625" style="1" customWidth="1"/>
    <col min="3079" max="3079" width="12.28515625" style="1" customWidth="1"/>
    <col min="3080" max="3080" width="8.5703125" style="1" customWidth="1"/>
    <col min="3081" max="3081" width="13.7109375" style="1" customWidth="1"/>
    <col min="3082" max="3082" width="11.5703125" style="1" customWidth="1"/>
    <col min="3083" max="3083" width="34.28515625" style="1" customWidth="1"/>
    <col min="3084" max="3084" width="24.28515625" style="1" customWidth="1"/>
    <col min="3085" max="3085" width="21.140625" style="1" customWidth="1"/>
    <col min="3086" max="3086" width="22.140625" style="1" customWidth="1"/>
    <col min="3087" max="3087" width="8" style="1" customWidth="1"/>
    <col min="3088" max="3088" width="17" style="1" customWidth="1"/>
    <col min="3089" max="3089" width="12.7109375" style="1" customWidth="1"/>
    <col min="3090" max="3090" width="24.5703125" style="1" customWidth="1"/>
    <col min="3091" max="3091" width="29" style="1" customWidth="1"/>
    <col min="3092" max="3092" width="17.7109375" style="1" customWidth="1"/>
    <col min="3093" max="3093" width="36.42578125" style="1" customWidth="1"/>
    <col min="3094" max="3094" width="21.85546875" style="1" customWidth="1"/>
    <col min="3095" max="3095" width="11.7109375" style="1" customWidth="1"/>
    <col min="3096" max="3096" width="26.28515625" style="1" customWidth="1"/>
    <col min="3097" max="3097" width="9" style="1" customWidth="1"/>
    <col min="3098" max="3098" width="6.28515625" style="1" customWidth="1"/>
    <col min="3099" max="3100" width="7.28515625" style="1" customWidth="1"/>
    <col min="3101" max="3101" width="8.42578125" style="1" customWidth="1"/>
    <col min="3102" max="3102" width="9.5703125" style="1" customWidth="1"/>
    <col min="3103" max="3103" width="6.28515625" style="1" customWidth="1"/>
    <col min="3104" max="3104" width="5.85546875" style="1" customWidth="1"/>
    <col min="3105" max="3106" width="4.42578125" style="1" customWidth="1"/>
    <col min="3107" max="3107" width="5" style="1" customWidth="1"/>
    <col min="3108" max="3108" width="5.85546875" style="1" customWidth="1"/>
    <col min="3109" max="3109" width="6.140625" style="1" customWidth="1"/>
    <col min="3110" max="3110" width="6.28515625" style="1" customWidth="1"/>
    <col min="3111" max="3111" width="11.140625" style="1" customWidth="1"/>
    <col min="3112" max="3112" width="14.140625" style="1" customWidth="1"/>
    <col min="3113" max="3113" width="19.85546875" style="1" customWidth="1"/>
    <col min="3114" max="3114" width="17" style="1" customWidth="1"/>
    <col min="3115" max="3115" width="20.85546875" style="1" customWidth="1"/>
    <col min="3116" max="3328" width="11.42578125" style="1"/>
    <col min="3329" max="3329" width="13.140625" style="1" customWidth="1"/>
    <col min="3330" max="3330" width="4" style="1" customWidth="1"/>
    <col min="3331" max="3331" width="12.85546875" style="1" customWidth="1"/>
    <col min="3332" max="3332" width="14.7109375" style="1" customWidth="1"/>
    <col min="3333" max="3333" width="10" style="1" customWidth="1"/>
    <col min="3334" max="3334" width="6.28515625" style="1" customWidth="1"/>
    <col min="3335" max="3335" width="12.28515625" style="1" customWidth="1"/>
    <col min="3336" max="3336" width="8.5703125" style="1" customWidth="1"/>
    <col min="3337" max="3337" width="13.7109375" style="1" customWidth="1"/>
    <col min="3338" max="3338" width="11.5703125" style="1" customWidth="1"/>
    <col min="3339" max="3339" width="34.28515625" style="1" customWidth="1"/>
    <col min="3340" max="3340" width="24.28515625" style="1" customWidth="1"/>
    <col min="3341" max="3341" width="21.140625" style="1" customWidth="1"/>
    <col min="3342" max="3342" width="22.140625" style="1" customWidth="1"/>
    <col min="3343" max="3343" width="8" style="1" customWidth="1"/>
    <col min="3344" max="3344" width="17" style="1" customWidth="1"/>
    <col min="3345" max="3345" width="12.7109375" style="1" customWidth="1"/>
    <col min="3346" max="3346" width="24.5703125" style="1" customWidth="1"/>
    <col min="3347" max="3347" width="29" style="1" customWidth="1"/>
    <col min="3348" max="3348" width="17.7109375" style="1" customWidth="1"/>
    <col min="3349" max="3349" width="36.42578125" style="1" customWidth="1"/>
    <col min="3350" max="3350" width="21.85546875" style="1" customWidth="1"/>
    <col min="3351" max="3351" width="11.7109375" style="1" customWidth="1"/>
    <col min="3352" max="3352" width="26.28515625" style="1" customWidth="1"/>
    <col min="3353" max="3353" width="9" style="1" customWidth="1"/>
    <col min="3354" max="3354" width="6.28515625" style="1" customWidth="1"/>
    <col min="3355" max="3356" width="7.28515625" style="1" customWidth="1"/>
    <col min="3357" max="3357" width="8.42578125" style="1" customWidth="1"/>
    <col min="3358" max="3358" width="9.5703125" style="1" customWidth="1"/>
    <col min="3359" max="3359" width="6.28515625" style="1" customWidth="1"/>
    <col min="3360" max="3360" width="5.85546875" style="1" customWidth="1"/>
    <col min="3361" max="3362" width="4.42578125" style="1" customWidth="1"/>
    <col min="3363" max="3363" width="5" style="1" customWidth="1"/>
    <col min="3364" max="3364" width="5.85546875" style="1" customWidth="1"/>
    <col min="3365" max="3365" width="6.140625" style="1" customWidth="1"/>
    <col min="3366" max="3366" width="6.28515625" style="1" customWidth="1"/>
    <col min="3367" max="3367" width="11.140625" style="1" customWidth="1"/>
    <col min="3368" max="3368" width="14.140625" style="1" customWidth="1"/>
    <col min="3369" max="3369" width="19.85546875" style="1" customWidth="1"/>
    <col min="3370" max="3370" width="17" style="1" customWidth="1"/>
    <col min="3371" max="3371" width="20.85546875" style="1" customWidth="1"/>
    <col min="3372" max="3584" width="11.42578125" style="1"/>
    <col min="3585" max="3585" width="13.140625" style="1" customWidth="1"/>
    <col min="3586" max="3586" width="4" style="1" customWidth="1"/>
    <col min="3587" max="3587" width="12.85546875" style="1" customWidth="1"/>
    <col min="3588" max="3588" width="14.7109375" style="1" customWidth="1"/>
    <col min="3589" max="3589" width="10" style="1" customWidth="1"/>
    <col min="3590" max="3590" width="6.28515625" style="1" customWidth="1"/>
    <col min="3591" max="3591" width="12.28515625" style="1" customWidth="1"/>
    <col min="3592" max="3592" width="8.5703125" style="1" customWidth="1"/>
    <col min="3593" max="3593" width="13.7109375" style="1" customWidth="1"/>
    <col min="3594" max="3594" width="11.5703125" style="1" customWidth="1"/>
    <col min="3595" max="3595" width="34.28515625" style="1" customWidth="1"/>
    <col min="3596" max="3596" width="24.28515625" style="1" customWidth="1"/>
    <col min="3597" max="3597" width="21.140625" style="1" customWidth="1"/>
    <col min="3598" max="3598" width="22.140625" style="1" customWidth="1"/>
    <col min="3599" max="3599" width="8" style="1" customWidth="1"/>
    <col min="3600" max="3600" width="17" style="1" customWidth="1"/>
    <col min="3601" max="3601" width="12.7109375" style="1" customWidth="1"/>
    <col min="3602" max="3602" width="24.5703125" style="1" customWidth="1"/>
    <col min="3603" max="3603" width="29" style="1" customWidth="1"/>
    <col min="3604" max="3604" width="17.7109375" style="1" customWidth="1"/>
    <col min="3605" max="3605" width="36.42578125" style="1" customWidth="1"/>
    <col min="3606" max="3606" width="21.85546875" style="1" customWidth="1"/>
    <col min="3607" max="3607" width="11.7109375" style="1" customWidth="1"/>
    <col min="3608" max="3608" width="26.28515625" style="1" customWidth="1"/>
    <col min="3609" max="3609" width="9" style="1" customWidth="1"/>
    <col min="3610" max="3610" width="6.28515625" style="1" customWidth="1"/>
    <col min="3611" max="3612" width="7.28515625" style="1" customWidth="1"/>
    <col min="3613" max="3613" width="8.42578125" style="1" customWidth="1"/>
    <col min="3614" max="3614" width="9.5703125" style="1" customWidth="1"/>
    <col min="3615" max="3615" width="6.28515625" style="1" customWidth="1"/>
    <col min="3616" max="3616" width="5.85546875" style="1" customWidth="1"/>
    <col min="3617" max="3618" width="4.42578125" style="1" customWidth="1"/>
    <col min="3619" max="3619" width="5" style="1" customWidth="1"/>
    <col min="3620" max="3620" width="5.85546875" style="1" customWidth="1"/>
    <col min="3621" max="3621" width="6.140625" style="1" customWidth="1"/>
    <col min="3622" max="3622" width="6.28515625" style="1" customWidth="1"/>
    <col min="3623" max="3623" width="11.140625" style="1" customWidth="1"/>
    <col min="3624" max="3624" width="14.140625" style="1" customWidth="1"/>
    <col min="3625" max="3625" width="19.85546875" style="1" customWidth="1"/>
    <col min="3626" max="3626" width="17" style="1" customWidth="1"/>
    <col min="3627" max="3627" width="20.85546875" style="1" customWidth="1"/>
    <col min="3628" max="3840" width="11.42578125" style="1"/>
    <col min="3841" max="3841" width="13.140625" style="1" customWidth="1"/>
    <col min="3842" max="3842" width="4" style="1" customWidth="1"/>
    <col min="3843" max="3843" width="12.85546875" style="1" customWidth="1"/>
    <col min="3844" max="3844" width="14.7109375" style="1" customWidth="1"/>
    <col min="3845" max="3845" width="10" style="1" customWidth="1"/>
    <col min="3846" max="3846" width="6.28515625" style="1" customWidth="1"/>
    <col min="3847" max="3847" width="12.28515625" style="1" customWidth="1"/>
    <col min="3848" max="3848" width="8.5703125" style="1" customWidth="1"/>
    <col min="3849" max="3849" width="13.7109375" style="1" customWidth="1"/>
    <col min="3850" max="3850" width="11.5703125" style="1" customWidth="1"/>
    <col min="3851" max="3851" width="34.28515625" style="1" customWidth="1"/>
    <col min="3852" max="3852" width="24.28515625" style="1" customWidth="1"/>
    <col min="3853" max="3853" width="21.140625" style="1" customWidth="1"/>
    <col min="3854" max="3854" width="22.140625" style="1" customWidth="1"/>
    <col min="3855" max="3855" width="8" style="1" customWidth="1"/>
    <col min="3856" max="3856" width="17" style="1" customWidth="1"/>
    <col min="3857" max="3857" width="12.7109375" style="1" customWidth="1"/>
    <col min="3858" max="3858" width="24.5703125" style="1" customWidth="1"/>
    <col min="3859" max="3859" width="29" style="1" customWidth="1"/>
    <col min="3860" max="3860" width="17.7109375" style="1" customWidth="1"/>
    <col min="3861" max="3861" width="36.42578125" style="1" customWidth="1"/>
    <col min="3862" max="3862" width="21.85546875" style="1" customWidth="1"/>
    <col min="3863" max="3863" width="11.7109375" style="1" customWidth="1"/>
    <col min="3864" max="3864" width="26.28515625" style="1" customWidth="1"/>
    <col min="3865" max="3865" width="9" style="1" customWidth="1"/>
    <col min="3866" max="3866" width="6.28515625" style="1" customWidth="1"/>
    <col min="3867" max="3868" width="7.28515625" style="1" customWidth="1"/>
    <col min="3869" max="3869" width="8.42578125" style="1" customWidth="1"/>
    <col min="3870" max="3870" width="9.5703125" style="1" customWidth="1"/>
    <col min="3871" max="3871" width="6.28515625" style="1" customWidth="1"/>
    <col min="3872" max="3872" width="5.85546875" style="1" customWidth="1"/>
    <col min="3873" max="3874" width="4.42578125" style="1" customWidth="1"/>
    <col min="3875" max="3875" width="5" style="1" customWidth="1"/>
    <col min="3876" max="3876" width="5.85546875" style="1" customWidth="1"/>
    <col min="3877" max="3877" width="6.140625" style="1" customWidth="1"/>
    <col min="3878" max="3878" width="6.28515625" style="1" customWidth="1"/>
    <col min="3879" max="3879" width="11.140625" style="1" customWidth="1"/>
    <col min="3880" max="3880" width="14.140625" style="1" customWidth="1"/>
    <col min="3881" max="3881" width="19.85546875" style="1" customWidth="1"/>
    <col min="3882" max="3882" width="17" style="1" customWidth="1"/>
    <col min="3883" max="3883" width="20.85546875" style="1" customWidth="1"/>
    <col min="3884" max="4096" width="11.42578125" style="1"/>
    <col min="4097" max="4097" width="13.140625" style="1" customWidth="1"/>
    <col min="4098" max="4098" width="4" style="1" customWidth="1"/>
    <col min="4099" max="4099" width="12.85546875" style="1" customWidth="1"/>
    <col min="4100" max="4100" width="14.7109375" style="1" customWidth="1"/>
    <col min="4101" max="4101" width="10" style="1" customWidth="1"/>
    <col min="4102" max="4102" width="6.28515625" style="1" customWidth="1"/>
    <col min="4103" max="4103" width="12.28515625" style="1" customWidth="1"/>
    <col min="4104" max="4104" width="8.5703125" style="1" customWidth="1"/>
    <col min="4105" max="4105" width="13.7109375" style="1" customWidth="1"/>
    <col min="4106" max="4106" width="11.5703125" style="1" customWidth="1"/>
    <col min="4107" max="4107" width="34.28515625" style="1" customWidth="1"/>
    <col min="4108" max="4108" width="24.28515625" style="1" customWidth="1"/>
    <col min="4109" max="4109" width="21.140625" style="1" customWidth="1"/>
    <col min="4110" max="4110" width="22.140625" style="1" customWidth="1"/>
    <col min="4111" max="4111" width="8" style="1" customWidth="1"/>
    <col min="4112" max="4112" width="17" style="1" customWidth="1"/>
    <col min="4113" max="4113" width="12.7109375" style="1" customWidth="1"/>
    <col min="4114" max="4114" width="24.5703125" style="1" customWidth="1"/>
    <col min="4115" max="4115" width="29" style="1" customWidth="1"/>
    <col min="4116" max="4116" width="17.7109375" style="1" customWidth="1"/>
    <col min="4117" max="4117" width="36.42578125" style="1" customWidth="1"/>
    <col min="4118" max="4118" width="21.85546875" style="1" customWidth="1"/>
    <col min="4119" max="4119" width="11.7109375" style="1" customWidth="1"/>
    <col min="4120" max="4120" width="26.28515625" style="1" customWidth="1"/>
    <col min="4121" max="4121" width="9" style="1" customWidth="1"/>
    <col min="4122" max="4122" width="6.28515625" style="1" customWidth="1"/>
    <col min="4123" max="4124" width="7.28515625" style="1" customWidth="1"/>
    <col min="4125" max="4125" width="8.42578125" style="1" customWidth="1"/>
    <col min="4126" max="4126" width="9.5703125" style="1" customWidth="1"/>
    <col min="4127" max="4127" width="6.28515625" style="1" customWidth="1"/>
    <col min="4128" max="4128" width="5.85546875" style="1" customWidth="1"/>
    <col min="4129" max="4130" width="4.42578125" style="1" customWidth="1"/>
    <col min="4131" max="4131" width="5" style="1" customWidth="1"/>
    <col min="4132" max="4132" width="5.85546875" style="1" customWidth="1"/>
    <col min="4133" max="4133" width="6.140625" style="1" customWidth="1"/>
    <col min="4134" max="4134" width="6.28515625" style="1" customWidth="1"/>
    <col min="4135" max="4135" width="11.140625" style="1" customWidth="1"/>
    <col min="4136" max="4136" width="14.140625" style="1" customWidth="1"/>
    <col min="4137" max="4137" width="19.85546875" style="1" customWidth="1"/>
    <col min="4138" max="4138" width="17" style="1" customWidth="1"/>
    <col min="4139" max="4139" width="20.85546875" style="1" customWidth="1"/>
    <col min="4140" max="4352" width="11.42578125" style="1"/>
    <col min="4353" max="4353" width="13.140625" style="1" customWidth="1"/>
    <col min="4354" max="4354" width="4" style="1" customWidth="1"/>
    <col min="4355" max="4355" width="12.85546875" style="1" customWidth="1"/>
    <col min="4356" max="4356" width="14.7109375" style="1" customWidth="1"/>
    <col min="4357" max="4357" width="10" style="1" customWidth="1"/>
    <col min="4358" max="4358" width="6.28515625" style="1" customWidth="1"/>
    <col min="4359" max="4359" width="12.28515625" style="1" customWidth="1"/>
    <col min="4360" max="4360" width="8.5703125" style="1" customWidth="1"/>
    <col min="4361" max="4361" width="13.7109375" style="1" customWidth="1"/>
    <col min="4362" max="4362" width="11.5703125" style="1" customWidth="1"/>
    <col min="4363" max="4363" width="34.28515625" style="1" customWidth="1"/>
    <col min="4364" max="4364" width="24.28515625" style="1" customWidth="1"/>
    <col min="4365" max="4365" width="21.140625" style="1" customWidth="1"/>
    <col min="4366" max="4366" width="22.140625" style="1" customWidth="1"/>
    <col min="4367" max="4367" width="8" style="1" customWidth="1"/>
    <col min="4368" max="4368" width="17" style="1" customWidth="1"/>
    <col min="4369" max="4369" width="12.7109375" style="1" customWidth="1"/>
    <col min="4370" max="4370" width="24.5703125" style="1" customWidth="1"/>
    <col min="4371" max="4371" width="29" style="1" customWidth="1"/>
    <col min="4372" max="4372" width="17.7109375" style="1" customWidth="1"/>
    <col min="4373" max="4373" width="36.42578125" style="1" customWidth="1"/>
    <col min="4374" max="4374" width="21.85546875" style="1" customWidth="1"/>
    <col min="4375" max="4375" width="11.7109375" style="1" customWidth="1"/>
    <col min="4376" max="4376" width="26.28515625" style="1" customWidth="1"/>
    <col min="4377" max="4377" width="9" style="1" customWidth="1"/>
    <col min="4378" max="4378" width="6.28515625" style="1" customWidth="1"/>
    <col min="4379" max="4380" width="7.28515625" style="1" customWidth="1"/>
    <col min="4381" max="4381" width="8.42578125" style="1" customWidth="1"/>
    <col min="4382" max="4382" width="9.5703125" style="1" customWidth="1"/>
    <col min="4383" max="4383" width="6.28515625" style="1" customWidth="1"/>
    <col min="4384" max="4384" width="5.85546875" style="1" customWidth="1"/>
    <col min="4385" max="4386" width="4.42578125" style="1" customWidth="1"/>
    <col min="4387" max="4387" width="5" style="1" customWidth="1"/>
    <col min="4388" max="4388" width="5.85546875" style="1" customWidth="1"/>
    <col min="4389" max="4389" width="6.140625" style="1" customWidth="1"/>
    <col min="4390" max="4390" width="6.28515625" style="1" customWidth="1"/>
    <col min="4391" max="4391" width="11.140625" style="1" customWidth="1"/>
    <col min="4392" max="4392" width="14.140625" style="1" customWidth="1"/>
    <col min="4393" max="4393" width="19.85546875" style="1" customWidth="1"/>
    <col min="4394" max="4394" width="17" style="1" customWidth="1"/>
    <col min="4395" max="4395" width="20.85546875" style="1" customWidth="1"/>
    <col min="4396" max="4608" width="11.42578125" style="1"/>
    <col min="4609" max="4609" width="13.140625" style="1" customWidth="1"/>
    <col min="4610" max="4610" width="4" style="1" customWidth="1"/>
    <col min="4611" max="4611" width="12.85546875" style="1" customWidth="1"/>
    <col min="4612" max="4612" width="14.7109375" style="1" customWidth="1"/>
    <col min="4613" max="4613" width="10" style="1" customWidth="1"/>
    <col min="4614" max="4614" width="6.28515625" style="1" customWidth="1"/>
    <col min="4615" max="4615" width="12.28515625" style="1" customWidth="1"/>
    <col min="4616" max="4616" width="8.5703125" style="1" customWidth="1"/>
    <col min="4617" max="4617" width="13.7109375" style="1" customWidth="1"/>
    <col min="4618" max="4618" width="11.5703125" style="1" customWidth="1"/>
    <col min="4619" max="4619" width="34.28515625" style="1" customWidth="1"/>
    <col min="4620" max="4620" width="24.28515625" style="1" customWidth="1"/>
    <col min="4621" max="4621" width="21.140625" style="1" customWidth="1"/>
    <col min="4622" max="4622" width="22.140625" style="1" customWidth="1"/>
    <col min="4623" max="4623" width="8" style="1" customWidth="1"/>
    <col min="4624" max="4624" width="17" style="1" customWidth="1"/>
    <col min="4625" max="4625" width="12.7109375" style="1" customWidth="1"/>
    <col min="4626" max="4626" width="24.5703125" style="1" customWidth="1"/>
    <col min="4627" max="4627" width="29" style="1" customWidth="1"/>
    <col min="4628" max="4628" width="17.7109375" style="1" customWidth="1"/>
    <col min="4629" max="4629" width="36.42578125" style="1" customWidth="1"/>
    <col min="4630" max="4630" width="21.85546875" style="1" customWidth="1"/>
    <col min="4631" max="4631" width="11.7109375" style="1" customWidth="1"/>
    <col min="4632" max="4632" width="26.28515625" style="1" customWidth="1"/>
    <col min="4633" max="4633" width="9" style="1" customWidth="1"/>
    <col min="4634" max="4634" width="6.28515625" style="1" customWidth="1"/>
    <col min="4635" max="4636" width="7.28515625" style="1" customWidth="1"/>
    <col min="4637" max="4637" width="8.42578125" style="1" customWidth="1"/>
    <col min="4638" max="4638" width="9.5703125" style="1" customWidth="1"/>
    <col min="4639" max="4639" width="6.28515625" style="1" customWidth="1"/>
    <col min="4640" max="4640" width="5.85546875" style="1" customWidth="1"/>
    <col min="4641" max="4642" width="4.42578125" style="1" customWidth="1"/>
    <col min="4643" max="4643" width="5" style="1" customWidth="1"/>
    <col min="4644" max="4644" width="5.85546875" style="1" customWidth="1"/>
    <col min="4645" max="4645" width="6.140625" style="1" customWidth="1"/>
    <col min="4646" max="4646" width="6.28515625" style="1" customWidth="1"/>
    <col min="4647" max="4647" width="11.140625" style="1" customWidth="1"/>
    <col min="4648" max="4648" width="14.140625" style="1" customWidth="1"/>
    <col min="4649" max="4649" width="19.85546875" style="1" customWidth="1"/>
    <col min="4650" max="4650" width="17" style="1" customWidth="1"/>
    <col min="4651" max="4651" width="20.85546875" style="1" customWidth="1"/>
    <col min="4652" max="4864" width="11.42578125" style="1"/>
    <col min="4865" max="4865" width="13.140625" style="1" customWidth="1"/>
    <col min="4866" max="4866" width="4" style="1" customWidth="1"/>
    <col min="4867" max="4867" width="12.85546875" style="1" customWidth="1"/>
    <col min="4868" max="4868" width="14.7109375" style="1" customWidth="1"/>
    <col min="4869" max="4869" width="10" style="1" customWidth="1"/>
    <col min="4870" max="4870" width="6.28515625" style="1" customWidth="1"/>
    <col min="4871" max="4871" width="12.28515625" style="1" customWidth="1"/>
    <col min="4872" max="4872" width="8.5703125" style="1" customWidth="1"/>
    <col min="4873" max="4873" width="13.7109375" style="1" customWidth="1"/>
    <col min="4874" max="4874" width="11.5703125" style="1" customWidth="1"/>
    <col min="4875" max="4875" width="34.28515625" style="1" customWidth="1"/>
    <col min="4876" max="4876" width="24.28515625" style="1" customWidth="1"/>
    <col min="4877" max="4877" width="21.140625" style="1" customWidth="1"/>
    <col min="4878" max="4878" width="22.140625" style="1" customWidth="1"/>
    <col min="4879" max="4879" width="8" style="1" customWidth="1"/>
    <col min="4880" max="4880" width="17" style="1" customWidth="1"/>
    <col min="4881" max="4881" width="12.7109375" style="1" customWidth="1"/>
    <col min="4882" max="4882" width="24.5703125" style="1" customWidth="1"/>
    <col min="4883" max="4883" width="29" style="1" customWidth="1"/>
    <col min="4884" max="4884" width="17.7109375" style="1" customWidth="1"/>
    <col min="4885" max="4885" width="36.42578125" style="1" customWidth="1"/>
    <col min="4886" max="4886" width="21.85546875" style="1" customWidth="1"/>
    <col min="4887" max="4887" width="11.7109375" style="1" customWidth="1"/>
    <col min="4888" max="4888" width="26.28515625" style="1" customWidth="1"/>
    <col min="4889" max="4889" width="9" style="1" customWidth="1"/>
    <col min="4890" max="4890" width="6.28515625" style="1" customWidth="1"/>
    <col min="4891" max="4892" width="7.28515625" style="1" customWidth="1"/>
    <col min="4893" max="4893" width="8.42578125" style="1" customWidth="1"/>
    <col min="4894" max="4894" width="9.5703125" style="1" customWidth="1"/>
    <col min="4895" max="4895" width="6.28515625" style="1" customWidth="1"/>
    <col min="4896" max="4896" width="5.85546875" style="1" customWidth="1"/>
    <col min="4897" max="4898" width="4.42578125" style="1" customWidth="1"/>
    <col min="4899" max="4899" width="5" style="1" customWidth="1"/>
    <col min="4900" max="4900" width="5.85546875" style="1" customWidth="1"/>
    <col min="4901" max="4901" width="6.140625" style="1" customWidth="1"/>
    <col min="4902" max="4902" width="6.28515625" style="1" customWidth="1"/>
    <col min="4903" max="4903" width="11.140625" style="1" customWidth="1"/>
    <col min="4904" max="4904" width="14.140625" style="1" customWidth="1"/>
    <col min="4905" max="4905" width="19.85546875" style="1" customWidth="1"/>
    <col min="4906" max="4906" width="17" style="1" customWidth="1"/>
    <col min="4907" max="4907" width="20.85546875" style="1" customWidth="1"/>
    <col min="4908" max="5120" width="11.42578125" style="1"/>
    <col min="5121" max="5121" width="13.140625" style="1" customWidth="1"/>
    <col min="5122" max="5122" width="4" style="1" customWidth="1"/>
    <col min="5123" max="5123" width="12.85546875" style="1" customWidth="1"/>
    <col min="5124" max="5124" width="14.7109375" style="1" customWidth="1"/>
    <col min="5125" max="5125" width="10" style="1" customWidth="1"/>
    <col min="5126" max="5126" width="6.28515625" style="1" customWidth="1"/>
    <col min="5127" max="5127" width="12.28515625" style="1" customWidth="1"/>
    <col min="5128" max="5128" width="8.5703125" style="1" customWidth="1"/>
    <col min="5129" max="5129" width="13.7109375" style="1" customWidth="1"/>
    <col min="5130" max="5130" width="11.5703125" style="1" customWidth="1"/>
    <col min="5131" max="5131" width="34.28515625" style="1" customWidth="1"/>
    <col min="5132" max="5132" width="24.28515625" style="1" customWidth="1"/>
    <col min="5133" max="5133" width="21.140625" style="1" customWidth="1"/>
    <col min="5134" max="5134" width="22.140625" style="1" customWidth="1"/>
    <col min="5135" max="5135" width="8" style="1" customWidth="1"/>
    <col min="5136" max="5136" width="17" style="1" customWidth="1"/>
    <col min="5137" max="5137" width="12.7109375" style="1" customWidth="1"/>
    <col min="5138" max="5138" width="24.5703125" style="1" customWidth="1"/>
    <col min="5139" max="5139" width="29" style="1" customWidth="1"/>
    <col min="5140" max="5140" width="17.7109375" style="1" customWidth="1"/>
    <col min="5141" max="5141" width="36.42578125" style="1" customWidth="1"/>
    <col min="5142" max="5142" width="21.85546875" style="1" customWidth="1"/>
    <col min="5143" max="5143" width="11.7109375" style="1" customWidth="1"/>
    <col min="5144" max="5144" width="26.28515625" style="1" customWidth="1"/>
    <col min="5145" max="5145" width="9" style="1" customWidth="1"/>
    <col min="5146" max="5146" width="6.28515625" style="1" customWidth="1"/>
    <col min="5147" max="5148" width="7.28515625" style="1" customWidth="1"/>
    <col min="5149" max="5149" width="8.42578125" style="1" customWidth="1"/>
    <col min="5150" max="5150" width="9.5703125" style="1" customWidth="1"/>
    <col min="5151" max="5151" width="6.28515625" style="1" customWidth="1"/>
    <col min="5152" max="5152" width="5.85546875" style="1" customWidth="1"/>
    <col min="5153" max="5154" width="4.42578125" style="1" customWidth="1"/>
    <col min="5155" max="5155" width="5" style="1" customWidth="1"/>
    <col min="5156" max="5156" width="5.85546875" style="1" customWidth="1"/>
    <col min="5157" max="5157" width="6.140625" style="1" customWidth="1"/>
    <col min="5158" max="5158" width="6.28515625" style="1" customWidth="1"/>
    <col min="5159" max="5159" width="11.140625" style="1" customWidth="1"/>
    <col min="5160" max="5160" width="14.140625" style="1" customWidth="1"/>
    <col min="5161" max="5161" width="19.85546875" style="1" customWidth="1"/>
    <col min="5162" max="5162" width="17" style="1" customWidth="1"/>
    <col min="5163" max="5163" width="20.85546875" style="1" customWidth="1"/>
    <col min="5164" max="5376" width="11.42578125" style="1"/>
    <col min="5377" max="5377" width="13.140625" style="1" customWidth="1"/>
    <col min="5378" max="5378" width="4" style="1" customWidth="1"/>
    <col min="5379" max="5379" width="12.85546875" style="1" customWidth="1"/>
    <col min="5380" max="5380" width="14.7109375" style="1" customWidth="1"/>
    <col min="5381" max="5381" width="10" style="1" customWidth="1"/>
    <col min="5382" max="5382" width="6.28515625" style="1" customWidth="1"/>
    <col min="5383" max="5383" width="12.28515625" style="1" customWidth="1"/>
    <col min="5384" max="5384" width="8.5703125" style="1" customWidth="1"/>
    <col min="5385" max="5385" width="13.7109375" style="1" customWidth="1"/>
    <col min="5386" max="5386" width="11.5703125" style="1" customWidth="1"/>
    <col min="5387" max="5387" width="34.28515625" style="1" customWidth="1"/>
    <col min="5388" max="5388" width="24.28515625" style="1" customWidth="1"/>
    <col min="5389" max="5389" width="21.140625" style="1" customWidth="1"/>
    <col min="5390" max="5390" width="22.140625" style="1" customWidth="1"/>
    <col min="5391" max="5391" width="8" style="1" customWidth="1"/>
    <col min="5392" max="5392" width="17" style="1" customWidth="1"/>
    <col min="5393" max="5393" width="12.7109375" style="1" customWidth="1"/>
    <col min="5394" max="5394" width="24.5703125" style="1" customWidth="1"/>
    <col min="5395" max="5395" width="29" style="1" customWidth="1"/>
    <col min="5396" max="5396" width="17.7109375" style="1" customWidth="1"/>
    <col min="5397" max="5397" width="36.42578125" style="1" customWidth="1"/>
    <col min="5398" max="5398" width="21.85546875" style="1" customWidth="1"/>
    <col min="5399" max="5399" width="11.7109375" style="1" customWidth="1"/>
    <col min="5400" max="5400" width="26.28515625" style="1" customWidth="1"/>
    <col min="5401" max="5401" width="9" style="1" customWidth="1"/>
    <col min="5402" max="5402" width="6.28515625" style="1" customWidth="1"/>
    <col min="5403" max="5404" width="7.28515625" style="1" customWidth="1"/>
    <col min="5405" max="5405" width="8.42578125" style="1" customWidth="1"/>
    <col min="5406" max="5406" width="9.5703125" style="1" customWidth="1"/>
    <col min="5407" max="5407" width="6.28515625" style="1" customWidth="1"/>
    <col min="5408" max="5408" width="5.85546875" style="1" customWidth="1"/>
    <col min="5409" max="5410" width="4.42578125" style="1" customWidth="1"/>
    <col min="5411" max="5411" width="5" style="1" customWidth="1"/>
    <col min="5412" max="5412" width="5.85546875" style="1" customWidth="1"/>
    <col min="5413" max="5413" width="6.140625" style="1" customWidth="1"/>
    <col min="5414" max="5414" width="6.28515625" style="1" customWidth="1"/>
    <col min="5415" max="5415" width="11.140625" style="1" customWidth="1"/>
    <col min="5416" max="5416" width="14.140625" style="1" customWidth="1"/>
    <col min="5417" max="5417" width="19.85546875" style="1" customWidth="1"/>
    <col min="5418" max="5418" width="17" style="1" customWidth="1"/>
    <col min="5419" max="5419" width="20.85546875" style="1" customWidth="1"/>
    <col min="5420" max="5632" width="11.42578125" style="1"/>
    <col min="5633" max="5633" width="13.140625" style="1" customWidth="1"/>
    <col min="5634" max="5634" width="4" style="1" customWidth="1"/>
    <col min="5635" max="5635" width="12.85546875" style="1" customWidth="1"/>
    <col min="5636" max="5636" width="14.7109375" style="1" customWidth="1"/>
    <col min="5637" max="5637" width="10" style="1" customWidth="1"/>
    <col min="5638" max="5638" width="6.28515625" style="1" customWidth="1"/>
    <col min="5639" max="5639" width="12.28515625" style="1" customWidth="1"/>
    <col min="5640" max="5640" width="8.5703125" style="1" customWidth="1"/>
    <col min="5641" max="5641" width="13.7109375" style="1" customWidth="1"/>
    <col min="5642" max="5642" width="11.5703125" style="1" customWidth="1"/>
    <col min="5643" max="5643" width="34.28515625" style="1" customWidth="1"/>
    <col min="5644" max="5644" width="24.28515625" style="1" customWidth="1"/>
    <col min="5645" max="5645" width="21.140625" style="1" customWidth="1"/>
    <col min="5646" max="5646" width="22.140625" style="1" customWidth="1"/>
    <col min="5647" max="5647" width="8" style="1" customWidth="1"/>
    <col min="5648" max="5648" width="17" style="1" customWidth="1"/>
    <col min="5649" max="5649" width="12.7109375" style="1" customWidth="1"/>
    <col min="5650" max="5650" width="24.5703125" style="1" customWidth="1"/>
    <col min="5651" max="5651" width="29" style="1" customWidth="1"/>
    <col min="5652" max="5652" width="17.7109375" style="1" customWidth="1"/>
    <col min="5653" max="5653" width="36.42578125" style="1" customWidth="1"/>
    <col min="5654" max="5654" width="21.85546875" style="1" customWidth="1"/>
    <col min="5655" max="5655" width="11.7109375" style="1" customWidth="1"/>
    <col min="5656" max="5656" width="26.28515625" style="1" customWidth="1"/>
    <col min="5657" max="5657" width="9" style="1" customWidth="1"/>
    <col min="5658" max="5658" width="6.28515625" style="1" customWidth="1"/>
    <col min="5659" max="5660" width="7.28515625" style="1" customWidth="1"/>
    <col min="5661" max="5661" width="8.42578125" style="1" customWidth="1"/>
    <col min="5662" max="5662" width="9.5703125" style="1" customWidth="1"/>
    <col min="5663" max="5663" width="6.28515625" style="1" customWidth="1"/>
    <col min="5664" max="5664" width="5.85546875" style="1" customWidth="1"/>
    <col min="5665" max="5666" width="4.42578125" style="1" customWidth="1"/>
    <col min="5667" max="5667" width="5" style="1" customWidth="1"/>
    <col min="5668" max="5668" width="5.85546875" style="1" customWidth="1"/>
    <col min="5669" max="5669" width="6.140625" style="1" customWidth="1"/>
    <col min="5670" max="5670" width="6.28515625" style="1" customWidth="1"/>
    <col min="5671" max="5671" width="11.140625" style="1" customWidth="1"/>
    <col min="5672" max="5672" width="14.140625" style="1" customWidth="1"/>
    <col min="5673" max="5673" width="19.85546875" style="1" customWidth="1"/>
    <col min="5674" max="5674" width="17" style="1" customWidth="1"/>
    <col min="5675" max="5675" width="20.85546875" style="1" customWidth="1"/>
    <col min="5676" max="5888" width="11.42578125" style="1"/>
    <col min="5889" max="5889" width="13.140625" style="1" customWidth="1"/>
    <col min="5890" max="5890" width="4" style="1" customWidth="1"/>
    <col min="5891" max="5891" width="12.85546875" style="1" customWidth="1"/>
    <col min="5892" max="5892" width="14.7109375" style="1" customWidth="1"/>
    <col min="5893" max="5893" width="10" style="1" customWidth="1"/>
    <col min="5894" max="5894" width="6.28515625" style="1" customWidth="1"/>
    <col min="5895" max="5895" width="12.28515625" style="1" customWidth="1"/>
    <col min="5896" max="5896" width="8.5703125" style="1" customWidth="1"/>
    <col min="5897" max="5897" width="13.7109375" style="1" customWidth="1"/>
    <col min="5898" max="5898" width="11.5703125" style="1" customWidth="1"/>
    <col min="5899" max="5899" width="34.28515625" style="1" customWidth="1"/>
    <col min="5900" max="5900" width="24.28515625" style="1" customWidth="1"/>
    <col min="5901" max="5901" width="21.140625" style="1" customWidth="1"/>
    <col min="5902" max="5902" width="22.140625" style="1" customWidth="1"/>
    <col min="5903" max="5903" width="8" style="1" customWidth="1"/>
    <col min="5904" max="5904" width="17" style="1" customWidth="1"/>
    <col min="5905" max="5905" width="12.7109375" style="1" customWidth="1"/>
    <col min="5906" max="5906" width="24.5703125" style="1" customWidth="1"/>
    <col min="5907" max="5907" width="29" style="1" customWidth="1"/>
    <col min="5908" max="5908" width="17.7109375" style="1" customWidth="1"/>
    <col min="5909" max="5909" width="36.42578125" style="1" customWidth="1"/>
    <col min="5910" max="5910" width="21.85546875" style="1" customWidth="1"/>
    <col min="5911" max="5911" width="11.7109375" style="1" customWidth="1"/>
    <col min="5912" max="5912" width="26.28515625" style="1" customWidth="1"/>
    <col min="5913" max="5913" width="9" style="1" customWidth="1"/>
    <col min="5914" max="5914" width="6.28515625" style="1" customWidth="1"/>
    <col min="5915" max="5916" width="7.28515625" style="1" customWidth="1"/>
    <col min="5917" max="5917" width="8.42578125" style="1" customWidth="1"/>
    <col min="5918" max="5918" width="9.5703125" style="1" customWidth="1"/>
    <col min="5919" max="5919" width="6.28515625" style="1" customWidth="1"/>
    <col min="5920" max="5920" width="5.85546875" style="1" customWidth="1"/>
    <col min="5921" max="5922" width="4.42578125" style="1" customWidth="1"/>
    <col min="5923" max="5923" width="5" style="1" customWidth="1"/>
    <col min="5924" max="5924" width="5.85546875" style="1" customWidth="1"/>
    <col min="5925" max="5925" width="6.140625" style="1" customWidth="1"/>
    <col min="5926" max="5926" width="6.28515625" style="1" customWidth="1"/>
    <col min="5927" max="5927" width="11.140625" style="1" customWidth="1"/>
    <col min="5928" max="5928" width="14.140625" style="1" customWidth="1"/>
    <col min="5929" max="5929" width="19.85546875" style="1" customWidth="1"/>
    <col min="5930" max="5930" width="17" style="1" customWidth="1"/>
    <col min="5931" max="5931" width="20.85546875" style="1" customWidth="1"/>
    <col min="5932" max="6144" width="11.42578125" style="1"/>
    <col min="6145" max="6145" width="13.140625" style="1" customWidth="1"/>
    <col min="6146" max="6146" width="4" style="1" customWidth="1"/>
    <col min="6147" max="6147" width="12.85546875" style="1" customWidth="1"/>
    <col min="6148" max="6148" width="14.7109375" style="1" customWidth="1"/>
    <col min="6149" max="6149" width="10" style="1" customWidth="1"/>
    <col min="6150" max="6150" width="6.28515625" style="1" customWidth="1"/>
    <col min="6151" max="6151" width="12.28515625" style="1" customWidth="1"/>
    <col min="6152" max="6152" width="8.5703125" style="1" customWidth="1"/>
    <col min="6153" max="6153" width="13.7109375" style="1" customWidth="1"/>
    <col min="6154" max="6154" width="11.5703125" style="1" customWidth="1"/>
    <col min="6155" max="6155" width="34.28515625" style="1" customWidth="1"/>
    <col min="6156" max="6156" width="24.28515625" style="1" customWidth="1"/>
    <col min="6157" max="6157" width="21.140625" style="1" customWidth="1"/>
    <col min="6158" max="6158" width="22.140625" style="1" customWidth="1"/>
    <col min="6159" max="6159" width="8" style="1" customWidth="1"/>
    <col min="6160" max="6160" width="17" style="1" customWidth="1"/>
    <col min="6161" max="6161" width="12.7109375" style="1" customWidth="1"/>
    <col min="6162" max="6162" width="24.5703125" style="1" customWidth="1"/>
    <col min="6163" max="6163" width="29" style="1" customWidth="1"/>
    <col min="6164" max="6164" width="17.7109375" style="1" customWidth="1"/>
    <col min="6165" max="6165" width="36.42578125" style="1" customWidth="1"/>
    <col min="6166" max="6166" width="21.85546875" style="1" customWidth="1"/>
    <col min="6167" max="6167" width="11.7109375" style="1" customWidth="1"/>
    <col min="6168" max="6168" width="26.28515625" style="1" customWidth="1"/>
    <col min="6169" max="6169" width="9" style="1" customWidth="1"/>
    <col min="6170" max="6170" width="6.28515625" style="1" customWidth="1"/>
    <col min="6171" max="6172" width="7.28515625" style="1" customWidth="1"/>
    <col min="6173" max="6173" width="8.42578125" style="1" customWidth="1"/>
    <col min="6174" max="6174" width="9.5703125" style="1" customWidth="1"/>
    <col min="6175" max="6175" width="6.28515625" style="1" customWidth="1"/>
    <col min="6176" max="6176" width="5.85546875" style="1" customWidth="1"/>
    <col min="6177" max="6178" width="4.42578125" style="1" customWidth="1"/>
    <col min="6179" max="6179" width="5" style="1" customWidth="1"/>
    <col min="6180" max="6180" width="5.85546875" style="1" customWidth="1"/>
    <col min="6181" max="6181" width="6.140625" style="1" customWidth="1"/>
    <col min="6182" max="6182" width="6.28515625" style="1" customWidth="1"/>
    <col min="6183" max="6183" width="11.140625" style="1" customWidth="1"/>
    <col min="6184" max="6184" width="14.140625" style="1" customWidth="1"/>
    <col min="6185" max="6185" width="19.85546875" style="1" customWidth="1"/>
    <col min="6186" max="6186" width="17" style="1" customWidth="1"/>
    <col min="6187" max="6187" width="20.85546875" style="1" customWidth="1"/>
    <col min="6188" max="6400" width="11.42578125" style="1"/>
    <col min="6401" max="6401" width="13.140625" style="1" customWidth="1"/>
    <col min="6402" max="6402" width="4" style="1" customWidth="1"/>
    <col min="6403" max="6403" width="12.85546875" style="1" customWidth="1"/>
    <col min="6404" max="6404" width="14.7109375" style="1" customWidth="1"/>
    <col min="6405" max="6405" width="10" style="1" customWidth="1"/>
    <col min="6406" max="6406" width="6.28515625" style="1" customWidth="1"/>
    <col min="6407" max="6407" width="12.28515625" style="1" customWidth="1"/>
    <col min="6408" max="6408" width="8.5703125" style="1" customWidth="1"/>
    <col min="6409" max="6409" width="13.7109375" style="1" customWidth="1"/>
    <col min="6410" max="6410" width="11.5703125" style="1" customWidth="1"/>
    <col min="6411" max="6411" width="34.28515625" style="1" customWidth="1"/>
    <col min="6412" max="6412" width="24.28515625" style="1" customWidth="1"/>
    <col min="6413" max="6413" width="21.140625" style="1" customWidth="1"/>
    <col min="6414" max="6414" width="22.140625" style="1" customWidth="1"/>
    <col min="6415" max="6415" width="8" style="1" customWidth="1"/>
    <col min="6416" max="6416" width="17" style="1" customWidth="1"/>
    <col min="6417" max="6417" width="12.7109375" style="1" customWidth="1"/>
    <col min="6418" max="6418" width="24.5703125" style="1" customWidth="1"/>
    <col min="6419" max="6419" width="29" style="1" customWidth="1"/>
    <col min="6420" max="6420" width="17.7109375" style="1" customWidth="1"/>
    <col min="6421" max="6421" width="36.42578125" style="1" customWidth="1"/>
    <col min="6422" max="6422" width="21.85546875" style="1" customWidth="1"/>
    <col min="6423" max="6423" width="11.7109375" style="1" customWidth="1"/>
    <col min="6424" max="6424" width="26.28515625" style="1" customWidth="1"/>
    <col min="6425" max="6425" width="9" style="1" customWidth="1"/>
    <col min="6426" max="6426" width="6.28515625" style="1" customWidth="1"/>
    <col min="6427" max="6428" width="7.28515625" style="1" customWidth="1"/>
    <col min="6429" max="6429" width="8.42578125" style="1" customWidth="1"/>
    <col min="6430" max="6430" width="9.5703125" style="1" customWidth="1"/>
    <col min="6431" max="6431" width="6.28515625" style="1" customWidth="1"/>
    <col min="6432" max="6432" width="5.85546875" style="1" customWidth="1"/>
    <col min="6433" max="6434" width="4.42578125" style="1" customWidth="1"/>
    <col min="6435" max="6435" width="5" style="1" customWidth="1"/>
    <col min="6436" max="6436" width="5.85546875" style="1" customWidth="1"/>
    <col min="6437" max="6437" width="6.140625" style="1" customWidth="1"/>
    <col min="6438" max="6438" width="6.28515625" style="1" customWidth="1"/>
    <col min="6439" max="6439" width="11.140625" style="1" customWidth="1"/>
    <col min="6440" max="6440" width="14.140625" style="1" customWidth="1"/>
    <col min="6441" max="6441" width="19.85546875" style="1" customWidth="1"/>
    <col min="6442" max="6442" width="17" style="1" customWidth="1"/>
    <col min="6443" max="6443" width="20.85546875" style="1" customWidth="1"/>
    <col min="6444" max="6656" width="11.42578125" style="1"/>
    <col min="6657" max="6657" width="13.140625" style="1" customWidth="1"/>
    <col min="6658" max="6658" width="4" style="1" customWidth="1"/>
    <col min="6659" max="6659" width="12.85546875" style="1" customWidth="1"/>
    <col min="6660" max="6660" width="14.7109375" style="1" customWidth="1"/>
    <col min="6661" max="6661" width="10" style="1" customWidth="1"/>
    <col min="6662" max="6662" width="6.28515625" style="1" customWidth="1"/>
    <col min="6663" max="6663" width="12.28515625" style="1" customWidth="1"/>
    <col min="6664" max="6664" width="8.5703125" style="1" customWidth="1"/>
    <col min="6665" max="6665" width="13.7109375" style="1" customWidth="1"/>
    <col min="6666" max="6666" width="11.5703125" style="1" customWidth="1"/>
    <col min="6667" max="6667" width="34.28515625" style="1" customWidth="1"/>
    <col min="6668" max="6668" width="24.28515625" style="1" customWidth="1"/>
    <col min="6669" max="6669" width="21.140625" style="1" customWidth="1"/>
    <col min="6670" max="6670" width="22.140625" style="1" customWidth="1"/>
    <col min="6671" max="6671" width="8" style="1" customWidth="1"/>
    <col min="6672" max="6672" width="17" style="1" customWidth="1"/>
    <col min="6673" max="6673" width="12.7109375" style="1" customWidth="1"/>
    <col min="6674" max="6674" width="24.5703125" style="1" customWidth="1"/>
    <col min="6675" max="6675" width="29" style="1" customWidth="1"/>
    <col min="6676" max="6676" width="17.7109375" style="1" customWidth="1"/>
    <col min="6677" max="6677" width="36.42578125" style="1" customWidth="1"/>
    <col min="6678" max="6678" width="21.85546875" style="1" customWidth="1"/>
    <col min="6679" max="6679" width="11.7109375" style="1" customWidth="1"/>
    <col min="6680" max="6680" width="26.28515625" style="1" customWidth="1"/>
    <col min="6681" max="6681" width="9" style="1" customWidth="1"/>
    <col min="6682" max="6682" width="6.28515625" style="1" customWidth="1"/>
    <col min="6683" max="6684" width="7.28515625" style="1" customWidth="1"/>
    <col min="6685" max="6685" width="8.42578125" style="1" customWidth="1"/>
    <col min="6686" max="6686" width="9.5703125" style="1" customWidth="1"/>
    <col min="6687" max="6687" width="6.28515625" style="1" customWidth="1"/>
    <col min="6688" max="6688" width="5.85546875" style="1" customWidth="1"/>
    <col min="6689" max="6690" width="4.42578125" style="1" customWidth="1"/>
    <col min="6691" max="6691" width="5" style="1" customWidth="1"/>
    <col min="6692" max="6692" width="5.85546875" style="1" customWidth="1"/>
    <col min="6693" max="6693" width="6.140625" style="1" customWidth="1"/>
    <col min="6694" max="6694" width="6.28515625" style="1" customWidth="1"/>
    <col min="6695" max="6695" width="11.140625" style="1" customWidth="1"/>
    <col min="6696" max="6696" width="14.140625" style="1" customWidth="1"/>
    <col min="6697" max="6697" width="19.85546875" style="1" customWidth="1"/>
    <col min="6698" max="6698" width="17" style="1" customWidth="1"/>
    <col min="6699" max="6699" width="20.85546875" style="1" customWidth="1"/>
    <col min="6700" max="6912" width="11.42578125" style="1"/>
    <col min="6913" max="6913" width="13.140625" style="1" customWidth="1"/>
    <col min="6914" max="6914" width="4" style="1" customWidth="1"/>
    <col min="6915" max="6915" width="12.85546875" style="1" customWidth="1"/>
    <col min="6916" max="6916" width="14.7109375" style="1" customWidth="1"/>
    <col min="6917" max="6917" width="10" style="1" customWidth="1"/>
    <col min="6918" max="6918" width="6.28515625" style="1" customWidth="1"/>
    <col min="6919" max="6919" width="12.28515625" style="1" customWidth="1"/>
    <col min="6920" max="6920" width="8.5703125" style="1" customWidth="1"/>
    <col min="6921" max="6921" width="13.7109375" style="1" customWidth="1"/>
    <col min="6922" max="6922" width="11.5703125" style="1" customWidth="1"/>
    <col min="6923" max="6923" width="34.28515625" style="1" customWidth="1"/>
    <col min="6924" max="6924" width="24.28515625" style="1" customWidth="1"/>
    <col min="6925" max="6925" width="21.140625" style="1" customWidth="1"/>
    <col min="6926" max="6926" width="22.140625" style="1" customWidth="1"/>
    <col min="6927" max="6927" width="8" style="1" customWidth="1"/>
    <col min="6928" max="6928" width="17" style="1" customWidth="1"/>
    <col min="6929" max="6929" width="12.7109375" style="1" customWidth="1"/>
    <col min="6930" max="6930" width="24.5703125" style="1" customWidth="1"/>
    <col min="6931" max="6931" width="29" style="1" customWidth="1"/>
    <col min="6932" max="6932" width="17.7109375" style="1" customWidth="1"/>
    <col min="6933" max="6933" width="36.42578125" style="1" customWidth="1"/>
    <col min="6934" max="6934" width="21.85546875" style="1" customWidth="1"/>
    <col min="6935" max="6935" width="11.7109375" style="1" customWidth="1"/>
    <col min="6936" max="6936" width="26.28515625" style="1" customWidth="1"/>
    <col min="6937" max="6937" width="9" style="1" customWidth="1"/>
    <col min="6938" max="6938" width="6.28515625" style="1" customWidth="1"/>
    <col min="6939" max="6940" width="7.28515625" style="1" customWidth="1"/>
    <col min="6941" max="6941" width="8.42578125" style="1" customWidth="1"/>
    <col min="6942" max="6942" width="9.5703125" style="1" customWidth="1"/>
    <col min="6943" max="6943" width="6.28515625" style="1" customWidth="1"/>
    <col min="6944" max="6944" width="5.85546875" style="1" customWidth="1"/>
    <col min="6945" max="6946" width="4.42578125" style="1" customWidth="1"/>
    <col min="6947" max="6947" width="5" style="1" customWidth="1"/>
    <col min="6948" max="6948" width="5.85546875" style="1" customWidth="1"/>
    <col min="6949" max="6949" width="6.140625" style="1" customWidth="1"/>
    <col min="6950" max="6950" width="6.28515625" style="1" customWidth="1"/>
    <col min="6951" max="6951" width="11.140625" style="1" customWidth="1"/>
    <col min="6952" max="6952" width="14.140625" style="1" customWidth="1"/>
    <col min="6953" max="6953" width="19.85546875" style="1" customWidth="1"/>
    <col min="6954" max="6954" width="17" style="1" customWidth="1"/>
    <col min="6955" max="6955" width="20.85546875" style="1" customWidth="1"/>
    <col min="6956" max="7168" width="11.42578125" style="1"/>
    <col min="7169" max="7169" width="13.140625" style="1" customWidth="1"/>
    <col min="7170" max="7170" width="4" style="1" customWidth="1"/>
    <col min="7171" max="7171" width="12.85546875" style="1" customWidth="1"/>
    <col min="7172" max="7172" width="14.7109375" style="1" customWidth="1"/>
    <col min="7173" max="7173" width="10" style="1" customWidth="1"/>
    <col min="7174" max="7174" width="6.28515625" style="1" customWidth="1"/>
    <col min="7175" max="7175" width="12.28515625" style="1" customWidth="1"/>
    <col min="7176" max="7176" width="8.5703125" style="1" customWidth="1"/>
    <col min="7177" max="7177" width="13.7109375" style="1" customWidth="1"/>
    <col min="7178" max="7178" width="11.5703125" style="1" customWidth="1"/>
    <col min="7179" max="7179" width="34.28515625" style="1" customWidth="1"/>
    <col min="7180" max="7180" width="24.28515625" style="1" customWidth="1"/>
    <col min="7181" max="7181" width="21.140625" style="1" customWidth="1"/>
    <col min="7182" max="7182" width="22.140625" style="1" customWidth="1"/>
    <col min="7183" max="7183" width="8" style="1" customWidth="1"/>
    <col min="7184" max="7184" width="17" style="1" customWidth="1"/>
    <col min="7185" max="7185" width="12.7109375" style="1" customWidth="1"/>
    <col min="7186" max="7186" width="24.5703125" style="1" customWidth="1"/>
    <col min="7187" max="7187" width="29" style="1" customWidth="1"/>
    <col min="7188" max="7188" width="17.7109375" style="1" customWidth="1"/>
    <col min="7189" max="7189" width="36.42578125" style="1" customWidth="1"/>
    <col min="7190" max="7190" width="21.85546875" style="1" customWidth="1"/>
    <col min="7191" max="7191" width="11.7109375" style="1" customWidth="1"/>
    <col min="7192" max="7192" width="26.28515625" style="1" customWidth="1"/>
    <col min="7193" max="7193" width="9" style="1" customWidth="1"/>
    <col min="7194" max="7194" width="6.28515625" style="1" customWidth="1"/>
    <col min="7195" max="7196" width="7.28515625" style="1" customWidth="1"/>
    <col min="7197" max="7197" width="8.42578125" style="1" customWidth="1"/>
    <col min="7198" max="7198" width="9.5703125" style="1" customWidth="1"/>
    <col min="7199" max="7199" width="6.28515625" style="1" customWidth="1"/>
    <col min="7200" max="7200" width="5.85546875" style="1" customWidth="1"/>
    <col min="7201" max="7202" width="4.42578125" style="1" customWidth="1"/>
    <col min="7203" max="7203" width="5" style="1" customWidth="1"/>
    <col min="7204" max="7204" width="5.85546875" style="1" customWidth="1"/>
    <col min="7205" max="7205" width="6.140625" style="1" customWidth="1"/>
    <col min="7206" max="7206" width="6.28515625" style="1" customWidth="1"/>
    <col min="7207" max="7207" width="11.140625" style="1" customWidth="1"/>
    <col min="7208" max="7208" width="14.140625" style="1" customWidth="1"/>
    <col min="7209" max="7209" width="19.85546875" style="1" customWidth="1"/>
    <col min="7210" max="7210" width="17" style="1" customWidth="1"/>
    <col min="7211" max="7211" width="20.85546875" style="1" customWidth="1"/>
    <col min="7212" max="7424" width="11.42578125" style="1"/>
    <col min="7425" max="7425" width="13.140625" style="1" customWidth="1"/>
    <col min="7426" max="7426" width="4" style="1" customWidth="1"/>
    <col min="7427" max="7427" width="12.85546875" style="1" customWidth="1"/>
    <col min="7428" max="7428" width="14.7109375" style="1" customWidth="1"/>
    <col min="7429" max="7429" width="10" style="1" customWidth="1"/>
    <col min="7430" max="7430" width="6.28515625" style="1" customWidth="1"/>
    <col min="7431" max="7431" width="12.28515625" style="1" customWidth="1"/>
    <col min="7432" max="7432" width="8.5703125" style="1" customWidth="1"/>
    <col min="7433" max="7433" width="13.7109375" style="1" customWidth="1"/>
    <col min="7434" max="7434" width="11.5703125" style="1" customWidth="1"/>
    <col min="7435" max="7435" width="34.28515625" style="1" customWidth="1"/>
    <col min="7436" max="7436" width="24.28515625" style="1" customWidth="1"/>
    <col min="7437" max="7437" width="21.140625" style="1" customWidth="1"/>
    <col min="7438" max="7438" width="22.140625" style="1" customWidth="1"/>
    <col min="7439" max="7439" width="8" style="1" customWidth="1"/>
    <col min="7440" max="7440" width="17" style="1" customWidth="1"/>
    <col min="7441" max="7441" width="12.7109375" style="1" customWidth="1"/>
    <col min="7442" max="7442" width="24.5703125" style="1" customWidth="1"/>
    <col min="7443" max="7443" width="29" style="1" customWidth="1"/>
    <col min="7444" max="7444" width="17.7109375" style="1" customWidth="1"/>
    <col min="7445" max="7445" width="36.42578125" style="1" customWidth="1"/>
    <col min="7446" max="7446" width="21.85546875" style="1" customWidth="1"/>
    <col min="7447" max="7447" width="11.7109375" style="1" customWidth="1"/>
    <col min="7448" max="7448" width="26.28515625" style="1" customWidth="1"/>
    <col min="7449" max="7449" width="9" style="1" customWidth="1"/>
    <col min="7450" max="7450" width="6.28515625" style="1" customWidth="1"/>
    <col min="7451" max="7452" width="7.28515625" style="1" customWidth="1"/>
    <col min="7453" max="7453" width="8.42578125" style="1" customWidth="1"/>
    <col min="7454" max="7454" width="9.5703125" style="1" customWidth="1"/>
    <col min="7455" max="7455" width="6.28515625" style="1" customWidth="1"/>
    <col min="7456" max="7456" width="5.85546875" style="1" customWidth="1"/>
    <col min="7457" max="7458" width="4.42578125" style="1" customWidth="1"/>
    <col min="7459" max="7459" width="5" style="1" customWidth="1"/>
    <col min="7460" max="7460" width="5.85546875" style="1" customWidth="1"/>
    <col min="7461" max="7461" width="6.140625" style="1" customWidth="1"/>
    <col min="7462" max="7462" width="6.28515625" style="1" customWidth="1"/>
    <col min="7463" max="7463" width="11.140625" style="1" customWidth="1"/>
    <col min="7464" max="7464" width="14.140625" style="1" customWidth="1"/>
    <col min="7465" max="7465" width="19.85546875" style="1" customWidth="1"/>
    <col min="7466" max="7466" width="17" style="1" customWidth="1"/>
    <col min="7467" max="7467" width="20.85546875" style="1" customWidth="1"/>
    <col min="7468" max="7680" width="11.42578125" style="1"/>
    <col min="7681" max="7681" width="13.140625" style="1" customWidth="1"/>
    <col min="7682" max="7682" width="4" style="1" customWidth="1"/>
    <col min="7683" max="7683" width="12.85546875" style="1" customWidth="1"/>
    <col min="7684" max="7684" width="14.7109375" style="1" customWidth="1"/>
    <col min="7685" max="7685" width="10" style="1" customWidth="1"/>
    <col min="7686" max="7686" width="6.28515625" style="1" customWidth="1"/>
    <col min="7687" max="7687" width="12.28515625" style="1" customWidth="1"/>
    <col min="7688" max="7688" width="8.5703125" style="1" customWidth="1"/>
    <col min="7689" max="7689" width="13.7109375" style="1" customWidth="1"/>
    <col min="7690" max="7690" width="11.5703125" style="1" customWidth="1"/>
    <col min="7691" max="7691" width="34.28515625" style="1" customWidth="1"/>
    <col min="7692" max="7692" width="24.28515625" style="1" customWidth="1"/>
    <col min="7693" max="7693" width="21.140625" style="1" customWidth="1"/>
    <col min="7694" max="7694" width="22.140625" style="1" customWidth="1"/>
    <col min="7695" max="7695" width="8" style="1" customWidth="1"/>
    <col min="7696" max="7696" width="17" style="1" customWidth="1"/>
    <col min="7697" max="7697" width="12.7109375" style="1" customWidth="1"/>
    <col min="7698" max="7698" width="24.5703125" style="1" customWidth="1"/>
    <col min="7699" max="7699" width="29" style="1" customWidth="1"/>
    <col min="7700" max="7700" width="17.7109375" style="1" customWidth="1"/>
    <col min="7701" max="7701" width="36.42578125" style="1" customWidth="1"/>
    <col min="7702" max="7702" width="21.85546875" style="1" customWidth="1"/>
    <col min="7703" max="7703" width="11.7109375" style="1" customWidth="1"/>
    <col min="7704" max="7704" width="26.28515625" style="1" customWidth="1"/>
    <col min="7705" max="7705" width="9" style="1" customWidth="1"/>
    <col min="7706" max="7706" width="6.28515625" style="1" customWidth="1"/>
    <col min="7707" max="7708" width="7.28515625" style="1" customWidth="1"/>
    <col min="7709" max="7709" width="8.42578125" style="1" customWidth="1"/>
    <col min="7710" max="7710" width="9.5703125" style="1" customWidth="1"/>
    <col min="7711" max="7711" width="6.28515625" style="1" customWidth="1"/>
    <col min="7712" max="7712" width="5.85546875" style="1" customWidth="1"/>
    <col min="7713" max="7714" width="4.42578125" style="1" customWidth="1"/>
    <col min="7715" max="7715" width="5" style="1" customWidth="1"/>
    <col min="7716" max="7716" width="5.85546875" style="1" customWidth="1"/>
    <col min="7717" max="7717" width="6.140625" style="1" customWidth="1"/>
    <col min="7718" max="7718" width="6.28515625" style="1" customWidth="1"/>
    <col min="7719" max="7719" width="11.140625" style="1" customWidth="1"/>
    <col min="7720" max="7720" width="14.140625" style="1" customWidth="1"/>
    <col min="7721" max="7721" width="19.85546875" style="1" customWidth="1"/>
    <col min="7722" max="7722" width="17" style="1" customWidth="1"/>
    <col min="7723" max="7723" width="20.85546875" style="1" customWidth="1"/>
    <col min="7724" max="7936" width="11.42578125" style="1"/>
    <col min="7937" max="7937" width="13.140625" style="1" customWidth="1"/>
    <col min="7938" max="7938" width="4" style="1" customWidth="1"/>
    <col min="7939" max="7939" width="12.85546875" style="1" customWidth="1"/>
    <col min="7940" max="7940" width="14.7109375" style="1" customWidth="1"/>
    <col min="7941" max="7941" width="10" style="1" customWidth="1"/>
    <col min="7942" max="7942" width="6.28515625" style="1" customWidth="1"/>
    <col min="7943" max="7943" width="12.28515625" style="1" customWidth="1"/>
    <col min="7944" max="7944" width="8.5703125" style="1" customWidth="1"/>
    <col min="7945" max="7945" width="13.7109375" style="1" customWidth="1"/>
    <col min="7946" max="7946" width="11.5703125" style="1" customWidth="1"/>
    <col min="7947" max="7947" width="34.28515625" style="1" customWidth="1"/>
    <col min="7948" max="7948" width="24.28515625" style="1" customWidth="1"/>
    <col min="7949" max="7949" width="21.140625" style="1" customWidth="1"/>
    <col min="7950" max="7950" width="22.140625" style="1" customWidth="1"/>
    <col min="7951" max="7951" width="8" style="1" customWidth="1"/>
    <col min="7952" max="7952" width="17" style="1" customWidth="1"/>
    <col min="7953" max="7953" width="12.7109375" style="1" customWidth="1"/>
    <col min="7954" max="7954" width="24.5703125" style="1" customWidth="1"/>
    <col min="7955" max="7955" width="29" style="1" customWidth="1"/>
    <col min="7956" max="7956" width="17.7109375" style="1" customWidth="1"/>
    <col min="7957" max="7957" width="36.42578125" style="1" customWidth="1"/>
    <col min="7958" max="7958" width="21.85546875" style="1" customWidth="1"/>
    <col min="7959" max="7959" width="11.7109375" style="1" customWidth="1"/>
    <col min="7960" max="7960" width="26.28515625" style="1" customWidth="1"/>
    <col min="7961" max="7961" width="9" style="1" customWidth="1"/>
    <col min="7962" max="7962" width="6.28515625" style="1" customWidth="1"/>
    <col min="7963" max="7964" width="7.28515625" style="1" customWidth="1"/>
    <col min="7965" max="7965" width="8.42578125" style="1" customWidth="1"/>
    <col min="7966" max="7966" width="9.5703125" style="1" customWidth="1"/>
    <col min="7967" max="7967" width="6.28515625" style="1" customWidth="1"/>
    <col min="7968" max="7968" width="5.85546875" style="1" customWidth="1"/>
    <col min="7969" max="7970" width="4.42578125" style="1" customWidth="1"/>
    <col min="7971" max="7971" width="5" style="1" customWidth="1"/>
    <col min="7972" max="7972" width="5.85546875" style="1" customWidth="1"/>
    <col min="7973" max="7973" width="6.140625" style="1" customWidth="1"/>
    <col min="7974" max="7974" width="6.28515625" style="1" customWidth="1"/>
    <col min="7975" max="7975" width="11.140625" style="1" customWidth="1"/>
    <col min="7976" max="7976" width="14.140625" style="1" customWidth="1"/>
    <col min="7977" max="7977" width="19.85546875" style="1" customWidth="1"/>
    <col min="7978" max="7978" width="17" style="1" customWidth="1"/>
    <col min="7979" max="7979" width="20.85546875" style="1" customWidth="1"/>
    <col min="7980" max="8192" width="11.42578125" style="1"/>
    <col min="8193" max="8193" width="13.140625" style="1" customWidth="1"/>
    <col min="8194" max="8194" width="4" style="1" customWidth="1"/>
    <col min="8195" max="8195" width="12.85546875" style="1" customWidth="1"/>
    <col min="8196" max="8196" width="14.7109375" style="1" customWidth="1"/>
    <col min="8197" max="8197" width="10" style="1" customWidth="1"/>
    <col min="8198" max="8198" width="6.28515625" style="1" customWidth="1"/>
    <col min="8199" max="8199" width="12.28515625" style="1" customWidth="1"/>
    <col min="8200" max="8200" width="8.5703125" style="1" customWidth="1"/>
    <col min="8201" max="8201" width="13.7109375" style="1" customWidth="1"/>
    <col min="8202" max="8202" width="11.5703125" style="1" customWidth="1"/>
    <col min="8203" max="8203" width="34.28515625" style="1" customWidth="1"/>
    <col min="8204" max="8204" width="24.28515625" style="1" customWidth="1"/>
    <col min="8205" max="8205" width="21.140625" style="1" customWidth="1"/>
    <col min="8206" max="8206" width="22.140625" style="1" customWidth="1"/>
    <col min="8207" max="8207" width="8" style="1" customWidth="1"/>
    <col min="8208" max="8208" width="17" style="1" customWidth="1"/>
    <col min="8209" max="8209" width="12.7109375" style="1" customWidth="1"/>
    <col min="8210" max="8210" width="24.5703125" style="1" customWidth="1"/>
    <col min="8211" max="8211" width="29" style="1" customWidth="1"/>
    <col min="8212" max="8212" width="17.7109375" style="1" customWidth="1"/>
    <col min="8213" max="8213" width="36.42578125" style="1" customWidth="1"/>
    <col min="8214" max="8214" width="21.85546875" style="1" customWidth="1"/>
    <col min="8215" max="8215" width="11.7109375" style="1" customWidth="1"/>
    <col min="8216" max="8216" width="26.28515625" style="1" customWidth="1"/>
    <col min="8217" max="8217" width="9" style="1" customWidth="1"/>
    <col min="8218" max="8218" width="6.28515625" style="1" customWidth="1"/>
    <col min="8219" max="8220" width="7.28515625" style="1" customWidth="1"/>
    <col min="8221" max="8221" width="8.42578125" style="1" customWidth="1"/>
    <col min="8222" max="8222" width="9.5703125" style="1" customWidth="1"/>
    <col min="8223" max="8223" width="6.28515625" style="1" customWidth="1"/>
    <col min="8224" max="8224" width="5.85546875" style="1" customWidth="1"/>
    <col min="8225" max="8226" width="4.42578125" style="1" customWidth="1"/>
    <col min="8227" max="8227" width="5" style="1" customWidth="1"/>
    <col min="8228" max="8228" width="5.85546875" style="1" customWidth="1"/>
    <col min="8229" max="8229" width="6.140625" style="1" customWidth="1"/>
    <col min="8230" max="8230" width="6.28515625" style="1" customWidth="1"/>
    <col min="8231" max="8231" width="11.140625" style="1" customWidth="1"/>
    <col min="8232" max="8232" width="14.140625" style="1" customWidth="1"/>
    <col min="8233" max="8233" width="19.85546875" style="1" customWidth="1"/>
    <col min="8234" max="8234" width="17" style="1" customWidth="1"/>
    <col min="8235" max="8235" width="20.85546875" style="1" customWidth="1"/>
    <col min="8236" max="8448" width="11.42578125" style="1"/>
    <col min="8449" max="8449" width="13.140625" style="1" customWidth="1"/>
    <col min="8450" max="8450" width="4" style="1" customWidth="1"/>
    <col min="8451" max="8451" width="12.85546875" style="1" customWidth="1"/>
    <col min="8452" max="8452" width="14.7109375" style="1" customWidth="1"/>
    <col min="8453" max="8453" width="10" style="1" customWidth="1"/>
    <col min="8454" max="8454" width="6.28515625" style="1" customWidth="1"/>
    <col min="8455" max="8455" width="12.28515625" style="1" customWidth="1"/>
    <col min="8456" max="8456" width="8.5703125" style="1" customWidth="1"/>
    <col min="8457" max="8457" width="13.7109375" style="1" customWidth="1"/>
    <col min="8458" max="8458" width="11.5703125" style="1" customWidth="1"/>
    <col min="8459" max="8459" width="34.28515625" style="1" customWidth="1"/>
    <col min="8460" max="8460" width="24.28515625" style="1" customWidth="1"/>
    <col min="8461" max="8461" width="21.140625" style="1" customWidth="1"/>
    <col min="8462" max="8462" width="22.140625" style="1" customWidth="1"/>
    <col min="8463" max="8463" width="8" style="1" customWidth="1"/>
    <col min="8464" max="8464" width="17" style="1" customWidth="1"/>
    <col min="8465" max="8465" width="12.7109375" style="1" customWidth="1"/>
    <col min="8466" max="8466" width="24.5703125" style="1" customWidth="1"/>
    <col min="8467" max="8467" width="29" style="1" customWidth="1"/>
    <col min="8468" max="8468" width="17.7109375" style="1" customWidth="1"/>
    <col min="8469" max="8469" width="36.42578125" style="1" customWidth="1"/>
    <col min="8470" max="8470" width="21.85546875" style="1" customWidth="1"/>
    <col min="8471" max="8471" width="11.7109375" style="1" customWidth="1"/>
    <col min="8472" max="8472" width="26.28515625" style="1" customWidth="1"/>
    <col min="8473" max="8473" width="9" style="1" customWidth="1"/>
    <col min="8474" max="8474" width="6.28515625" style="1" customWidth="1"/>
    <col min="8475" max="8476" width="7.28515625" style="1" customWidth="1"/>
    <col min="8477" max="8477" width="8.42578125" style="1" customWidth="1"/>
    <col min="8478" max="8478" width="9.5703125" style="1" customWidth="1"/>
    <col min="8479" max="8479" width="6.28515625" style="1" customWidth="1"/>
    <col min="8480" max="8480" width="5.85546875" style="1" customWidth="1"/>
    <col min="8481" max="8482" width="4.42578125" style="1" customWidth="1"/>
    <col min="8483" max="8483" width="5" style="1" customWidth="1"/>
    <col min="8484" max="8484" width="5.85546875" style="1" customWidth="1"/>
    <col min="8485" max="8485" width="6.140625" style="1" customWidth="1"/>
    <col min="8486" max="8486" width="6.28515625" style="1" customWidth="1"/>
    <col min="8487" max="8487" width="11.140625" style="1" customWidth="1"/>
    <col min="8488" max="8488" width="14.140625" style="1" customWidth="1"/>
    <col min="8489" max="8489" width="19.85546875" style="1" customWidth="1"/>
    <col min="8490" max="8490" width="17" style="1" customWidth="1"/>
    <col min="8491" max="8491" width="20.85546875" style="1" customWidth="1"/>
    <col min="8492" max="8704" width="11.42578125" style="1"/>
    <col min="8705" max="8705" width="13.140625" style="1" customWidth="1"/>
    <col min="8706" max="8706" width="4" style="1" customWidth="1"/>
    <col min="8707" max="8707" width="12.85546875" style="1" customWidth="1"/>
    <col min="8708" max="8708" width="14.7109375" style="1" customWidth="1"/>
    <col min="8709" max="8709" width="10" style="1" customWidth="1"/>
    <col min="8710" max="8710" width="6.28515625" style="1" customWidth="1"/>
    <col min="8711" max="8711" width="12.28515625" style="1" customWidth="1"/>
    <col min="8712" max="8712" width="8.5703125" style="1" customWidth="1"/>
    <col min="8713" max="8713" width="13.7109375" style="1" customWidth="1"/>
    <col min="8714" max="8714" width="11.5703125" style="1" customWidth="1"/>
    <col min="8715" max="8715" width="34.28515625" style="1" customWidth="1"/>
    <col min="8716" max="8716" width="24.28515625" style="1" customWidth="1"/>
    <col min="8717" max="8717" width="21.140625" style="1" customWidth="1"/>
    <col min="8718" max="8718" width="22.140625" style="1" customWidth="1"/>
    <col min="8719" max="8719" width="8" style="1" customWidth="1"/>
    <col min="8720" max="8720" width="17" style="1" customWidth="1"/>
    <col min="8721" max="8721" width="12.7109375" style="1" customWidth="1"/>
    <col min="8722" max="8722" width="24.5703125" style="1" customWidth="1"/>
    <col min="8723" max="8723" width="29" style="1" customWidth="1"/>
    <col min="8724" max="8724" width="17.7109375" style="1" customWidth="1"/>
    <col min="8725" max="8725" width="36.42578125" style="1" customWidth="1"/>
    <col min="8726" max="8726" width="21.85546875" style="1" customWidth="1"/>
    <col min="8727" max="8727" width="11.7109375" style="1" customWidth="1"/>
    <col min="8728" max="8728" width="26.28515625" style="1" customWidth="1"/>
    <col min="8729" max="8729" width="9" style="1" customWidth="1"/>
    <col min="8730" max="8730" width="6.28515625" style="1" customWidth="1"/>
    <col min="8731" max="8732" width="7.28515625" style="1" customWidth="1"/>
    <col min="8733" max="8733" width="8.42578125" style="1" customWidth="1"/>
    <col min="8734" max="8734" width="9.5703125" style="1" customWidth="1"/>
    <col min="8735" max="8735" width="6.28515625" style="1" customWidth="1"/>
    <col min="8736" max="8736" width="5.85546875" style="1" customWidth="1"/>
    <col min="8737" max="8738" width="4.42578125" style="1" customWidth="1"/>
    <col min="8739" max="8739" width="5" style="1" customWidth="1"/>
    <col min="8740" max="8740" width="5.85546875" style="1" customWidth="1"/>
    <col min="8741" max="8741" width="6.140625" style="1" customWidth="1"/>
    <col min="8742" max="8742" width="6.28515625" style="1" customWidth="1"/>
    <col min="8743" max="8743" width="11.140625" style="1" customWidth="1"/>
    <col min="8744" max="8744" width="14.140625" style="1" customWidth="1"/>
    <col min="8745" max="8745" width="19.85546875" style="1" customWidth="1"/>
    <col min="8746" max="8746" width="17" style="1" customWidth="1"/>
    <col min="8747" max="8747" width="20.85546875" style="1" customWidth="1"/>
    <col min="8748" max="8960" width="11.42578125" style="1"/>
    <col min="8961" max="8961" width="13.140625" style="1" customWidth="1"/>
    <col min="8962" max="8962" width="4" style="1" customWidth="1"/>
    <col min="8963" max="8963" width="12.85546875" style="1" customWidth="1"/>
    <col min="8964" max="8964" width="14.7109375" style="1" customWidth="1"/>
    <col min="8965" max="8965" width="10" style="1" customWidth="1"/>
    <col min="8966" max="8966" width="6.28515625" style="1" customWidth="1"/>
    <col min="8967" max="8967" width="12.28515625" style="1" customWidth="1"/>
    <col min="8968" max="8968" width="8.5703125" style="1" customWidth="1"/>
    <col min="8969" max="8969" width="13.7109375" style="1" customWidth="1"/>
    <col min="8970" max="8970" width="11.5703125" style="1" customWidth="1"/>
    <col min="8971" max="8971" width="34.28515625" style="1" customWidth="1"/>
    <col min="8972" max="8972" width="24.28515625" style="1" customWidth="1"/>
    <col min="8973" max="8973" width="21.140625" style="1" customWidth="1"/>
    <col min="8974" max="8974" width="22.140625" style="1" customWidth="1"/>
    <col min="8975" max="8975" width="8" style="1" customWidth="1"/>
    <col min="8976" max="8976" width="17" style="1" customWidth="1"/>
    <col min="8977" max="8977" width="12.7109375" style="1" customWidth="1"/>
    <col min="8978" max="8978" width="24.5703125" style="1" customWidth="1"/>
    <col min="8979" max="8979" width="29" style="1" customWidth="1"/>
    <col min="8980" max="8980" width="17.7109375" style="1" customWidth="1"/>
    <col min="8981" max="8981" width="36.42578125" style="1" customWidth="1"/>
    <col min="8982" max="8982" width="21.85546875" style="1" customWidth="1"/>
    <col min="8983" max="8983" width="11.7109375" style="1" customWidth="1"/>
    <col min="8984" max="8984" width="26.28515625" style="1" customWidth="1"/>
    <col min="8985" max="8985" width="9" style="1" customWidth="1"/>
    <col min="8986" max="8986" width="6.28515625" style="1" customWidth="1"/>
    <col min="8987" max="8988" width="7.28515625" style="1" customWidth="1"/>
    <col min="8989" max="8989" width="8.42578125" style="1" customWidth="1"/>
    <col min="8990" max="8990" width="9.5703125" style="1" customWidth="1"/>
    <col min="8991" max="8991" width="6.28515625" style="1" customWidth="1"/>
    <col min="8992" max="8992" width="5.85546875" style="1" customWidth="1"/>
    <col min="8993" max="8994" width="4.42578125" style="1" customWidth="1"/>
    <col min="8995" max="8995" width="5" style="1" customWidth="1"/>
    <col min="8996" max="8996" width="5.85546875" style="1" customWidth="1"/>
    <col min="8997" max="8997" width="6.140625" style="1" customWidth="1"/>
    <col min="8998" max="8998" width="6.28515625" style="1" customWidth="1"/>
    <col min="8999" max="8999" width="11.140625" style="1" customWidth="1"/>
    <col min="9000" max="9000" width="14.140625" style="1" customWidth="1"/>
    <col min="9001" max="9001" width="19.85546875" style="1" customWidth="1"/>
    <col min="9002" max="9002" width="17" style="1" customWidth="1"/>
    <col min="9003" max="9003" width="20.85546875" style="1" customWidth="1"/>
    <col min="9004" max="9216" width="11.42578125" style="1"/>
    <col min="9217" max="9217" width="13.140625" style="1" customWidth="1"/>
    <col min="9218" max="9218" width="4" style="1" customWidth="1"/>
    <col min="9219" max="9219" width="12.85546875" style="1" customWidth="1"/>
    <col min="9220" max="9220" width="14.7109375" style="1" customWidth="1"/>
    <col min="9221" max="9221" width="10" style="1" customWidth="1"/>
    <col min="9222" max="9222" width="6.28515625" style="1" customWidth="1"/>
    <col min="9223" max="9223" width="12.28515625" style="1" customWidth="1"/>
    <col min="9224" max="9224" width="8.5703125" style="1" customWidth="1"/>
    <col min="9225" max="9225" width="13.7109375" style="1" customWidth="1"/>
    <col min="9226" max="9226" width="11.5703125" style="1" customWidth="1"/>
    <col min="9227" max="9227" width="34.28515625" style="1" customWidth="1"/>
    <col min="9228" max="9228" width="24.28515625" style="1" customWidth="1"/>
    <col min="9229" max="9229" width="21.140625" style="1" customWidth="1"/>
    <col min="9230" max="9230" width="22.140625" style="1" customWidth="1"/>
    <col min="9231" max="9231" width="8" style="1" customWidth="1"/>
    <col min="9232" max="9232" width="17" style="1" customWidth="1"/>
    <col min="9233" max="9233" width="12.7109375" style="1" customWidth="1"/>
    <col min="9234" max="9234" width="24.5703125" style="1" customWidth="1"/>
    <col min="9235" max="9235" width="29" style="1" customWidth="1"/>
    <col min="9236" max="9236" width="17.7109375" style="1" customWidth="1"/>
    <col min="9237" max="9237" width="36.42578125" style="1" customWidth="1"/>
    <col min="9238" max="9238" width="21.85546875" style="1" customWidth="1"/>
    <col min="9239" max="9239" width="11.7109375" style="1" customWidth="1"/>
    <col min="9240" max="9240" width="26.28515625" style="1" customWidth="1"/>
    <col min="9241" max="9241" width="9" style="1" customWidth="1"/>
    <col min="9242" max="9242" width="6.28515625" style="1" customWidth="1"/>
    <col min="9243" max="9244" width="7.28515625" style="1" customWidth="1"/>
    <col min="9245" max="9245" width="8.42578125" style="1" customWidth="1"/>
    <col min="9246" max="9246" width="9.5703125" style="1" customWidth="1"/>
    <col min="9247" max="9247" width="6.28515625" style="1" customWidth="1"/>
    <col min="9248" max="9248" width="5.85546875" style="1" customWidth="1"/>
    <col min="9249" max="9250" width="4.42578125" style="1" customWidth="1"/>
    <col min="9251" max="9251" width="5" style="1" customWidth="1"/>
    <col min="9252" max="9252" width="5.85546875" style="1" customWidth="1"/>
    <col min="9253" max="9253" width="6.140625" style="1" customWidth="1"/>
    <col min="9254" max="9254" width="6.28515625" style="1" customWidth="1"/>
    <col min="9255" max="9255" width="11.140625" style="1" customWidth="1"/>
    <col min="9256" max="9256" width="14.140625" style="1" customWidth="1"/>
    <col min="9257" max="9257" width="19.85546875" style="1" customWidth="1"/>
    <col min="9258" max="9258" width="17" style="1" customWidth="1"/>
    <col min="9259" max="9259" width="20.85546875" style="1" customWidth="1"/>
    <col min="9260" max="9472" width="11.42578125" style="1"/>
    <col min="9473" max="9473" width="13.140625" style="1" customWidth="1"/>
    <col min="9474" max="9474" width="4" style="1" customWidth="1"/>
    <col min="9475" max="9475" width="12.85546875" style="1" customWidth="1"/>
    <col min="9476" max="9476" width="14.7109375" style="1" customWidth="1"/>
    <col min="9477" max="9477" width="10" style="1" customWidth="1"/>
    <col min="9478" max="9478" width="6.28515625" style="1" customWidth="1"/>
    <col min="9479" max="9479" width="12.28515625" style="1" customWidth="1"/>
    <col min="9480" max="9480" width="8.5703125" style="1" customWidth="1"/>
    <col min="9481" max="9481" width="13.7109375" style="1" customWidth="1"/>
    <col min="9482" max="9482" width="11.5703125" style="1" customWidth="1"/>
    <col min="9483" max="9483" width="34.28515625" style="1" customWidth="1"/>
    <col min="9484" max="9484" width="24.28515625" style="1" customWidth="1"/>
    <col min="9485" max="9485" width="21.140625" style="1" customWidth="1"/>
    <col min="9486" max="9486" width="22.140625" style="1" customWidth="1"/>
    <col min="9487" max="9487" width="8" style="1" customWidth="1"/>
    <col min="9488" max="9488" width="17" style="1" customWidth="1"/>
    <col min="9489" max="9489" width="12.7109375" style="1" customWidth="1"/>
    <col min="9490" max="9490" width="24.5703125" style="1" customWidth="1"/>
    <col min="9491" max="9491" width="29" style="1" customWidth="1"/>
    <col min="9492" max="9492" width="17.7109375" style="1" customWidth="1"/>
    <col min="9493" max="9493" width="36.42578125" style="1" customWidth="1"/>
    <col min="9494" max="9494" width="21.85546875" style="1" customWidth="1"/>
    <col min="9495" max="9495" width="11.7109375" style="1" customWidth="1"/>
    <col min="9496" max="9496" width="26.28515625" style="1" customWidth="1"/>
    <col min="9497" max="9497" width="9" style="1" customWidth="1"/>
    <col min="9498" max="9498" width="6.28515625" style="1" customWidth="1"/>
    <col min="9499" max="9500" width="7.28515625" style="1" customWidth="1"/>
    <col min="9501" max="9501" width="8.42578125" style="1" customWidth="1"/>
    <col min="9502" max="9502" width="9.5703125" style="1" customWidth="1"/>
    <col min="9503" max="9503" width="6.28515625" style="1" customWidth="1"/>
    <col min="9504" max="9504" width="5.85546875" style="1" customWidth="1"/>
    <col min="9505" max="9506" width="4.42578125" style="1" customWidth="1"/>
    <col min="9507" max="9507" width="5" style="1" customWidth="1"/>
    <col min="9508" max="9508" width="5.85546875" style="1" customWidth="1"/>
    <col min="9509" max="9509" width="6.140625" style="1" customWidth="1"/>
    <col min="9510" max="9510" width="6.28515625" style="1" customWidth="1"/>
    <col min="9511" max="9511" width="11.140625" style="1" customWidth="1"/>
    <col min="9512" max="9512" width="14.140625" style="1" customWidth="1"/>
    <col min="9513" max="9513" width="19.85546875" style="1" customWidth="1"/>
    <col min="9514" max="9514" width="17" style="1" customWidth="1"/>
    <col min="9515" max="9515" width="20.85546875" style="1" customWidth="1"/>
    <col min="9516" max="9728" width="11.42578125" style="1"/>
    <col min="9729" max="9729" width="13.140625" style="1" customWidth="1"/>
    <col min="9730" max="9730" width="4" style="1" customWidth="1"/>
    <col min="9731" max="9731" width="12.85546875" style="1" customWidth="1"/>
    <col min="9732" max="9732" width="14.7109375" style="1" customWidth="1"/>
    <col min="9733" max="9733" width="10" style="1" customWidth="1"/>
    <col min="9734" max="9734" width="6.28515625" style="1" customWidth="1"/>
    <col min="9735" max="9735" width="12.28515625" style="1" customWidth="1"/>
    <col min="9736" max="9736" width="8.5703125" style="1" customWidth="1"/>
    <col min="9737" max="9737" width="13.7109375" style="1" customWidth="1"/>
    <col min="9738" max="9738" width="11.5703125" style="1" customWidth="1"/>
    <col min="9739" max="9739" width="34.28515625" style="1" customWidth="1"/>
    <col min="9740" max="9740" width="24.28515625" style="1" customWidth="1"/>
    <col min="9741" max="9741" width="21.140625" style="1" customWidth="1"/>
    <col min="9742" max="9742" width="22.140625" style="1" customWidth="1"/>
    <col min="9743" max="9743" width="8" style="1" customWidth="1"/>
    <col min="9744" max="9744" width="17" style="1" customWidth="1"/>
    <col min="9745" max="9745" width="12.7109375" style="1" customWidth="1"/>
    <col min="9746" max="9746" width="24.5703125" style="1" customWidth="1"/>
    <col min="9747" max="9747" width="29" style="1" customWidth="1"/>
    <col min="9748" max="9748" width="17.7109375" style="1" customWidth="1"/>
    <col min="9749" max="9749" width="36.42578125" style="1" customWidth="1"/>
    <col min="9750" max="9750" width="21.85546875" style="1" customWidth="1"/>
    <col min="9751" max="9751" width="11.7109375" style="1" customWidth="1"/>
    <col min="9752" max="9752" width="26.28515625" style="1" customWidth="1"/>
    <col min="9753" max="9753" width="9" style="1" customWidth="1"/>
    <col min="9754" max="9754" width="6.28515625" style="1" customWidth="1"/>
    <col min="9755" max="9756" width="7.28515625" style="1" customWidth="1"/>
    <col min="9757" max="9757" width="8.42578125" style="1" customWidth="1"/>
    <col min="9758" max="9758" width="9.5703125" style="1" customWidth="1"/>
    <col min="9759" max="9759" width="6.28515625" style="1" customWidth="1"/>
    <col min="9760" max="9760" width="5.85546875" style="1" customWidth="1"/>
    <col min="9761" max="9762" width="4.42578125" style="1" customWidth="1"/>
    <col min="9763" max="9763" width="5" style="1" customWidth="1"/>
    <col min="9764" max="9764" width="5.85546875" style="1" customWidth="1"/>
    <col min="9765" max="9765" width="6.140625" style="1" customWidth="1"/>
    <col min="9766" max="9766" width="6.28515625" style="1" customWidth="1"/>
    <col min="9767" max="9767" width="11.140625" style="1" customWidth="1"/>
    <col min="9768" max="9768" width="14.140625" style="1" customWidth="1"/>
    <col min="9769" max="9769" width="19.85546875" style="1" customWidth="1"/>
    <col min="9770" max="9770" width="17" style="1" customWidth="1"/>
    <col min="9771" max="9771" width="20.85546875" style="1" customWidth="1"/>
    <col min="9772" max="9984" width="11.42578125" style="1"/>
    <col min="9985" max="9985" width="13.140625" style="1" customWidth="1"/>
    <col min="9986" max="9986" width="4" style="1" customWidth="1"/>
    <col min="9987" max="9987" width="12.85546875" style="1" customWidth="1"/>
    <col min="9988" max="9988" width="14.7109375" style="1" customWidth="1"/>
    <col min="9989" max="9989" width="10" style="1" customWidth="1"/>
    <col min="9990" max="9990" width="6.28515625" style="1" customWidth="1"/>
    <col min="9991" max="9991" width="12.28515625" style="1" customWidth="1"/>
    <col min="9992" max="9992" width="8.5703125" style="1" customWidth="1"/>
    <col min="9993" max="9993" width="13.7109375" style="1" customWidth="1"/>
    <col min="9994" max="9994" width="11.5703125" style="1" customWidth="1"/>
    <col min="9995" max="9995" width="34.28515625" style="1" customWidth="1"/>
    <col min="9996" max="9996" width="24.28515625" style="1" customWidth="1"/>
    <col min="9997" max="9997" width="21.140625" style="1" customWidth="1"/>
    <col min="9998" max="9998" width="22.140625" style="1" customWidth="1"/>
    <col min="9999" max="9999" width="8" style="1" customWidth="1"/>
    <col min="10000" max="10000" width="17" style="1" customWidth="1"/>
    <col min="10001" max="10001" width="12.7109375" style="1" customWidth="1"/>
    <col min="10002" max="10002" width="24.5703125" style="1" customWidth="1"/>
    <col min="10003" max="10003" width="29" style="1" customWidth="1"/>
    <col min="10004" max="10004" width="17.7109375" style="1" customWidth="1"/>
    <col min="10005" max="10005" width="36.42578125" style="1" customWidth="1"/>
    <col min="10006" max="10006" width="21.85546875" style="1" customWidth="1"/>
    <col min="10007" max="10007" width="11.7109375" style="1" customWidth="1"/>
    <col min="10008" max="10008" width="26.28515625" style="1" customWidth="1"/>
    <col min="10009" max="10009" width="9" style="1" customWidth="1"/>
    <col min="10010" max="10010" width="6.28515625" style="1" customWidth="1"/>
    <col min="10011" max="10012" width="7.28515625" style="1" customWidth="1"/>
    <col min="10013" max="10013" width="8.42578125" style="1" customWidth="1"/>
    <col min="10014" max="10014" width="9.5703125" style="1" customWidth="1"/>
    <col min="10015" max="10015" width="6.28515625" style="1" customWidth="1"/>
    <col min="10016" max="10016" width="5.85546875" style="1" customWidth="1"/>
    <col min="10017" max="10018" width="4.42578125" style="1" customWidth="1"/>
    <col min="10019" max="10019" width="5" style="1" customWidth="1"/>
    <col min="10020" max="10020" width="5.85546875" style="1" customWidth="1"/>
    <col min="10021" max="10021" width="6.140625" style="1" customWidth="1"/>
    <col min="10022" max="10022" width="6.28515625" style="1" customWidth="1"/>
    <col min="10023" max="10023" width="11.140625" style="1" customWidth="1"/>
    <col min="10024" max="10024" width="14.140625" style="1" customWidth="1"/>
    <col min="10025" max="10025" width="19.85546875" style="1" customWidth="1"/>
    <col min="10026" max="10026" width="17" style="1" customWidth="1"/>
    <col min="10027" max="10027" width="20.85546875" style="1" customWidth="1"/>
    <col min="10028" max="10240" width="11.42578125" style="1"/>
    <col min="10241" max="10241" width="13.140625" style="1" customWidth="1"/>
    <col min="10242" max="10242" width="4" style="1" customWidth="1"/>
    <col min="10243" max="10243" width="12.85546875" style="1" customWidth="1"/>
    <col min="10244" max="10244" width="14.7109375" style="1" customWidth="1"/>
    <col min="10245" max="10245" width="10" style="1" customWidth="1"/>
    <col min="10246" max="10246" width="6.28515625" style="1" customWidth="1"/>
    <col min="10247" max="10247" width="12.28515625" style="1" customWidth="1"/>
    <col min="10248" max="10248" width="8.5703125" style="1" customWidth="1"/>
    <col min="10249" max="10249" width="13.7109375" style="1" customWidth="1"/>
    <col min="10250" max="10250" width="11.5703125" style="1" customWidth="1"/>
    <col min="10251" max="10251" width="34.28515625" style="1" customWidth="1"/>
    <col min="10252" max="10252" width="24.28515625" style="1" customWidth="1"/>
    <col min="10253" max="10253" width="21.140625" style="1" customWidth="1"/>
    <col min="10254" max="10254" width="22.140625" style="1" customWidth="1"/>
    <col min="10255" max="10255" width="8" style="1" customWidth="1"/>
    <col min="10256" max="10256" width="17" style="1" customWidth="1"/>
    <col min="10257" max="10257" width="12.7109375" style="1" customWidth="1"/>
    <col min="10258" max="10258" width="24.5703125" style="1" customWidth="1"/>
    <col min="10259" max="10259" width="29" style="1" customWidth="1"/>
    <col min="10260" max="10260" width="17.7109375" style="1" customWidth="1"/>
    <col min="10261" max="10261" width="36.42578125" style="1" customWidth="1"/>
    <col min="10262" max="10262" width="21.85546875" style="1" customWidth="1"/>
    <col min="10263" max="10263" width="11.7109375" style="1" customWidth="1"/>
    <col min="10264" max="10264" width="26.28515625" style="1" customWidth="1"/>
    <col min="10265" max="10265" width="9" style="1" customWidth="1"/>
    <col min="10266" max="10266" width="6.28515625" style="1" customWidth="1"/>
    <col min="10267" max="10268" width="7.28515625" style="1" customWidth="1"/>
    <col min="10269" max="10269" width="8.42578125" style="1" customWidth="1"/>
    <col min="10270" max="10270" width="9.5703125" style="1" customWidth="1"/>
    <col min="10271" max="10271" width="6.28515625" style="1" customWidth="1"/>
    <col min="10272" max="10272" width="5.85546875" style="1" customWidth="1"/>
    <col min="10273" max="10274" width="4.42578125" style="1" customWidth="1"/>
    <col min="10275" max="10275" width="5" style="1" customWidth="1"/>
    <col min="10276" max="10276" width="5.85546875" style="1" customWidth="1"/>
    <col min="10277" max="10277" width="6.140625" style="1" customWidth="1"/>
    <col min="10278" max="10278" width="6.28515625" style="1" customWidth="1"/>
    <col min="10279" max="10279" width="11.140625" style="1" customWidth="1"/>
    <col min="10280" max="10280" width="14.140625" style="1" customWidth="1"/>
    <col min="10281" max="10281" width="19.85546875" style="1" customWidth="1"/>
    <col min="10282" max="10282" width="17" style="1" customWidth="1"/>
    <col min="10283" max="10283" width="20.85546875" style="1" customWidth="1"/>
    <col min="10284" max="10496" width="11.42578125" style="1"/>
    <col min="10497" max="10497" width="13.140625" style="1" customWidth="1"/>
    <col min="10498" max="10498" width="4" style="1" customWidth="1"/>
    <col min="10499" max="10499" width="12.85546875" style="1" customWidth="1"/>
    <col min="10500" max="10500" width="14.7109375" style="1" customWidth="1"/>
    <col min="10501" max="10501" width="10" style="1" customWidth="1"/>
    <col min="10502" max="10502" width="6.28515625" style="1" customWidth="1"/>
    <col min="10503" max="10503" width="12.28515625" style="1" customWidth="1"/>
    <col min="10504" max="10504" width="8.5703125" style="1" customWidth="1"/>
    <col min="10505" max="10505" width="13.7109375" style="1" customWidth="1"/>
    <col min="10506" max="10506" width="11.5703125" style="1" customWidth="1"/>
    <col min="10507" max="10507" width="34.28515625" style="1" customWidth="1"/>
    <col min="10508" max="10508" width="24.28515625" style="1" customWidth="1"/>
    <col min="10509" max="10509" width="21.140625" style="1" customWidth="1"/>
    <col min="10510" max="10510" width="22.140625" style="1" customWidth="1"/>
    <col min="10511" max="10511" width="8" style="1" customWidth="1"/>
    <col min="10512" max="10512" width="17" style="1" customWidth="1"/>
    <col min="10513" max="10513" width="12.7109375" style="1" customWidth="1"/>
    <col min="10514" max="10514" width="24.5703125" style="1" customWidth="1"/>
    <col min="10515" max="10515" width="29" style="1" customWidth="1"/>
    <col min="10516" max="10516" width="17.7109375" style="1" customWidth="1"/>
    <col min="10517" max="10517" width="36.42578125" style="1" customWidth="1"/>
    <col min="10518" max="10518" width="21.85546875" style="1" customWidth="1"/>
    <col min="10519" max="10519" width="11.7109375" style="1" customWidth="1"/>
    <col min="10520" max="10520" width="26.28515625" style="1" customWidth="1"/>
    <col min="10521" max="10521" width="9" style="1" customWidth="1"/>
    <col min="10522" max="10522" width="6.28515625" style="1" customWidth="1"/>
    <col min="10523" max="10524" width="7.28515625" style="1" customWidth="1"/>
    <col min="10525" max="10525" width="8.42578125" style="1" customWidth="1"/>
    <col min="10526" max="10526" width="9.5703125" style="1" customWidth="1"/>
    <col min="10527" max="10527" width="6.28515625" style="1" customWidth="1"/>
    <col min="10528" max="10528" width="5.85546875" style="1" customWidth="1"/>
    <col min="10529" max="10530" width="4.42578125" style="1" customWidth="1"/>
    <col min="10531" max="10531" width="5" style="1" customWidth="1"/>
    <col min="10532" max="10532" width="5.85546875" style="1" customWidth="1"/>
    <col min="10533" max="10533" width="6.140625" style="1" customWidth="1"/>
    <col min="10534" max="10534" width="6.28515625" style="1" customWidth="1"/>
    <col min="10535" max="10535" width="11.140625" style="1" customWidth="1"/>
    <col min="10536" max="10536" width="14.140625" style="1" customWidth="1"/>
    <col min="10537" max="10537" width="19.85546875" style="1" customWidth="1"/>
    <col min="10538" max="10538" width="17" style="1" customWidth="1"/>
    <col min="10539" max="10539" width="20.85546875" style="1" customWidth="1"/>
    <col min="10540" max="10752" width="11.42578125" style="1"/>
    <col min="10753" max="10753" width="13.140625" style="1" customWidth="1"/>
    <col min="10754" max="10754" width="4" style="1" customWidth="1"/>
    <col min="10755" max="10755" width="12.85546875" style="1" customWidth="1"/>
    <col min="10756" max="10756" width="14.7109375" style="1" customWidth="1"/>
    <col min="10757" max="10757" width="10" style="1" customWidth="1"/>
    <col min="10758" max="10758" width="6.28515625" style="1" customWidth="1"/>
    <col min="10759" max="10759" width="12.28515625" style="1" customWidth="1"/>
    <col min="10760" max="10760" width="8.5703125" style="1" customWidth="1"/>
    <col min="10761" max="10761" width="13.7109375" style="1" customWidth="1"/>
    <col min="10762" max="10762" width="11.5703125" style="1" customWidth="1"/>
    <col min="10763" max="10763" width="34.28515625" style="1" customWidth="1"/>
    <col min="10764" max="10764" width="24.28515625" style="1" customWidth="1"/>
    <col min="10765" max="10765" width="21.140625" style="1" customWidth="1"/>
    <col min="10766" max="10766" width="22.140625" style="1" customWidth="1"/>
    <col min="10767" max="10767" width="8" style="1" customWidth="1"/>
    <col min="10768" max="10768" width="17" style="1" customWidth="1"/>
    <col min="10769" max="10769" width="12.7109375" style="1" customWidth="1"/>
    <col min="10770" max="10770" width="24.5703125" style="1" customWidth="1"/>
    <col min="10771" max="10771" width="29" style="1" customWidth="1"/>
    <col min="10772" max="10772" width="17.7109375" style="1" customWidth="1"/>
    <col min="10773" max="10773" width="36.42578125" style="1" customWidth="1"/>
    <col min="10774" max="10774" width="21.85546875" style="1" customWidth="1"/>
    <col min="10775" max="10775" width="11.7109375" style="1" customWidth="1"/>
    <col min="10776" max="10776" width="26.28515625" style="1" customWidth="1"/>
    <col min="10777" max="10777" width="9" style="1" customWidth="1"/>
    <col min="10778" max="10778" width="6.28515625" style="1" customWidth="1"/>
    <col min="10779" max="10780" width="7.28515625" style="1" customWidth="1"/>
    <col min="10781" max="10781" width="8.42578125" style="1" customWidth="1"/>
    <col min="10782" max="10782" width="9.5703125" style="1" customWidth="1"/>
    <col min="10783" max="10783" width="6.28515625" style="1" customWidth="1"/>
    <col min="10784" max="10784" width="5.85546875" style="1" customWidth="1"/>
    <col min="10785" max="10786" width="4.42578125" style="1" customWidth="1"/>
    <col min="10787" max="10787" width="5" style="1" customWidth="1"/>
    <col min="10788" max="10788" width="5.85546875" style="1" customWidth="1"/>
    <col min="10789" max="10789" width="6.140625" style="1" customWidth="1"/>
    <col min="10790" max="10790" width="6.28515625" style="1" customWidth="1"/>
    <col min="10791" max="10791" width="11.140625" style="1" customWidth="1"/>
    <col min="10792" max="10792" width="14.140625" style="1" customWidth="1"/>
    <col min="10793" max="10793" width="19.85546875" style="1" customWidth="1"/>
    <col min="10794" max="10794" width="17" style="1" customWidth="1"/>
    <col min="10795" max="10795" width="20.85546875" style="1" customWidth="1"/>
    <col min="10796" max="11008" width="11.42578125" style="1"/>
    <col min="11009" max="11009" width="13.140625" style="1" customWidth="1"/>
    <col min="11010" max="11010" width="4" style="1" customWidth="1"/>
    <col min="11011" max="11011" width="12.85546875" style="1" customWidth="1"/>
    <col min="11012" max="11012" width="14.7109375" style="1" customWidth="1"/>
    <col min="11013" max="11013" width="10" style="1" customWidth="1"/>
    <col min="11014" max="11014" width="6.28515625" style="1" customWidth="1"/>
    <col min="11015" max="11015" width="12.28515625" style="1" customWidth="1"/>
    <col min="11016" max="11016" width="8.5703125" style="1" customWidth="1"/>
    <col min="11017" max="11017" width="13.7109375" style="1" customWidth="1"/>
    <col min="11018" max="11018" width="11.5703125" style="1" customWidth="1"/>
    <col min="11019" max="11019" width="34.28515625" style="1" customWidth="1"/>
    <col min="11020" max="11020" width="24.28515625" style="1" customWidth="1"/>
    <col min="11021" max="11021" width="21.140625" style="1" customWidth="1"/>
    <col min="11022" max="11022" width="22.140625" style="1" customWidth="1"/>
    <col min="11023" max="11023" width="8" style="1" customWidth="1"/>
    <col min="11024" max="11024" width="17" style="1" customWidth="1"/>
    <col min="11025" max="11025" width="12.7109375" style="1" customWidth="1"/>
    <col min="11026" max="11026" width="24.5703125" style="1" customWidth="1"/>
    <col min="11027" max="11027" width="29" style="1" customWidth="1"/>
    <col min="11028" max="11028" width="17.7109375" style="1" customWidth="1"/>
    <col min="11029" max="11029" width="36.42578125" style="1" customWidth="1"/>
    <col min="11030" max="11030" width="21.85546875" style="1" customWidth="1"/>
    <col min="11031" max="11031" width="11.7109375" style="1" customWidth="1"/>
    <col min="11032" max="11032" width="26.28515625" style="1" customWidth="1"/>
    <col min="11033" max="11033" width="9" style="1" customWidth="1"/>
    <col min="11034" max="11034" width="6.28515625" style="1" customWidth="1"/>
    <col min="11035" max="11036" width="7.28515625" style="1" customWidth="1"/>
    <col min="11037" max="11037" width="8.42578125" style="1" customWidth="1"/>
    <col min="11038" max="11038" width="9.5703125" style="1" customWidth="1"/>
    <col min="11039" max="11039" width="6.28515625" style="1" customWidth="1"/>
    <col min="11040" max="11040" width="5.85546875" style="1" customWidth="1"/>
    <col min="11041" max="11042" width="4.42578125" style="1" customWidth="1"/>
    <col min="11043" max="11043" width="5" style="1" customWidth="1"/>
    <col min="11044" max="11044" width="5.85546875" style="1" customWidth="1"/>
    <col min="11045" max="11045" width="6.140625" style="1" customWidth="1"/>
    <col min="11046" max="11046" width="6.28515625" style="1" customWidth="1"/>
    <col min="11047" max="11047" width="11.140625" style="1" customWidth="1"/>
    <col min="11048" max="11048" width="14.140625" style="1" customWidth="1"/>
    <col min="11049" max="11049" width="19.85546875" style="1" customWidth="1"/>
    <col min="11050" max="11050" width="17" style="1" customWidth="1"/>
    <col min="11051" max="11051" width="20.85546875" style="1" customWidth="1"/>
    <col min="11052" max="11264" width="11.42578125" style="1"/>
    <col min="11265" max="11265" width="13.140625" style="1" customWidth="1"/>
    <col min="11266" max="11266" width="4" style="1" customWidth="1"/>
    <col min="11267" max="11267" width="12.85546875" style="1" customWidth="1"/>
    <col min="11268" max="11268" width="14.7109375" style="1" customWidth="1"/>
    <col min="11269" max="11269" width="10" style="1" customWidth="1"/>
    <col min="11270" max="11270" width="6.28515625" style="1" customWidth="1"/>
    <col min="11271" max="11271" width="12.28515625" style="1" customWidth="1"/>
    <col min="11272" max="11272" width="8.5703125" style="1" customWidth="1"/>
    <col min="11273" max="11273" width="13.7109375" style="1" customWidth="1"/>
    <col min="11274" max="11274" width="11.5703125" style="1" customWidth="1"/>
    <col min="11275" max="11275" width="34.28515625" style="1" customWidth="1"/>
    <col min="11276" max="11276" width="24.28515625" style="1" customWidth="1"/>
    <col min="11277" max="11277" width="21.140625" style="1" customWidth="1"/>
    <col min="11278" max="11278" width="22.140625" style="1" customWidth="1"/>
    <col min="11279" max="11279" width="8" style="1" customWidth="1"/>
    <col min="11280" max="11280" width="17" style="1" customWidth="1"/>
    <col min="11281" max="11281" width="12.7109375" style="1" customWidth="1"/>
    <col min="11282" max="11282" width="24.5703125" style="1" customWidth="1"/>
    <col min="11283" max="11283" width="29" style="1" customWidth="1"/>
    <col min="11284" max="11284" width="17.7109375" style="1" customWidth="1"/>
    <col min="11285" max="11285" width="36.42578125" style="1" customWidth="1"/>
    <col min="11286" max="11286" width="21.85546875" style="1" customWidth="1"/>
    <col min="11287" max="11287" width="11.7109375" style="1" customWidth="1"/>
    <col min="11288" max="11288" width="26.28515625" style="1" customWidth="1"/>
    <col min="11289" max="11289" width="9" style="1" customWidth="1"/>
    <col min="11290" max="11290" width="6.28515625" style="1" customWidth="1"/>
    <col min="11291" max="11292" width="7.28515625" style="1" customWidth="1"/>
    <col min="11293" max="11293" width="8.42578125" style="1" customWidth="1"/>
    <col min="11294" max="11294" width="9.5703125" style="1" customWidth="1"/>
    <col min="11295" max="11295" width="6.28515625" style="1" customWidth="1"/>
    <col min="11296" max="11296" width="5.85546875" style="1" customWidth="1"/>
    <col min="11297" max="11298" width="4.42578125" style="1" customWidth="1"/>
    <col min="11299" max="11299" width="5" style="1" customWidth="1"/>
    <col min="11300" max="11300" width="5.85546875" style="1" customWidth="1"/>
    <col min="11301" max="11301" width="6.140625" style="1" customWidth="1"/>
    <col min="11302" max="11302" width="6.28515625" style="1" customWidth="1"/>
    <col min="11303" max="11303" width="11.140625" style="1" customWidth="1"/>
    <col min="11304" max="11304" width="14.140625" style="1" customWidth="1"/>
    <col min="11305" max="11305" width="19.85546875" style="1" customWidth="1"/>
    <col min="11306" max="11306" width="17" style="1" customWidth="1"/>
    <col min="11307" max="11307" width="20.85546875" style="1" customWidth="1"/>
    <col min="11308" max="11520" width="11.42578125" style="1"/>
    <col min="11521" max="11521" width="13.140625" style="1" customWidth="1"/>
    <col min="11522" max="11522" width="4" style="1" customWidth="1"/>
    <col min="11523" max="11523" width="12.85546875" style="1" customWidth="1"/>
    <col min="11524" max="11524" width="14.7109375" style="1" customWidth="1"/>
    <col min="11525" max="11525" width="10" style="1" customWidth="1"/>
    <col min="11526" max="11526" width="6.28515625" style="1" customWidth="1"/>
    <col min="11527" max="11527" width="12.28515625" style="1" customWidth="1"/>
    <col min="11528" max="11528" width="8.5703125" style="1" customWidth="1"/>
    <col min="11529" max="11529" width="13.7109375" style="1" customWidth="1"/>
    <col min="11530" max="11530" width="11.5703125" style="1" customWidth="1"/>
    <col min="11531" max="11531" width="34.28515625" style="1" customWidth="1"/>
    <col min="11532" max="11532" width="24.28515625" style="1" customWidth="1"/>
    <col min="11533" max="11533" width="21.140625" style="1" customWidth="1"/>
    <col min="11534" max="11534" width="22.140625" style="1" customWidth="1"/>
    <col min="11535" max="11535" width="8" style="1" customWidth="1"/>
    <col min="11536" max="11536" width="17" style="1" customWidth="1"/>
    <col min="11537" max="11537" width="12.7109375" style="1" customWidth="1"/>
    <col min="11538" max="11538" width="24.5703125" style="1" customWidth="1"/>
    <col min="11539" max="11539" width="29" style="1" customWidth="1"/>
    <col min="11540" max="11540" width="17.7109375" style="1" customWidth="1"/>
    <col min="11541" max="11541" width="36.42578125" style="1" customWidth="1"/>
    <col min="11542" max="11542" width="21.85546875" style="1" customWidth="1"/>
    <col min="11543" max="11543" width="11.7109375" style="1" customWidth="1"/>
    <col min="11544" max="11544" width="26.28515625" style="1" customWidth="1"/>
    <col min="11545" max="11545" width="9" style="1" customWidth="1"/>
    <col min="11546" max="11546" width="6.28515625" style="1" customWidth="1"/>
    <col min="11547" max="11548" width="7.28515625" style="1" customWidth="1"/>
    <col min="11549" max="11549" width="8.42578125" style="1" customWidth="1"/>
    <col min="11550" max="11550" width="9.5703125" style="1" customWidth="1"/>
    <col min="11551" max="11551" width="6.28515625" style="1" customWidth="1"/>
    <col min="11552" max="11552" width="5.85546875" style="1" customWidth="1"/>
    <col min="11553" max="11554" width="4.42578125" style="1" customWidth="1"/>
    <col min="11555" max="11555" width="5" style="1" customWidth="1"/>
    <col min="11556" max="11556" width="5.85546875" style="1" customWidth="1"/>
    <col min="11557" max="11557" width="6.140625" style="1" customWidth="1"/>
    <col min="11558" max="11558" width="6.28515625" style="1" customWidth="1"/>
    <col min="11559" max="11559" width="11.140625" style="1" customWidth="1"/>
    <col min="11560" max="11560" width="14.140625" style="1" customWidth="1"/>
    <col min="11561" max="11561" width="19.85546875" style="1" customWidth="1"/>
    <col min="11562" max="11562" width="17" style="1" customWidth="1"/>
    <col min="11563" max="11563" width="20.85546875" style="1" customWidth="1"/>
    <col min="11564" max="11776" width="11.42578125" style="1"/>
    <col min="11777" max="11777" width="13.140625" style="1" customWidth="1"/>
    <col min="11778" max="11778" width="4" style="1" customWidth="1"/>
    <col min="11779" max="11779" width="12.85546875" style="1" customWidth="1"/>
    <col min="11780" max="11780" width="14.7109375" style="1" customWidth="1"/>
    <col min="11781" max="11781" width="10" style="1" customWidth="1"/>
    <col min="11782" max="11782" width="6.28515625" style="1" customWidth="1"/>
    <col min="11783" max="11783" width="12.28515625" style="1" customWidth="1"/>
    <col min="11784" max="11784" width="8.5703125" style="1" customWidth="1"/>
    <col min="11785" max="11785" width="13.7109375" style="1" customWidth="1"/>
    <col min="11786" max="11786" width="11.5703125" style="1" customWidth="1"/>
    <col min="11787" max="11787" width="34.28515625" style="1" customWidth="1"/>
    <col min="11788" max="11788" width="24.28515625" style="1" customWidth="1"/>
    <col min="11789" max="11789" width="21.140625" style="1" customWidth="1"/>
    <col min="11790" max="11790" width="22.140625" style="1" customWidth="1"/>
    <col min="11791" max="11791" width="8" style="1" customWidth="1"/>
    <col min="11792" max="11792" width="17" style="1" customWidth="1"/>
    <col min="11793" max="11793" width="12.7109375" style="1" customWidth="1"/>
    <col min="11794" max="11794" width="24.5703125" style="1" customWidth="1"/>
    <col min="11795" max="11795" width="29" style="1" customWidth="1"/>
    <col min="11796" max="11796" width="17.7109375" style="1" customWidth="1"/>
    <col min="11797" max="11797" width="36.42578125" style="1" customWidth="1"/>
    <col min="11798" max="11798" width="21.85546875" style="1" customWidth="1"/>
    <col min="11799" max="11799" width="11.7109375" style="1" customWidth="1"/>
    <col min="11800" max="11800" width="26.28515625" style="1" customWidth="1"/>
    <col min="11801" max="11801" width="9" style="1" customWidth="1"/>
    <col min="11802" max="11802" width="6.28515625" style="1" customWidth="1"/>
    <col min="11803" max="11804" width="7.28515625" style="1" customWidth="1"/>
    <col min="11805" max="11805" width="8.42578125" style="1" customWidth="1"/>
    <col min="11806" max="11806" width="9.5703125" style="1" customWidth="1"/>
    <col min="11807" max="11807" width="6.28515625" style="1" customWidth="1"/>
    <col min="11808" max="11808" width="5.85546875" style="1" customWidth="1"/>
    <col min="11809" max="11810" width="4.42578125" style="1" customWidth="1"/>
    <col min="11811" max="11811" width="5" style="1" customWidth="1"/>
    <col min="11812" max="11812" width="5.85546875" style="1" customWidth="1"/>
    <col min="11813" max="11813" width="6.140625" style="1" customWidth="1"/>
    <col min="11814" max="11814" width="6.28515625" style="1" customWidth="1"/>
    <col min="11815" max="11815" width="11.140625" style="1" customWidth="1"/>
    <col min="11816" max="11816" width="14.140625" style="1" customWidth="1"/>
    <col min="11817" max="11817" width="19.85546875" style="1" customWidth="1"/>
    <col min="11818" max="11818" width="17" style="1" customWidth="1"/>
    <col min="11819" max="11819" width="20.85546875" style="1" customWidth="1"/>
    <col min="11820" max="12032" width="11.42578125" style="1"/>
    <col min="12033" max="12033" width="13.140625" style="1" customWidth="1"/>
    <col min="12034" max="12034" width="4" style="1" customWidth="1"/>
    <col min="12035" max="12035" width="12.85546875" style="1" customWidth="1"/>
    <col min="12036" max="12036" width="14.7109375" style="1" customWidth="1"/>
    <col min="12037" max="12037" width="10" style="1" customWidth="1"/>
    <col min="12038" max="12038" width="6.28515625" style="1" customWidth="1"/>
    <col min="12039" max="12039" width="12.28515625" style="1" customWidth="1"/>
    <col min="12040" max="12040" width="8.5703125" style="1" customWidth="1"/>
    <col min="12041" max="12041" width="13.7109375" style="1" customWidth="1"/>
    <col min="12042" max="12042" width="11.5703125" style="1" customWidth="1"/>
    <col min="12043" max="12043" width="34.28515625" style="1" customWidth="1"/>
    <col min="12044" max="12044" width="24.28515625" style="1" customWidth="1"/>
    <col min="12045" max="12045" width="21.140625" style="1" customWidth="1"/>
    <col min="12046" max="12046" width="22.140625" style="1" customWidth="1"/>
    <col min="12047" max="12047" width="8" style="1" customWidth="1"/>
    <col min="12048" max="12048" width="17" style="1" customWidth="1"/>
    <col min="12049" max="12049" width="12.7109375" style="1" customWidth="1"/>
    <col min="12050" max="12050" width="24.5703125" style="1" customWidth="1"/>
    <col min="12051" max="12051" width="29" style="1" customWidth="1"/>
    <col min="12052" max="12052" width="17.7109375" style="1" customWidth="1"/>
    <col min="12053" max="12053" width="36.42578125" style="1" customWidth="1"/>
    <col min="12054" max="12054" width="21.85546875" style="1" customWidth="1"/>
    <col min="12055" max="12055" width="11.7109375" style="1" customWidth="1"/>
    <col min="12056" max="12056" width="26.28515625" style="1" customWidth="1"/>
    <col min="12057" max="12057" width="9" style="1" customWidth="1"/>
    <col min="12058" max="12058" width="6.28515625" style="1" customWidth="1"/>
    <col min="12059" max="12060" width="7.28515625" style="1" customWidth="1"/>
    <col min="12061" max="12061" width="8.42578125" style="1" customWidth="1"/>
    <col min="12062" max="12062" width="9.5703125" style="1" customWidth="1"/>
    <col min="12063" max="12063" width="6.28515625" style="1" customWidth="1"/>
    <col min="12064" max="12064" width="5.85546875" style="1" customWidth="1"/>
    <col min="12065" max="12066" width="4.42578125" style="1" customWidth="1"/>
    <col min="12067" max="12067" width="5" style="1" customWidth="1"/>
    <col min="12068" max="12068" width="5.85546875" style="1" customWidth="1"/>
    <col min="12069" max="12069" width="6.140625" style="1" customWidth="1"/>
    <col min="12070" max="12070" width="6.28515625" style="1" customWidth="1"/>
    <col min="12071" max="12071" width="11.140625" style="1" customWidth="1"/>
    <col min="12072" max="12072" width="14.140625" style="1" customWidth="1"/>
    <col min="12073" max="12073" width="19.85546875" style="1" customWidth="1"/>
    <col min="12074" max="12074" width="17" style="1" customWidth="1"/>
    <col min="12075" max="12075" width="20.85546875" style="1" customWidth="1"/>
    <col min="12076" max="12288" width="11.42578125" style="1"/>
    <col min="12289" max="12289" width="13.140625" style="1" customWidth="1"/>
    <col min="12290" max="12290" width="4" style="1" customWidth="1"/>
    <col min="12291" max="12291" width="12.85546875" style="1" customWidth="1"/>
    <col min="12292" max="12292" width="14.7109375" style="1" customWidth="1"/>
    <col min="12293" max="12293" width="10" style="1" customWidth="1"/>
    <col min="12294" max="12294" width="6.28515625" style="1" customWidth="1"/>
    <col min="12295" max="12295" width="12.28515625" style="1" customWidth="1"/>
    <col min="12296" max="12296" width="8.5703125" style="1" customWidth="1"/>
    <col min="12297" max="12297" width="13.7109375" style="1" customWidth="1"/>
    <col min="12298" max="12298" width="11.5703125" style="1" customWidth="1"/>
    <col min="12299" max="12299" width="34.28515625" style="1" customWidth="1"/>
    <col min="12300" max="12300" width="24.28515625" style="1" customWidth="1"/>
    <col min="12301" max="12301" width="21.140625" style="1" customWidth="1"/>
    <col min="12302" max="12302" width="22.140625" style="1" customWidth="1"/>
    <col min="12303" max="12303" width="8" style="1" customWidth="1"/>
    <col min="12304" max="12304" width="17" style="1" customWidth="1"/>
    <col min="12305" max="12305" width="12.7109375" style="1" customWidth="1"/>
    <col min="12306" max="12306" width="24.5703125" style="1" customWidth="1"/>
    <col min="12307" max="12307" width="29" style="1" customWidth="1"/>
    <col min="12308" max="12308" width="17.7109375" style="1" customWidth="1"/>
    <col min="12309" max="12309" width="36.42578125" style="1" customWidth="1"/>
    <col min="12310" max="12310" width="21.85546875" style="1" customWidth="1"/>
    <col min="12311" max="12311" width="11.7109375" style="1" customWidth="1"/>
    <col min="12312" max="12312" width="26.28515625" style="1" customWidth="1"/>
    <col min="12313" max="12313" width="9" style="1" customWidth="1"/>
    <col min="12314" max="12314" width="6.28515625" style="1" customWidth="1"/>
    <col min="12315" max="12316" width="7.28515625" style="1" customWidth="1"/>
    <col min="12317" max="12317" width="8.42578125" style="1" customWidth="1"/>
    <col min="12318" max="12318" width="9.5703125" style="1" customWidth="1"/>
    <col min="12319" max="12319" width="6.28515625" style="1" customWidth="1"/>
    <col min="12320" max="12320" width="5.85546875" style="1" customWidth="1"/>
    <col min="12321" max="12322" width="4.42578125" style="1" customWidth="1"/>
    <col min="12323" max="12323" width="5" style="1" customWidth="1"/>
    <col min="12324" max="12324" width="5.85546875" style="1" customWidth="1"/>
    <col min="12325" max="12325" width="6.140625" style="1" customWidth="1"/>
    <col min="12326" max="12326" width="6.28515625" style="1" customWidth="1"/>
    <col min="12327" max="12327" width="11.140625" style="1" customWidth="1"/>
    <col min="12328" max="12328" width="14.140625" style="1" customWidth="1"/>
    <col min="12329" max="12329" width="19.85546875" style="1" customWidth="1"/>
    <col min="12330" max="12330" width="17" style="1" customWidth="1"/>
    <col min="12331" max="12331" width="20.85546875" style="1" customWidth="1"/>
    <col min="12332" max="12544" width="11.42578125" style="1"/>
    <col min="12545" max="12545" width="13.140625" style="1" customWidth="1"/>
    <col min="12546" max="12546" width="4" style="1" customWidth="1"/>
    <col min="12547" max="12547" width="12.85546875" style="1" customWidth="1"/>
    <col min="12548" max="12548" width="14.7109375" style="1" customWidth="1"/>
    <col min="12549" max="12549" width="10" style="1" customWidth="1"/>
    <col min="12550" max="12550" width="6.28515625" style="1" customWidth="1"/>
    <col min="12551" max="12551" width="12.28515625" style="1" customWidth="1"/>
    <col min="12552" max="12552" width="8.5703125" style="1" customWidth="1"/>
    <col min="12553" max="12553" width="13.7109375" style="1" customWidth="1"/>
    <col min="12554" max="12554" width="11.5703125" style="1" customWidth="1"/>
    <col min="12555" max="12555" width="34.28515625" style="1" customWidth="1"/>
    <col min="12556" max="12556" width="24.28515625" style="1" customWidth="1"/>
    <col min="12557" max="12557" width="21.140625" style="1" customWidth="1"/>
    <col min="12558" max="12558" width="22.140625" style="1" customWidth="1"/>
    <col min="12559" max="12559" width="8" style="1" customWidth="1"/>
    <col min="12560" max="12560" width="17" style="1" customWidth="1"/>
    <col min="12561" max="12561" width="12.7109375" style="1" customWidth="1"/>
    <col min="12562" max="12562" width="24.5703125" style="1" customWidth="1"/>
    <col min="12563" max="12563" width="29" style="1" customWidth="1"/>
    <col min="12564" max="12564" width="17.7109375" style="1" customWidth="1"/>
    <col min="12565" max="12565" width="36.42578125" style="1" customWidth="1"/>
    <col min="12566" max="12566" width="21.85546875" style="1" customWidth="1"/>
    <col min="12567" max="12567" width="11.7109375" style="1" customWidth="1"/>
    <col min="12568" max="12568" width="26.28515625" style="1" customWidth="1"/>
    <col min="12569" max="12569" width="9" style="1" customWidth="1"/>
    <col min="12570" max="12570" width="6.28515625" style="1" customWidth="1"/>
    <col min="12571" max="12572" width="7.28515625" style="1" customWidth="1"/>
    <col min="12573" max="12573" width="8.42578125" style="1" customWidth="1"/>
    <col min="12574" max="12574" width="9.5703125" style="1" customWidth="1"/>
    <col min="12575" max="12575" width="6.28515625" style="1" customWidth="1"/>
    <col min="12576" max="12576" width="5.85546875" style="1" customWidth="1"/>
    <col min="12577" max="12578" width="4.42578125" style="1" customWidth="1"/>
    <col min="12579" max="12579" width="5" style="1" customWidth="1"/>
    <col min="12580" max="12580" width="5.85546875" style="1" customWidth="1"/>
    <col min="12581" max="12581" width="6.140625" style="1" customWidth="1"/>
    <col min="12582" max="12582" width="6.28515625" style="1" customWidth="1"/>
    <col min="12583" max="12583" width="11.140625" style="1" customWidth="1"/>
    <col min="12584" max="12584" width="14.140625" style="1" customWidth="1"/>
    <col min="12585" max="12585" width="19.85546875" style="1" customWidth="1"/>
    <col min="12586" max="12586" width="17" style="1" customWidth="1"/>
    <col min="12587" max="12587" width="20.85546875" style="1" customWidth="1"/>
    <col min="12588" max="12800" width="11.42578125" style="1"/>
    <col min="12801" max="12801" width="13.140625" style="1" customWidth="1"/>
    <col min="12802" max="12802" width="4" style="1" customWidth="1"/>
    <col min="12803" max="12803" width="12.85546875" style="1" customWidth="1"/>
    <col min="12804" max="12804" width="14.7109375" style="1" customWidth="1"/>
    <col min="12805" max="12805" width="10" style="1" customWidth="1"/>
    <col min="12806" max="12806" width="6.28515625" style="1" customWidth="1"/>
    <col min="12807" max="12807" width="12.28515625" style="1" customWidth="1"/>
    <col min="12808" max="12808" width="8.5703125" style="1" customWidth="1"/>
    <col min="12809" max="12809" width="13.7109375" style="1" customWidth="1"/>
    <col min="12810" max="12810" width="11.5703125" style="1" customWidth="1"/>
    <col min="12811" max="12811" width="34.28515625" style="1" customWidth="1"/>
    <col min="12812" max="12812" width="24.28515625" style="1" customWidth="1"/>
    <col min="12813" max="12813" width="21.140625" style="1" customWidth="1"/>
    <col min="12814" max="12814" width="22.140625" style="1" customWidth="1"/>
    <col min="12815" max="12815" width="8" style="1" customWidth="1"/>
    <col min="12816" max="12816" width="17" style="1" customWidth="1"/>
    <col min="12817" max="12817" width="12.7109375" style="1" customWidth="1"/>
    <col min="12818" max="12818" width="24.5703125" style="1" customWidth="1"/>
    <col min="12819" max="12819" width="29" style="1" customWidth="1"/>
    <col min="12820" max="12820" width="17.7109375" style="1" customWidth="1"/>
    <col min="12821" max="12821" width="36.42578125" style="1" customWidth="1"/>
    <col min="12822" max="12822" width="21.85546875" style="1" customWidth="1"/>
    <col min="12823" max="12823" width="11.7109375" style="1" customWidth="1"/>
    <col min="12824" max="12824" width="26.28515625" style="1" customWidth="1"/>
    <col min="12825" max="12825" width="9" style="1" customWidth="1"/>
    <col min="12826" max="12826" width="6.28515625" style="1" customWidth="1"/>
    <col min="12827" max="12828" width="7.28515625" style="1" customWidth="1"/>
    <col min="12829" max="12829" width="8.42578125" style="1" customWidth="1"/>
    <col min="12830" max="12830" width="9.5703125" style="1" customWidth="1"/>
    <col min="12831" max="12831" width="6.28515625" style="1" customWidth="1"/>
    <col min="12832" max="12832" width="5.85546875" style="1" customWidth="1"/>
    <col min="12833" max="12834" width="4.42578125" style="1" customWidth="1"/>
    <col min="12835" max="12835" width="5" style="1" customWidth="1"/>
    <col min="12836" max="12836" width="5.85546875" style="1" customWidth="1"/>
    <col min="12837" max="12837" width="6.140625" style="1" customWidth="1"/>
    <col min="12838" max="12838" width="6.28515625" style="1" customWidth="1"/>
    <col min="12839" max="12839" width="11.140625" style="1" customWidth="1"/>
    <col min="12840" max="12840" width="14.140625" style="1" customWidth="1"/>
    <col min="12841" max="12841" width="19.85546875" style="1" customWidth="1"/>
    <col min="12842" max="12842" width="17" style="1" customWidth="1"/>
    <col min="12843" max="12843" width="20.85546875" style="1" customWidth="1"/>
    <col min="12844" max="13056" width="11.42578125" style="1"/>
    <col min="13057" max="13057" width="13.140625" style="1" customWidth="1"/>
    <col min="13058" max="13058" width="4" style="1" customWidth="1"/>
    <col min="13059" max="13059" width="12.85546875" style="1" customWidth="1"/>
    <col min="13060" max="13060" width="14.7109375" style="1" customWidth="1"/>
    <col min="13061" max="13061" width="10" style="1" customWidth="1"/>
    <col min="13062" max="13062" width="6.28515625" style="1" customWidth="1"/>
    <col min="13063" max="13063" width="12.28515625" style="1" customWidth="1"/>
    <col min="13064" max="13064" width="8.5703125" style="1" customWidth="1"/>
    <col min="13065" max="13065" width="13.7109375" style="1" customWidth="1"/>
    <col min="13066" max="13066" width="11.5703125" style="1" customWidth="1"/>
    <col min="13067" max="13067" width="34.28515625" style="1" customWidth="1"/>
    <col min="13068" max="13068" width="24.28515625" style="1" customWidth="1"/>
    <col min="13069" max="13069" width="21.140625" style="1" customWidth="1"/>
    <col min="13070" max="13070" width="22.140625" style="1" customWidth="1"/>
    <col min="13071" max="13071" width="8" style="1" customWidth="1"/>
    <col min="13072" max="13072" width="17" style="1" customWidth="1"/>
    <col min="13073" max="13073" width="12.7109375" style="1" customWidth="1"/>
    <col min="13074" max="13074" width="24.5703125" style="1" customWidth="1"/>
    <col min="13075" max="13075" width="29" style="1" customWidth="1"/>
    <col min="13076" max="13076" width="17.7109375" style="1" customWidth="1"/>
    <col min="13077" max="13077" width="36.42578125" style="1" customWidth="1"/>
    <col min="13078" max="13078" width="21.85546875" style="1" customWidth="1"/>
    <col min="13079" max="13079" width="11.7109375" style="1" customWidth="1"/>
    <col min="13080" max="13080" width="26.28515625" style="1" customWidth="1"/>
    <col min="13081" max="13081" width="9" style="1" customWidth="1"/>
    <col min="13082" max="13082" width="6.28515625" style="1" customWidth="1"/>
    <col min="13083" max="13084" width="7.28515625" style="1" customWidth="1"/>
    <col min="13085" max="13085" width="8.42578125" style="1" customWidth="1"/>
    <col min="13086" max="13086" width="9.5703125" style="1" customWidth="1"/>
    <col min="13087" max="13087" width="6.28515625" style="1" customWidth="1"/>
    <col min="13088" max="13088" width="5.85546875" style="1" customWidth="1"/>
    <col min="13089" max="13090" width="4.42578125" style="1" customWidth="1"/>
    <col min="13091" max="13091" width="5" style="1" customWidth="1"/>
    <col min="13092" max="13092" width="5.85546875" style="1" customWidth="1"/>
    <col min="13093" max="13093" width="6.140625" style="1" customWidth="1"/>
    <col min="13094" max="13094" width="6.28515625" style="1" customWidth="1"/>
    <col min="13095" max="13095" width="11.140625" style="1" customWidth="1"/>
    <col min="13096" max="13096" width="14.140625" style="1" customWidth="1"/>
    <col min="13097" max="13097" width="19.85546875" style="1" customWidth="1"/>
    <col min="13098" max="13098" width="17" style="1" customWidth="1"/>
    <col min="13099" max="13099" width="20.85546875" style="1" customWidth="1"/>
    <col min="13100" max="13312" width="11.42578125" style="1"/>
    <col min="13313" max="13313" width="13.140625" style="1" customWidth="1"/>
    <col min="13314" max="13314" width="4" style="1" customWidth="1"/>
    <col min="13315" max="13315" width="12.85546875" style="1" customWidth="1"/>
    <col min="13316" max="13316" width="14.7109375" style="1" customWidth="1"/>
    <col min="13317" max="13317" width="10" style="1" customWidth="1"/>
    <col min="13318" max="13318" width="6.28515625" style="1" customWidth="1"/>
    <col min="13319" max="13319" width="12.28515625" style="1" customWidth="1"/>
    <col min="13320" max="13320" width="8.5703125" style="1" customWidth="1"/>
    <col min="13321" max="13321" width="13.7109375" style="1" customWidth="1"/>
    <col min="13322" max="13322" width="11.5703125" style="1" customWidth="1"/>
    <col min="13323" max="13323" width="34.28515625" style="1" customWidth="1"/>
    <col min="13324" max="13324" width="24.28515625" style="1" customWidth="1"/>
    <col min="13325" max="13325" width="21.140625" style="1" customWidth="1"/>
    <col min="13326" max="13326" width="22.140625" style="1" customWidth="1"/>
    <col min="13327" max="13327" width="8" style="1" customWidth="1"/>
    <col min="13328" max="13328" width="17" style="1" customWidth="1"/>
    <col min="13329" max="13329" width="12.7109375" style="1" customWidth="1"/>
    <col min="13330" max="13330" width="24.5703125" style="1" customWidth="1"/>
    <col min="13331" max="13331" width="29" style="1" customWidth="1"/>
    <col min="13332" max="13332" width="17.7109375" style="1" customWidth="1"/>
    <col min="13333" max="13333" width="36.42578125" style="1" customWidth="1"/>
    <col min="13334" max="13334" width="21.85546875" style="1" customWidth="1"/>
    <col min="13335" max="13335" width="11.7109375" style="1" customWidth="1"/>
    <col min="13336" max="13336" width="26.28515625" style="1" customWidth="1"/>
    <col min="13337" max="13337" width="9" style="1" customWidth="1"/>
    <col min="13338" max="13338" width="6.28515625" style="1" customWidth="1"/>
    <col min="13339" max="13340" width="7.28515625" style="1" customWidth="1"/>
    <col min="13341" max="13341" width="8.42578125" style="1" customWidth="1"/>
    <col min="13342" max="13342" width="9.5703125" style="1" customWidth="1"/>
    <col min="13343" max="13343" width="6.28515625" style="1" customWidth="1"/>
    <col min="13344" max="13344" width="5.85546875" style="1" customWidth="1"/>
    <col min="13345" max="13346" width="4.42578125" style="1" customWidth="1"/>
    <col min="13347" max="13347" width="5" style="1" customWidth="1"/>
    <col min="13348" max="13348" width="5.85546875" style="1" customWidth="1"/>
    <col min="13349" max="13349" width="6.140625" style="1" customWidth="1"/>
    <col min="13350" max="13350" width="6.28515625" style="1" customWidth="1"/>
    <col min="13351" max="13351" width="11.140625" style="1" customWidth="1"/>
    <col min="13352" max="13352" width="14.140625" style="1" customWidth="1"/>
    <col min="13353" max="13353" width="19.85546875" style="1" customWidth="1"/>
    <col min="13354" max="13354" width="17" style="1" customWidth="1"/>
    <col min="13355" max="13355" width="20.85546875" style="1" customWidth="1"/>
    <col min="13356" max="13568" width="11.42578125" style="1"/>
    <col min="13569" max="13569" width="13.140625" style="1" customWidth="1"/>
    <col min="13570" max="13570" width="4" style="1" customWidth="1"/>
    <col min="13571" max="13571" width="12.85546875" style="1" customWidth="1"/>
    <col min="13572" max="13572" width="14.7109375" style="1" customWidth="1"/>
    <col min="13573" max="13573" width="10" style="1" customWidth="1"/>
    <col min="13574" max="13574" width="6.28515625" style="1" customWidth="1"/>
    <col min="13575" max="13575" width="12.28515625" style="1" customWidth="1"/>
    <col min="13576" max="13576" width="8.5703125" style="1" customWidth="1"/>
    <col min="13577" max="13577" width="13.7109375" style="1" customWidth="1"/>
    <col min="13578" max="13578" width="11.5703125" style="1" customWidth="1"/>
    <col min="13579" max="13579" width="34.28515625" style="1" customWidth="1"/>
    <col min="13580" max="13580" width="24.28515625" style="1" customWidth="1"/>
    <col min="13581" max="13581" width="21.140625" style="1" customWidth="1"/>
    <col min="13582" max="13582" width="22.140625" style="1" customWidth="1"/>
    <col min="13583" max="13583" width="8" style="1" customWidth="1"/>
    <col min="13584" max="13584" width="17" style="1" customWidth="1"/>
    <col min="13585" max="13585" width="12.7109375" style="1" customWidth="1"/>
    <col min="13586" max="13586" width="24.5703125" style="1" customWidth="1"/>
    <col min="13587" max="13587" width="29" style="1" customWidth="1"/>
    <col min="13588" max="13588" width="17.7109375" style="1" customWidth="1"/>
    <col min="13589" max="13589" width="36.42578125" style="1" customWidth="1"/>
    <col min="13590" max="13590" width="21.85546875" style="1" customWidth="1"/>
    <col min="13591" max="13591" width="11.7109375" style="1" customWidth="1"/>
    <col min="13592" max="13592" width="26.28515625" style="1" customWidth="1"/>
    <col min="13593" max="13593" width="9" style="1" customWidth="1"/>
    <col min="13594" max="13594" width="6.28515625" style="1" customWidth="1"/>
    <col min="13595" max="13596" width="7.28515625" style="1" customWidth="1"/>
    <col min="13597" max="13597" width="8.42578125" style="1" customWidth="1"/>
    <col min="13598" max="13598" width="9.5703125" style="1" customWidth="1"/>
    <col min="13599" max="13599" width="6.28515625" style="1" customWidth="1"/>
    <col min="13600" max="13600" width="5.85546875" style="1" customWidth="1"/>
    <col min="13601" max="13602" width="4.42578125" style="1" customWidth="1"/>
    <col min="13603" max="13603" width="5" style="1" customWidth="1"/>
    <col min="13604" max="13604" width="5.85546875" style="1" customWidth="1"/>
    <col min="13605" max="13605" width="6.140625" style="1" customWidth="1"/>
    <col min="13606" max="13606" width="6.28515625" style="1" customWidth="1"/>
    <col min="13607" max="13607" width="11.140625" style="1" customWidth="1"/>
    <col min="13608" max="13608" width="14.140625" style="1" customWidth="1"/>
    <col min="13609" max="13609" width="19.85546875" style="1" customWidth="1"/>
    <col min="13610" max="13610" width="17" style="1" customWidth="1"/>
    <col min="13611" max="13611" width="20.85546875" style="1" customWidth="1"/>
    <col min="13612" max="13824" width="11.42578125" style="1"/>
    <col min="13825" max="13825" width="13.140625" style="1" customWidth="1"/>
    <col min="13826" max="13826" width="4" style="1" customWidth="1"/>
    <col min="13827" max="13827" width="12.85546875" style="1" customWidth="1"/>
    <col min="13828" max="13828" width="14.7109375" style="1" customWidth="1"/>
    <col min="13829" max="13829" width="10" style="1" customWidth="1"/>
    <col min="13830" max="13830" width="6.28515625" style="1" customWidth="1"/>
    <col min="13831" max="13831" width="12.28515625" style="1" customWidth="1"/>
    <col min="13832" max="13832" width="8.5703125" style="1" customWidth="1"/>
    <col min="13833" max="13833" width="13.7109375" style="1" customWidth="1"/>
    <col min="13834" max="13834" width="11.5703125" style="1" customWidth="1"/>
    <col min="13835" max="13835" width="34.28515625" style="1" customWidth="1"/>
    <col min="13836" max="13836" width="24.28515625" style="1" customWidth="1"/>
    <col min="13837" max="13837" width="21.140625" style="1" customWidth="1"/>
    <col min="13838" max="13838" width="22.140625" style="1" customWidth="1"/>
    <col min="13839" max="13839" width="8" style="1" customWidth="1"/>
    <col min="13840" max="13840" width="17" style="1" customWidth="1"/>
    <col min="13841" max="13841" width="12.7109375" style="1" customWidth="1"/>
    <col min="13842" max="13842" width="24.5703125" style="1" customWidth="1"/>
    <col min="13843" max="13843" width="29" style="1" customWidth="1"/>
    <col min="13844" max="13844" width="17.7109375" style="1" customWidth="1"/>
    <col min="13845" max="13845" width="36.42578125" style="1" customWidth="1"/>
    <col min="13846" max="13846" width="21.85546875" style="1" customWidth="1"/>
    <col min="13847" max="13847" width="11.7109375" style="1" customWidth="1"/>
    <col min="13848" max="13848" width="26.28515625" style="1" customWidth="1"/>
    <col min="13849" max="13849" width="9" style="1" customWidth="1"/>
    <col min="13850" max="13850" width="6.28515625" style="1" customWidth="1"/>
    <col min="13851" max="13852" width="7.28515625" style="1" customWidth="1"/>
    <col min="13853" max="13853" width="8.42578125" style="1" customWidth="1"/>
    <col min="13854" max="13854" width="9.5703125" style="1" customWidth="1"/>
    <col min="13855" max="13855" width="6.28515625" style="1" customWidth="1"/>
    <col min="13856" max="13856" width="5.85546875" style="1" customWidth="1"/>
    <col min="13857" max="13858" width="4.42578125" style="1" customWidth="1"/>
    <col min="13859" max="13859" width="5" style="1" customWidth="1"/>
    <col min="13860" max="13860" width="5.85546875" style="1" customWidth="1"/>
    <col min="13861" max="13861" width="6.140625" style="1" customWidth="1"/>
    <col min="13862" max="13862" width="6.28515625" style="1" customWidth="1"/>
    <col min="13863" max="13863" width="11.140625" style="1" customWidth="1"/>
    <col min="13864" max="13864" width="14.140625" style="1" customWidth="1"/>
    <col min="13865" max="13865" width="19.85546875" style="1" customWidth="1"/>
    <col min="13866" max="13866" width="17" style="1" customWidth="1"/>
    <col min="13867" max="13867" width="20.85546875" style="1" customWidth="1"/>
    <col min="13868" max="14080" width="11.42578125" style="1"/>
    <col min="14081" max="14081" width="13.140625" style="1" customWidth="1"/>
    <col min="14082" max="14082" width="4" style="1" customWidth="1"/>
    <col min="14083" max="14083" width="12.85546875" style="1" customWidth="1"/>
    <col min="14084" max="14084" width="14.7109375" style="1" customWidth="1"/>
    <col min="14085" max="14085" width="10" style="1" customWidth="1"/>
    <col min="14086" max="14086" width="6.28515625" style="1" customWidth="1"/>
    <col min="14087" max="14087" width="12.28515625" style="1" customWidth="1"/>
    <col min="14088" max="14088" width="8.5703125" style="1" customWidth="1"/>
    <col min="14089" max="14089" width="13.7109375" style="1" customWidth="1"/>
    <col min="14090" max="14090" width="11.5703125" style="1" customWidth="1"/>
    <col min="14091" max="14091" width="34.28515625" style="1" customWidth="1"/>
    <col min="14092" max="14092" width="24.28515625" style="1" customWidth="1"/>
    <col min="14093" max="14093" width="21.140625" style="1" customWidth="1"/>
    <col min="14094" max="14094" width="22.140625" style="1" customWidth="1"/>
    <col min="14095" max="14095" width="8" style="1" customWidth="1"/>
    <col min="14096" max="14096" width="17" style="1" customWidth="1"/>
    <col min="14097" max="14097" width="12.7109375" style="1" customWidth="1"/>
    <col min="14098" max="14098" width="24.5703125" style="1" customWidth="1"/>
    <col min="14099" max="14099" width="29" style="1" customWidth="1"/>
    <col min="14100" max="14100" width="17.7109375" style="1" customWidth="1"/>
    <col min="14101" max="14101" width="36.42578125" style="1" customWidth="1"/>
    <col min="14102" max="14102" width="21.85546875" style="1" customWidth="1"/>
    <col min="14103" max="14103" width="11.7109375" style="1" customWidth="1"/>
    <col min="14104" max="14104" width="26.28515625" style="1" customWidth="1"/>
    <col min="14105" max="14105" width="9" style="1" customWidth="1"/>
    <col min="14106" max="14106" width="6.28515625" style="1" customWidth="1"/>
    <col min="14107" max="14108" width="7.28515625" style="1" customWidth="1"/>
    <col min="14109" max="14109" width="8.42578125" style="1" customWidth="1"/>
    <col min="14110" max="14110" width="9.5703125" style="1" customWidth="1"/>
    <col min="14111" max="14111" width="6.28515625" style="1" customWidth="1"/>
    <col min="14112" max="14112" width="5.85546875" style="1" customWidth="1"/>
    <col min="14113" max="14114" width="4.42578125" style="1" customWidth="1"/>
    <col min="14115" max="14115" width="5" style="1" customWidth="1"/>
    <col min="14116" max="14116" width="5.85546875" style="1" customWidth="1"/>
    <col min="14117" max="14117" width="6.140625" style="1" customWidth="1"/>
    <col min="14118" max="14118" width="6.28515625" style="1" customWidth="1"/>
    <col min="14119" max="14119" width="11.140625" style="1" customWidth="1"/>
    <col min="14120" max="14120" width="14.140625" style="1" customWidth="1"/>
    <col min="14121" max="14121" width="19.85546875" style="1" customWidth="1"/>
    <col min="14122" max="14122" width="17" style="1" customWidth="1"/>
    <col min="14123" max="14123" width="20.85546875" style="1" customWidth="1"/>
    <col min="14124" max="14336" width="11.42578125" style="1"/>
    <col min="14337" max="14337" width="13.140625" style="1" customWidth="1"/>
    <col min="14338" max="14338" width="4" style="1" customWidth="1"/>
    <col min="14339" max="14339" width="12.85546875" style="1" customWidth="1"/>
    <col min="14340" max="14340" width="14.7109375" style="1" customWidth="1"/>
    <col min="14341" max="14341" width="10" style="1" customWidth="1"/>
    <col min="14342" max="14342" width="6.28515625" style="1" customWidth="1"/>
    <col min="14343" max="14343" width="12.28515625" style="1" customWidth="1"/>
    <col min="14344" max="14344" width="8.5703125" style="1" customWidth="1"/>
    <col min="14345" max="14345" width="13.7109375" style="1" customWidth="1"/>
    <col min="14346" max="14346" width="11.5703125" style="1" customWidth="1"/>
    <col min="14347" max="14347" width="34.28515625" style="1" customWidth="1"/>
    <col min="14348" max="14348" width="24.28515625" style="1" customWidth="1"/>
    <col min="14349" max="14349" width="21.140625" style="1" customWidth="1"/>
    <col min="14350" max="14350" width="22.140625" style="1" customWidth="1"/>
    <col min="14351" max="14351" width="8" style="1" customWidth="1"/>
    <col min="14352" max="14352" width="17" style="1" customWidth="1"/>
    <col min="14353" max="14353" width="12.7109375" style="1" customWidth="1"/>
    <col min="14354" max="14354" width="24.5703125" style="1" customWidth="1"/>
    <col min="14355" max="14355" width="29" style="1" customWidth="1"/>
    <col min="14356" max="14356" width="17.7109375" style="1" customWidth="1"/>
    <col min="14357" max="14357" width="36.42578125" style="1" customWidth="1"/>
    <col min="14358" max="14358" width="21.85546875" style="1" customWidth="1"/>
    <col min="14359" max="14359" width="11.7109375" style="1" customWidth="1"/>
    <col min="14360" max="14360" width="26.28515625" style="1" customWidth="1"/>
    <col min="14361" max="14361" width="9" style="1" customWidth="1"/>
    <col min="14362" max="14362" width="6.28515625" style="1" customWidth="1"/>
    <col min="14363" max="14364" width="7.28515625" style="1" customWidth="1"/>
    <col min="14365" max="14365" width="8.42578125" style="1" customWidth="1"/>
    <col min="14366" max="14366" width="9.5703125" style="1" customWidth="1"/>
    <col min="14367" max="14367" width="6.28515625" style="1" customWidth="1"/>
    <col min="14368" max="14368" width="5.85546875" style="1" customWidth="1"/>
    <col min="14369" max="14370" width="4.42578125" style="1" customWidth="1"/>
    <col min="14371" max="14371" width="5" style="1" customWidth="1"/>
    <col min="14372" max="14372" width="5.85546875" style="1" customWidth="1"/>
    <col min="14373" max="14373" width="6.140625" style="1" customWidth="1"/>
    <col min="14374" max="14374" width="6.28515625" style="1" customWidth="1"/>
    <col min="14375" max="14375" width="11.140625" style="1" customWidth="1"/>
    <col min="14376" max="14376" width="14.140625" style="1" customWidth="1"/>
    <col min="14377" max="14377" width="19.85546875" style="1" customWidth="1"/>
    <col min="14378" max="14378" width="17" style="1" customWidth="1"/>
    <col min="14379" max="14379" width="20.85546875" style="1" customWidth="1"/>
    <col min="14380" max="14592" width="11.42578125" style="1"/>
    <col min="14593" max="14593" width="13.140625" style="1" customWidth="1"/>
    <col min="14594" max="14594" width="4" style="1" customWidth="1"/>
    <col min="14595" max="14595" width="12.85546875" style="1" customWidth="1"/>
    <col min="14596" max="14596" width="14.7109375" style="1" customWidth="1"/>
    <col min="14597" max="14597" width="10" style="1" customWidth="1"/>
    <col min="14598" max="14598" width="6.28515625" style="1" customWidth="1"/>
    <col min="14599" max="14599" width="12.28515625" style="1" customWidth="1"/>
    <col min="14600" max="14600" width="8.5703125" style="1" customWidth="1"/>
    <col min="14601" max="14601" width="13.7109375" style="1" customWidth="1"/>
    <col min="14602" max="14602" width="11.5703125" style="1" customWidth="1"/>
    <col min="14603" max="14603" width="34.28515625" style="1" customWidth="1"/>
    <col min="14604" max="14604" width="24.28515625" style="1" customWidth="1"/>
    <col min="14605" max="14605" width="21.140625" style="1" customWidth="1"/>
    <col min="14606" max="14606" width="22.140625" style="1" customWidth="1"/>
    <col min="14607" max="14607" width="8" style="1" customWidth="1"/>
    <col min="14608" max="14608" width="17" style="1" customWidth="1"/>
    <col min="14609" max="14609" width="12.7109375" style="1" customWidth="1"/>
    <col min="14610" max="14610" width="24.5703125" style="1" customWidth="1"/>
    <col min="14611" max="14611" width="29" style="1" customWidth="1"/>
    <col min="14612" max="14612" width="17.7109375" style="1" customWidth="1"/>
    <col min="14613" max="14613" width="36.42578125" style="1" customWidth="1"/>
    <col min="14614" max="14614" width="21.85546875" style="1" customWidth="1"/>
    <col min="14615" max="14615" width="11.7109375" style="1" customWidth="1"/>
    <col min="14616" max="14616" width="26.28515625" style="1" customWidth="1"/>
    <col min="14617" max="14617" width="9" style="1" customWidth="1"/>
    <col min="14618" max="14618" width="6.28515625" style="1" customWidth="1"/>
    <col min="14619" max="14620" width="7.28515625" style="1" customWidth="1"/>
    <col min="14621" max="14621" width="8.42578125" style="1" customWidth="1"/>
    <col min="14622" max="14622" width="9.5703125" style="1" customWidth="1"/>
    <col min="14623" max="14623" width="6.28515625" style="1" customWidth="1"/>
    <col min="14624" max="14624" width="5.85546875" style="1" customWidth="1"/>
    <col min="14625" max="14626" width="4.42578125" style="1" customWidth="1"/>
    <col min="14627" max="14627" width="5" style="1" customWidth="1"/>
    <col min="14628" max="14628" width="5.85546875" style="1" customWidth="1"/>
    <col min="14629" max="14629" width="6.140625" style="1" customWidth="1"/>
    <col min="14630" max="14630" width="6.28515625" style="1" customWidth="1"/>
    <col min="14631" max="14631" width="11.140625" style="1" customWidth="1"/>
    <col min="14632" max="14632" width="14.140625" style="1" customWidth="1"/>
    <col min="14633" max="14633" width="19.85546875" style="1" customWidth="1"/>
    <col min="14634" max="14634" width="17" style="1" customWidth="1"/>
    <col min="14635" max="14635" width="20.85546875" style="1" customWidth="1"/>
    <col min="14636" max="14848" width="11.42578125" style="1"/>
    <col min="14849" max="14849" width="13.140625" style="1" customWidth="1"/>
    <col min="14850" max="14850" width="4" style="1" customWidth="1"/>
    <col min="14851" max="14851" width="12.85546875" style="1" customWidth="1"/>
    <col min="14852" max="14852" width="14.7109375" style="1" customWidth="1"/>
    <col min="14853" max="14853" width="10" style="1" customWidth="1"/>
    <col min="14854" max="14854" width="6.28515625" style="1" customWidth="1"/>
    <col min="14855" max="14855" width="12.28515625" style="1" customWidth="1"/>
    <col min="14856" max="14856" width="8.5703125" style="1" customWidth="1"/>
    <col min="14857" max="14857" width="13.7109375" style="1" customWidth="1"/>
    <col min="14858" max="14858" width="11.5703125" style="1" customWidth="1"/>
    <col min="14859" max="14859" width="34.28515625" style="1" customWidth="1"/>
    <col min="14860" max="14860" width="24.28515625" style="1" customWidth="1"/>
    <col min="14861" max="14861" width="21.140625" style="1" customWidth="1"/>
    <col min="14862" max="14862" width="22.140625" style="1" customWidth="1"/>
    <col min="14863" max="14863" width="8" style="1" customWidth="1"/>
    <col min="14864" max="14864" width="17" style="1" customWidth="1"/>
    <col min="14865" max="14865" width="12.7109375" style="1" customWidth="1"/>
    <col min="14866" max="14866" width="24.5703125" style="1" customWidth="1"/>
    <col min="14867" max="14867" width="29" style="1" customWidth="1"/>
    <col min="14868" max="14868" width="17.7109375" style="1" customWidth="1"/>
    <col min="14869" max="14869" width="36.42578125" style="1" customWidth="1"/>
    <col min="14870" max="14870" width="21.85546875" style="1" customWidth="1"/>
    <col min="14871" max="14871" width="11.7109375" style="1" customWidth="1"/>
    <col min="14872" max="14872" width="26.28515625" style="1" customWidth="1"/>
    <col min="14873" max="14873" width="9" style="1" customWidth="1"/>
    <col min="14874" max="14874" width="6.28515625" style="1" customWidth="1"/>
    <col min="14875" max="14876" width="7.28515625" style="1" customWidth="1"/>
    <col min="14877" max="14877" width="8.42578125" style="1" customWidth="1"/>
    <col min="14878" max="14878" width="9.5703125" style="1" customWidth="1"/>
    <col min="14879" max="14879" width="6.28515625" style="1" customWidth="1"/>
    <col min="14880" max="14880" width="5.85546875" style="1" customWidth="1"/>
    <col min="14881" max="14882" width="4.42578125" style="1" customWidth="1"/>
    <col min="14883" max="14883" width="5" style="1" customWidth="1"/>
    <col min="14884" max="14884" width="5.85546875" style="1" customWidth="1"/>
    <col min="14885" max="14885" width="6.140625" style="1" customWidth="1"/>
    <col min="14886" max="14886" width="6.28515625" style="1" customWidth="1"/>
    <col min="14887" max="14887" width="11.140625" style="1" customWidth="1"/>
    <col min="14888" max="14888" width="14.140625" style="1" customWidth="1"/>
    <col min="14889" max="14889" width="19.85546875" style="1" customWidth="1"/>
    <col min="14890" max="14890" width="17" style="1" customWidth="1"/>
    <col min="14891" max="14891" width="20.85546875" style="1" customWidth="1"/>
    <col min="14892" max="15104" width="11.42578125" style="1"/>
    <col min="15105" max="15105" width="13.140625" style="1" customWidth="1"/>
    <col min="15106" max="15106" width="4" style="1" customWidth="1"/>
    <col min="15107" max="15107" width="12.85546875" style="1" customWidth="1"/>
    <col min="15108" max="15108" width="14.7109375" style="1" customWidth="1"/>
    <col min="15109" max="15109" width="10" style="1" customWidth="1"/>
    <col min="15110" max="15110" width="6.28515625" style="1" customWidth="1"/>
    <col min="15111" max="15111" width="12.28515625" style="1" customWidth="1"/>
    <col min="15112" max="15112" width="8.5703125" style="1" customWidth="1"/>
    <col min="15113" max="15113" width="13.7109375" style="1" customWidth="1"/>
    <col min="15114" max="15114" width="11.5703125" style="1" customWidth="1"/>
    <col min="15115" max="15115" width="34.28515625" style="1" customWidth="1"/>
    <col min="15116" max="15116" width="24.28515625" style="1" customWidth="1"/>
    <col min="15117" max="15117" width="21.140625" style="1" customWidth="1"/>
    <col min="15118" max="15118" width="22.140625" style="1" customWidth="1"/>
    <col min="15119" max="15119" width="8" style="1" customWidth="1"/>
    <col min="15120" max="15120" width="17" style="1" customWidth="1"/>
    <col min="15121" max="15121" width="12.7109375" style="1" customWidth="1"/>
    <col min="15122" max="15122" width="24.5703125" style="1" customWidth="1"/>
    <col min="15123" max="15123" width="29" style="1" customWidth="1"/>
    <col min="15124" max="15124" width="17.7109375" style="1" customWidth="1"/>
    <col min="15125" max="15125" width="36.42578125" style="1" customWidth="1"/>
    <col min="15126" max="15126" width="21.85546875" style="1" customWidth="1"/>
    <col min="15127" max="15127" width="11.7109375" style="1" customWidth="1"/>
    <col min="15128" max="15128" width="26.28515625" style="1" customWidth="1"/>
    <col min="15129" max="15129" width="9" style="1" customWidth="1"/>
    <col min="15130" max="15130" width="6.28515625" style="1" customWidth="1"/>
    <col min="15131" max="15132" width="7.28515625" style="1" customWidth="1"/>
    <col min="15133" max="15133" width="8.42578125" style="1" customWidth="1"/>
    <col min="15134" max="15134" width="9.5703125" style="1" customWidth="1"/>
    <col min="15135" max="15135" width="6.28515625" style="1" customWidth="1"/>
    <col min="15136" max="15136" width="5.85546875" style="1" customWidth="1"/>
    <col min="15137" max="15138" width="4.42578125" style="1" customWidth="1"/>
    <col min="15139" max="15139" width="5" style="1" customWidth="1"/>
    <col min="15140" max="15140" width="5.85546875" style="1" customWidth="1"/>
    <col min="15141" max="15141" width="6.140625" style="1" customWidth="1"/>
    <col min="15142" max="15142" width="6.28515625" style="1" customWidth="1"/>
    <col min="15143" max="15143" width="11.140625" style="1" customWidth="1"/>
    <col min="15144" max="15144" width="14.140625" style="1" customWidth="1"/>
    <col min="15145" max="15145" width="19.85546875" style="1" customWidth="1"/>
    <col min="15146" max="15146" width="17" style="1" customWidth="1"/>
    <col min="15147" max="15147" width="20.85546875" style="1" customWidth="1"/>
    <col min="15148" max="15360" width="11.42578125" style="1"/>
    <col min="15361" max="15361" width="13.140625" style="1" customWidth="1"/>
    <col min="15362" max="15362" width="4" style="1" customWidth="1"/>
    <col min="15363" max="15363" width="12.85546875" style="1" customWidth="1"/>
    <col min="15364" max="15364" width="14.7109375" style="1" customWidth="1"/>
    <col min="15365" max="15365" width="10" style="1" customWidth="1"/>
    <col min="15366" max="15366" width="6.28515625" style="1" customWidth="1"/>
    <col min="15367" max="15367" width="12.28515625" style="1" customWidth="1"/>
    <col min="15368" max="15368" width="8.5703125" style="1" customWidth="1"/>
    <col min="15369" max="15369" width="13.7109375" style="1" customWidth="1"/>
    <col min="15370" max="15370" width="11.5703125" style="1" customWidth="1"/>
    <col min="15371" max="15371" width="34.28515625" style="1" customWidth="1"/>
    <col min="15372" max="15372" width="24.28515625" style="1" customWidth="1"/>
    <col min="15373" max="15373" width="21.140625" style="1" customWidth="1"/>
    <col min="15374" max="15374" width="22.140625" style="1" customWidth="1"/>
    <col min="15375" max="15375" width="8" style="1" customWidth="1"/>
    <col min="15376" max="15376" width="17" style="1" customWidth="1"/>
    <col min="15377" max="15377" width="12.7109375" style="1" customWidth="1"/>
    <col min="15378" max="15378" width="24.5703125" style="1" customWidth="1"/>
    <col min="15379" max="15379" width="29" style="1" customWidth="1"/>
    <col min="15380" max="15380" width="17.7109375" style="1" customWidth="1"/>
    <col min="15381" max="15381" width="36.42578125" style="1" customWidth="1"/>
    <col min="15382" max="15382" width="21.85546875" style="1" customWidth="1"/>
    <col min="15383" max="15383" width="11.7109375" style="1" customWidth="1"/>
    <col min="15384" max="15384" width="26.28515625" style="1" customWidth="1"/>
    <col min="15385" max="15385" width="9" style="1" customWidth="1"/>
    <col min="15386" max="15386" width="6.28515625" style="1" customWidth="1"/>
    <col min="15387" max="15388" width="7.28515625" style="1" customWidth="1"/>
    <col min="15389" max="15389" width="8.42578125" style="1" customWidth="1"/>
    <col min="15390" max="15390" width="9.5703125" style="1" customWidth="1"/>
    <col min="15391" max="15391" width="6.28515625" style="1" customWidth="1"/>
    <col min="15392" max="15392" width="5.85546875" style="1" customWidth="1"/>
    <col min="15393" max="15394" width="4.42578125" style="1" customWidth="1"/>
    <col min="15395" max="15395" width="5" style="1" customWidth="1"/>
    <col min="15396" max="15396" width="5.85546875" style="1" customWidth="1"/>
    <col min="15397" max="15397" width="6.140625" style="1" customWidth="1"/>
    <col min="15398" max="15398" width="6.28515625" style="1" customWidth="1"/>
    <col min="15399" max="15399" width="11.140625" style="1" customWidth="1"/>
    <col min="15400" max="15400" width="14.140625" style="1" customWidth="1"/>
    <col min="15401" max="15401" width="19.85546875" style="1" customWidth="1"/>
    <col min="15402" max="15402" width="17" style="1" customWidth="1"/>
    <col min="15403" max="15403" width="20.85546875" style="1" customWidth="1"/>
    <col min="15404" max="15616" width="11.42578125" style="1"/>
    <col min="15617" max="15617" width="13.140625" style="1" customWidth="1"/>
    <col min="15618" max="15618" width="4" style="1" customWidth="1"/>
    <col min="15619" max="15619" width="12.85546875" style="1" customWidth="1"/>
    <col min="15620" max="15620" width="14.7109375" style="1" customWidth="1"/>
    <col min="15621" max="15621" width="10" style="1" customWidth="1"/>
    <col min="15622" max="15622" width="6.28515625" style="1" customWidth="1"/>
    <col min="15623" max="15623" width="12.28515625" style="1" customWidth="1"/>
    <col min="15624" max="15624" width="8.5703125" style="1" customWidth="1"/>
    <col min="15625" max="15625" width="13.7109375" style="1" customWidth="1"/>
    <col min="15626" max="15626" width="11.5703125" style="1" customWidth="1"/>
    <col min="15627" max="15627" width="34.28515625" style="1" customWidth="1"/>
    <col min="15628" max="15628" width="24.28515625" style="1" customWidth="1"/>
    <col min="15629" max="15629" width="21.140625" style="1" customWidth="1"/>
    <col min="15630" max="15630" width="22.140625" style="1" customWidth="1"/>
    <col min="15631" max="15631" width="8" style="1" customWidth="1"/>
    <col min="15632" max="15632" width="17" style="1" customWidth="1"/>
    <col min="15633" max="15633" width="12.7109375" style="1" customWidth="1"/>
    <col min="15634" max="15634" width="24.5703125" style="1" customWidth="1"/>
    <col min="15635" max="15635" width="29" style="1" customWidth="1"/>
    <col min="15636" max="15636" width="17.7109375" style="1" customWidth="1"/>
    <col min="15637" max="15637" width="36.42578125" style="1" customWidth="1"/>
    <col min="15638" max="15638" width="21.85546875" style="1" customWidth="1"/>
    <col min="15639" max="15639" width="11.7109375" style="1" customWidth="1"/>
    <col min="15640" max="15640" width="26.28515625" style="1" customWidth="1"/>
    <col min="15641" max="15641" width="9" style="1" customWidth="1"/>
    <col min="15642" max="15642" width="6.28515625" style="1" customWidth="1"/>
    <col min="15643" max="15644" width="7.28515625" style="1" customWidth="1"/>
    <col min="15645" max="15645" width="8.42578125" style="1" customWidth="1"/>
    <col min="15646" max="15646" width="9.5703125" style="1" customWidth="1"/>
    <col min="15647" max="15647" width="6.28515625" style="1" customWidth="1"/>
    <col min="15648" max="15648" width="5.85546875" style="1" customWidth="1"/>
    <col min="15649" max="15650" width="4.42578125" style="1" customWidth="1"/>
    <col min="15651" max="15651" width="5" style="1" customWidth="1"/>
    <col min="15652" max="15652" width="5.85546875" style="1" customWidth="1"/>
    <col min="15653" max="15653" width="6.140625" style="1" customWidth="1"/>
    <col min="15654" max="15654" width="6.28515625" style="1" customWidth="1"/>
    <col min="15655" max="15655" width="11.140625" style="1" customWidth="1"/>
    <col min="15656" max="15656" width="14.140625" style="1" customWidth="1"/>
    <col min="15657" max="15657" width="19.85546875" style="1" customWidth="1"/>
    <col min="15658" max="15658" width="17" style="1" customWidth="1"/>
    <col min="15659" max="15659" width="20.85546875" style="1" customWidth="1"/>
    <col min="15660" max="15872" width="11.42578125" style="1"/>
    <col min="15873" max="15873" width="13.140625" style="1" customWidth="1"/>
    <col min="15874" max="15874" width="4" style="1" customWidth="1"/>
    <col min="15875" max="15875" width="12.85546875" style="1" customWidth="1"/>
    <col min="15876" max="15876" width="14.7109375" style="1" customWidth="1"/>
    <col min="15877" max="15877" width="10" style="1" customWidth="1"/>
    <col min="15878" max="15878" width="6.28515625" style="1" customWidth="1"/>
    <col min="15879" max="15879" width="12.28515625" style="1" customWidth="1"/>
    <col min="15880" max="15880" width="8.5703125" style="1" customWidth="1"/>
    <col min="15881" max="15881" width="13.7109375" style="1" customWidth="1"/>
    <col min="15882" max="15882" width="11.5703125" style="1" customWidth="1"/>
    <col min="15883" max="15883" width="34.28515625" style="1" customWidth="1"/>
    <col min="15884" max="15884" width="24.28515625" style="1" customWidth="1"/>
    <col min="15885" max="15885" width="21.140625" style="1" customWidth="1"/>
    <col min="15886" max="15886" width="22.140625" style="1" customWidth="1"/>
    <col min="15887" max="15887" width="8" style="1" customWidth="1"/>
    <col min="15888" max="15888" width="17" style="1" customWidth="1"/>
    <col min="15889" max="15889" width="12.7109375" style="1" customWidth="1"/>
    <col min="15890" max="15890" width="24.5703125" style="1" customWidth="1"/>
    <col min="15891" max="15891" width="29" style="1" customWidth="1"/>
    <col min="15892" max="15892" width="17.7109375" style="1" customWidth="1"/>
    <col min="15893" max="15893" width="36.42578125" style="1" customWidth="1"/>
    <col min="15894" max="15894" width="21.85546875" style="1" customWidth="1"/>
    <col min="15895" max="15895" width="11.7109375" style="1" customWidth="1"/>
    <col min="15896" max="15896" width="26.28515625" style="1" customWidth="1"/>
    <col min="15897" max="15897" width="9" style="1" customWidth="1"/>
    <col min="15898" max="15898" width="6.28515625" style="1" customWidth="1"/>
    <col min="15899" max="15900" width="7.28515625" style="1" customWidth="1"/>
    <col min="15901" max="15901" width="8.42578125" style="1" customWidth="1"/>
    <col min="15902" max="15902" width="9.5703125" style="1" customWidth="1"/>
    <col min="15903" max="15903" width="6.28515625" style="1" customWidth="1"/>
    <col min="15904" max="15904" width="5.85546875" style="1" customWidth="1"/>
    <col min="15905" max="15906" width="4.42578125" style="1" customWidth="1"/>
    <col min="15907" max="15907" width="5" style="1" customWidth="1"/>
    <col min="15908" max="15908" width="5.85546875" style="1" customWidth="1"/>
    <col min="15909" max="15909" width="6.140625" style="1" customWidth="1"/>
    <col min="15910" max="15910" width="6.28515625" style="1" customWidth="1"/>
    <col min="15911" max="15911" width="11.140625" style="1" customWidth="1"/>
    <col min="15912" max="15912" width="14.140625" style="1" customWidth="1"/>
    <col min="15913" max="15913" width="19.85546875" style="1" customWidth="1"/>
    <col min="15914" max="15914" width="17" style="1" customWidth="1"/>
    <col min="15915" max="15915" width="20.85546875" style="1" customWidth="1"/>
    <col min="15916" max="16128" width="11.42578125" style="1"/>
    <col min="16129" max="16129" width="13.140625" style="1" customWidth="1"/>
    <col min="16130" max="16130" width="4" style="1" customWidth="1"/>
    <col min="16131" max="16131" width="12.85546875" style="1" customWidth="1"/>
    <col min="16132" max="16132" width="14.7109375" style="1" customWidth="1"/>
    <col min="16133" max="16133" width="10" style="1" customWidth="1"/>
    <col min="16134" max="16134" width="6.28515625" style="1" customWidth="1"/>
    <col min="16135" max="16135" width="12.28515625" style="1" customWidth="1"/>
    <col min="16136" max="16136" width="8.5703125" style="1" customWidth="1"/>
    <col min="16137" max="16137" width="13.7109375" style="1" customWidth="1"/>
    <col min="16138" max="16138" width="11.5703125" style="1" customWidth="1"/>
    <col min="16139" max="16139" width="34.28515625" style="1" customWidth="1"/>
    <col min="16140" max="16140" width="24.28515625" style="1" customWidth="1"/>
    <col min="16141" max="16141" width="21.140625" style="1" customWidth="1"/>
    <col min="16142" max="16142" width="22.140625" style="1" customWidth="1"/>
    <col min="16143" max="16143" width="8" style="1" customWidth="1"/>
    <col min="16144" max="16144" width="17" style="1" customWidth="1"/>
    <col min="16145" max="16145" width="12.7109375" style="1" customWidth="1"/>
    <col min="16146" max="16146" width="24.5703125" style="1" customWidth="1"/>
    <col min="16147" max="16147" width="29" style="1" customWidth="1"/>
    <col min="16148" max="16148" width="17.7109375" style="1" customWidth="1"/>
    <col min="16149" max="16149" width="36.42578125" style="1" customWidth="1"/>
    <col min="16150" max="16150" width="21.85546875" style="1" customWidth="1"/>
    <col min="16151" max="16151" width="11.7109375" style="1" customWidth="1"/>
    <col min="16152" max="16152" width="26.28515625" style="1" customWidth="1"/>
    <col min="16153" max="16153" width="9" style="1" customWidth="1"/>
    <col min="16154" max="16154" width="6.28515625" style="1" customWidth="1"/>
    <col min="16155" max="16156" width="7.28515625" style="1" customWidth="1"/>
    <col min="16157" max="16157" width="8.42578125" style="1" customWidth="1"/>
    <col min="16158" max="16158" width="9.5703125" style="1" customWidth="1"/>
    <col min="16159" max="16159" width="6.28515625" style="1" customWidth="1"/>
    <col min="16160" max="16160" width="5.85546875" style="1" customWidth="1"/>
    <col min="16161" max="16162" width="4.42578125" style="1" customWidth="1"/>
    <col min="16163" max="16163" width="5" style="1" customWidth="1"/>
    <col min="16164" max="16164" width="5.85546875" style="1" customWidth="1"/>
    <col min="16165" max="16165" width="6.140625" style="1" customWidth="1"/>
    <col min="16166" max="16166" width="6.28515625" style="1" customWidth="1"/>
    <col min="16167" max="16167" width="11.140625" style="1" customWidth="1"/>
    <col min="16168" max="16168" width="14.140625" style="1" customWidth="1"/>
    <col min="16169" max="16169" width="19.85546875" style="1" customWidth="1"/>
    <col min="16170" max="16170" width="17" style="1" customWidth="1"/>
    <col min="16171" max="16171" width="20.85546875" style="1" customWidth="1"/>
    <col min="16172" max="16384" width="11.42578125" style="1"/>
  </cols>
  <sheetData>
    <row r="1" spans="1:63" ht="21" customHeight="1" x14ac:dyDescent="0.2">
      <c r="A1" s="1578" t="s">
        <v>2439</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9"/>
      <c r="AP1" s="45" t="s">
        <v>0</v>
      </c>
      <c r="AQ1" s="886" t="s">
        <v>1</v>
      </c>
      <c r="AR1" s="23"/>
      <c r="AS1" s="23"/>
      <c r="AT1" s="23"/>
      <c r="AU1" s="23"/>
      <c r="AV1" s="23"/>
      <c r="AW1" s="23"/>
      <c r="AX1" s="23"/>
      <c r="AY1" s="23"/>
      <c r="AZ1" s="23"/>
      <c r="BA1" s="23"/>
      <c r="BB1" s="23"/>
      <c r="BC1" s="23"/>
      <c r="BD1" s="23"/>
      <c r="BE1" s="23"/>
      <c r="BF1" s="23"/>
      <c r="BG1" s="23"/>
      <c r="BH1" s="23"/>
      <c r="BI1" s="23"/>
      <c r="BJ1" s="23"/>
      <c r="BK1" s="23"/>
    </row>
    <row r="2" spans="1:63" ht="21" customHeight="1" x14ac:dyDescent="0.2">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886" t="s">
        <v>27</v>
      </c>
      <c r="AR2" s="23"/>
      <c r="AS2" s="23"/>
      <c r="AT2" s="23"/>
      <c r="AU2" s="23"/>
      <c r="AV2" s="23"/>
      <c r="AW2" s="23"/>
      <c r="AX2" s="23"/>
      <c r="AY2" s="23"/>
      <c r="AZ2" s="23"/>
      <c r="BA2" s="23"/>
      <c r="BB2" s="23"/>
      <c r="BC2" s="23"/>
      <c r="BD2" s="23"/>
      <c r="BE2" s="23"/>
      <c r="BF2" s="23"/>
      <c r="BG2" s="23"/>
      <c r="BH2" s="23"/>
      <c r="BI2" s="23"/>
      <c r="BJ2" s="23"/>
      <c r="BK2" s="23"/>
    </row>
    <row r="3" spans="1:63" ht="21" customHeight="1" x14ac:dyDescent="0.2">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887" t="s">
        <v>48</v>
      </c>
      <c r="AR3" s="23"/>
      <c r="AS3" s="23"/>
      <c r="AT3" s="23"/>
      <c r="AU3" s="23"/>
      <c r="AV3" s="23"/>
      <c r="AW3" s="23"/>
      <c r="AX3" s="23"/>
      <c r="AY3" s="23"/>
      <c r="AZ3" s="23"/>
      <c r="BA3" s="23"/>
      <c r="BB3" s="23"/>
      <c r="BC3" s="23"/>
      <c r="BD3" s="23"/>
      <c r="BE3" s="23"/>
      <c r="BF3" s="23"/>
      <c r="BG3" s="23"/>
      <c r="BH3" s="23"/>
      <c r="BI3" s="23"/>
      <c r="BJ3" s="23"/>
      <c r="BK3" s="23"/>
    </row>
    <row r="4" spans="1:63" ht="21" customHeight="1" x14ac:dyDescent="0.2">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888" t="s">
        <v>5</v>
      </c>
      <c r="AR4" s="23"/>
      <c r="AS4" s="23"/>
      <c r="AT4" s="23"/>
      <c r="AU4" s="23"/>
      <c r="AV4" s="23"/>
      <c r="AW4" s="23"/>
      <c r="AX4" s="23"/>
      <c r="AY4" s="23"/>
      <c r="AZ4" s="23"/>
      <c r="BA4" s="23"/>
      <c r="BB4" s="23"/>
      <c r="BC4" s="23"/>
      <c r="BD4" s="23"/>
      <c r="BE4" s="23"/>
      <c r="BF4" s="23"/>
      <c r="BG4" s="23"/>
      <c r="BH4" s="23"/>
      <c r="BI4" s="23"/>
      <c r="BJ4" s="23"/>
      <c r="BK4" s="23"/>
    </row>
    <row r="5" spans="1:63" ht="21" customHeight="1" x14ac:dyDescent="0.2">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ht="21" customHeight="1" x14ac:dyDescent="0.2">
      <c r="A6" s="1473"/>
      <c r="B6" s="1473"/>
      <c r="C6" s="1473"/>
      <c r="D6" s="1473"/>
      <c r="E6" s="1473"/>
      <c r="F6" s="1473"/>
      <c r="G6" s="1473"/>
      <c r="H6" s="1473"/>
      <c r="I6" s="1473"/>
      <c r="J6" s="1473"/>
      <c r="K6" s="1473"/>
      <c r="L6" s="1473"/>
      <c r="M6" s="1473"/>
      <c r="N6" s="1566"/>
      <c r="O6" s="1567"/>
      <c r="P6" s="1567"/>
      <c r="Q6" s="1567"/>
      <c r="R6" s="1567"/>
      <c r="S6" s="1567"/>
      <c r="T6" s="1567"/>
      <c r="U6" s="1567"/>
      <c r="V6" s="1567"/>
      <c r="W6" s="1567"/>
      <c r="X6" s="2108"/>
      <c r="Y6" s="1475" t="s">
        <v>8</v>
      </c>
      <c r="Z6" s="1473"/>
      <c r="AA6" s="1473"/>
      <c r="AB6" s="1473"/>
      <c r="AC6" s="1473"/>
      <c r="AD6" s="1473"/>
      <c r="AE6" s="1473"/>
      <c r="AF6" s="1473"/>
      <c r="AG6" s="1473"/>
      <c r="AH6" s="1473"/>
      <c r="AI6" s="1473"/>
      <c r="AJ6" s="1473"/>
      <c r="AK6" s="1473"/>
      <c r="AL6" s="1473"/>
      <c r="AM6" s="1476"/>
      <c r="AN6" s="409"/>
      <c r="AO6" s="3"/>
      <c r="AP6" s="3"/>
      <c r="AQ6" s="1141"/>
      <c r="AR6" s="23"/>
      <c r="AS6" s="23"/>
      <c r="AT6" s="23"/>
      <c r="AU6" s="23"/>
      <c r="AV6" s="23"/>
      <c r="AW6" s="23"/>
      <c r="AX6" s="23"/>
      <c r="AY6" s="23"/>
      <c r="AZ6" s="23"/>
      <c r="BA6" s="23"/>
      <c r="BB6" s="23"/>
      <c r="BC6" s="23"/>
      <c r="BD6" s="23"/>
      <c r="BE6" s="23"/>
      <c r="BF6" s="23"/>
      <c r="BG6" s="23"/>
      <c r="BH6" s="23"/>
      <c r="BI6" s="23"/>
      <c r="BJ6" s="23"/>
      <c r="BK6" s="23"/>
    </row>
    <row r="7" spans="1:63" s="410" customFormat="1" ht="24.75" customHeight="1" x14ac:dyDescent="0.25">
      <c r="A7" s="1477" t="s">
        <v>9</v>
      </c>
      <c r="B7" s="1480" t="s">
        <v>10</v>
      </c>
      <c r="C7" s="1481"/>
      <c r="D7" s="1481" t="s">
        <v>9</v>
      </c>
      <c r="E7" s="1480" t="s">
        <v>11</v>
      </c>
      <c r="F7" s="1481"/>
      <c r="G7" s="1481" t="s">
        <v>9</v>
      </c>
      <c r="H7" s="1480" t="s">
        <v>12</v>
      </c>
      <c r="I7" s="1481"/>
      <c r="J7" s="1481" t="s">
        <v>9</v>
      </c>
      <c r="K7" s="1480" t="s">
        <v>13</v>
      </c>
      <c r="L7" s="1500" t="s">
        <v>14</v>
      </c>
      <c r="M7" s="1500" t="s">
        <v>15</v>
      </c>
      <c r="N7" s="1500" t="s">
        <v>16</v>
      </c>
      <c r="O7" s="1500" t="s">
        <v>17</v>
      </c>
      <c r="P7" s="1500" t="s">
        <v>7</v>
      </c>
      <c r="Q7" s="1582" t="s">
        <v>18</v>
      </c>
      <c r="R7" s="1541" t="s">
        <v>19</v>
      </c>
      <c r="S7" s="1480" t="s">
        <v>20</v>
      </c>
      <c r="T7" s="1480" t="s">
        <v>21</v>
      </c>
      <c r="U7" s="1500" t="s">
        <v>22</v>
      </c>
      <c r="V7" s="1535" t="s">
        <v>19</v>
      </c>
      <c r="W7" s="469"/>
      <c r="X7" s="1500" t="s">
        <v>23</v>
      </c>
      <c r="Y7" s="1627" t="s">
        <v>28</v>
      </c>
      <c r="Z7" s="1627"/>
      <c r="AA7" s="1628" t="s">
        <v>29</v>
      </c>
      <c r="AB7" s="1628"/>
      <c r="AC7" s="1628"/>
      <c r="AD7" s="1628"/>
      <c r="AE7" s="1629" t="s">
        <v>30</v>
      </c>
      <c r="AF7" s="1630"/>
      <c r="AG7" s="1630"/>
      <c r="AH7" s="1630"/>
      <c r="AI7" s="1630"/>
      <c r="AJ7" s="1631"/>
      <c r="AK7" s="1628" t="s">
        <v>31</v>
      </c>
      <c r="AL7" s="1628"/>
      <c r="AM7" s="1628"/>
      <c r="AN7" s="668" t="s">
        <v>47</v>
      </c>
      <c r="AO7" s="1489" t="s">
        <v>24</v>
      </c>
      <c r="AP7" s="1489" t="s">
        <v>25</v>
      </c>
      <c r="AQ7" s="1492" t="s">
        <v>26</v>
      </c>
      <c r="AR7" s="472"/>
      <c r="AS7" s="472"/>
      <c r="AT7" s="472"/>
      <c r="AU7" s="472"/>
      <c r="AV7" s="472"/>
      <c r="AW7" s="472"/>
      <c r="AX7" s="472"/>
      <c r="AY7" s="472"/>
      <c r="AZ7" s="472"/>
      <c r="BA7" s="472"/>
      <c r="BB7" s="472"/>
      <c r="BC7" s="472"/>
      <c r="BD7" s="472"/>
      <c r="BE7" s="472"/>
      <c r="BF7" s="472"/>
      <c r="BG7" s="472"/>
      <c r="BH7" s="472"/>
      <c r="BI7" s="472"/>
      <c r="BJ7" s="472"/>
      <c r="BK7" s="472"/>
    </row>
    <row r="8" spans="1:63" s="410" customFormat="1" ht="84.75" customHeight="1" x14ac:dyDescent="0.25">
      <c r="A8" s="1478"/>
      <c r="B8" s="1482"/>
      <c r="C8" s="1483"/>
      <c r="D8" s="1483"/>
      <c r="E8" s="1482"/>
      <c r="F8" s="1483"/>
      <c r="G8" s="1483"/>
      <c r="H8" s="1482"/>
      <c r="I8" s="1483"/>
      <c r="J8" s="1483"/>
      <c r="K8" s="1482"/>
      <c r="L8" s="1501"/>
      <c r="M8" s="1501"/>
      <c r="N8" s="1501"/>
      <c r="O8" s="1501"/>
      <c r="P8" s="1501"/>
      <c r="Q8" s="1583"/>
      <c r="R8" s="1542"/>
      <c r="S8" s="1482"/>
      <c r="T8" s="1482"/>
      <c r="U8" s="1501"/>
      <c r="V8" s="1536"/>
      <c r="W8" s="413" t="s">
        <v>9</v>
      </c>
      <c r="X8" s="1501"/>
      <c r="Y8" s="412" t="s">
        <v>32</v>
      </c>
      <c r="Z8" s="414"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472"/>
      <c r="AS8" s="472"/>
      <c r="AT8" s="472"/>
      <c r="AU8" s="472"/>
      <c r="AV8" s="472"/>
      <c r="AW8" s="472"/>
      <c r="AX8" s="472"/>
      <c r="AY8" s="472"/>
      <c r="AZ8" s="472"/>
      <c r="BA8" s="472"/>
      <c r="BB8" s="472"/>
      <c r="BC8" s="472"/>
      <c r="BD8" s="472"/>
      <c r="BE8" s="472"/>
      <c r="BF8" s="472"/>
      <c r="BG8" s="472"/>
      <c r="BH8" s="472"/>
      <c r="BI8" s="472"/>
      <c r="BJ8" s="472"/>
      <c r="BK8" s="472"/>
    </row>
    <row r="9" spans="1:63" s="13" customFormat="1" ht="20.25" customHeight="1" x14ac:dyDescent="0.2">
      <c r="A9" s="64">
        <v>3</v>
      </c>
      <c r="B9" s="4"/>
      <c r="C9" s="4" t="s">
        <v>1174</v>
      </c>
      <c r="D9" s="4"/>
      <c r="E9" s="4"/>
      <c r="F9" s="4"/>
      <c r="G9" s="4"/>
      <c r="H9" s="4"/>
      <c r="I9" s="4"/>
      <c r="J9" s="4"/>
      <c r="K9" s="5"/>
      <c r="L9" s="4"/>
      <c r="M9" s="4"/>
      <c r="N9" s="4"/>
      <c r="O9" s="462"/>
      <c r="P9" s="5"/>
      <c r="Q9" s="7"/>
      <c r="R9" s="8"/>
      <c r="S9" s="5"/>
      <c r="T9" s="5"/>
      <c r="U9" s="5"/>
      <c r="V9" s="9"/>
      <c r="W9" s="10"/>
      <c r="X9" s="5"/>
      <c r="Y9" s="4"/>
      <c r="Z9" s="4"/>
      <c r="AA9" s="4"/>
      <c r="AB9" s="4"/>
      <c r="AC9" s="4"/>
      <c r="AD9" s="4"/>
      <c r="AE9" s="4"/>
      <c r="AF9" s="4"/>
      <c r="AG9" s="4"/>
      <c r="AH9" s="4"/>
      <c r="AI9" s="4"/>
      <c r="AJ9" s="4"/>
      <c r="AK9" s="4"/>
      <c r="AL9" s="4"/>
      <c r="AM9" s="4"/>
      <c r="AN9" s="4"/>
      <c r="AO9" s="11"/>
      <c r="AP9" s="11"/>
      <c r="AQ9" s="12"/>
      <c r="AR9" s="23"/>
      <c r="AS9" s="23"/>
      <c r="AT9" s="23"/>
      <c r="AU9" s="23"/>
      <c r="AV9" s="23"/>
      <c r="AW9" s="23"/>
      <c r="AX9" s="23"/>
      <c r="AY9" s="23"/>
      <c r="AZ9" s="23"/>
      <c r="BA9" s="23"/>
      <c r="BB9" s="23"/>
      <c r="BC9" s="23"/>
      <c r="BD9" s="23"/>
      <c r="BE9" s="23"/>
      <c r="BF9" s="23"/>
      <c r="BG9" s="23"/>
      <c r="BH9" s="23"/>
      <c r="BI9" s="23"/>
      <c r="BJ9" s="23"/>
      <c r="BK9" s="23"/>
    </row>
    <row r="10" spans="1:63" s="23" customFormat="1" ht="20.25" customHeight="1" x14ac:dyDescent="0.2">
      <c r="A10" s="708"/>
      <c r="B10" s="159"/>
      <c r="C10" s="900"/>
      <c r="D10" s="65">
        <v>20</v>
      </c>
      <c r="E10" s="14" t="s">
        <v>1304</v>
      </c>
      <c r="F10" s="14"/>
      <c r="G10" s="14"/>
      <c r="H10" s="14"/>
      <c r="I10" s="14"/>
      <c r="J10" s="14"/>
      <c r="K10" s="15"/>
      <c r="L10" s="14"/>
      <c r="M10" s="14"/>
      <c r="N10" s="14"/>
      <c r="O10" s="16"/>
      <c r="P10" s="15"/>
      <c r="Q10" s="17"/>
      <c r="R10" s="18"/>
      <c r="S10" s="15"/>
      <c r="T10" s="15"/>
      <c r="U10" s="15"/>
      <c r="V10" s="19"/>
      <c r="W10" s="20"/>
      <c r="X10" s="15"/>
      <c r="Y10" s="14"/>
      <c r="Z10" s="14"/>
      <c r="AA10" s="14"/>
      <c r="AB10" s="14"/>
      <c r="AC10" s="14"/>
      <c r="AD10" s="14"/>
      <c r="AE10" s="14"/>
      <c r="AF10" s="14"/>
      <c r="AG10" s="14"/>
      <c r="AH10" s="14"/>
      <c r="AI10" s="14"/>
      <c r="AJ10" s="14"/>
      <c r="AK10" s="14"/>
      <c r="AL10" s="14"/>
      <c r="AM10" s="14"/>
      <c r="AN10" s="14"/>
      <c r="AO10" s="21"/>
      <c r="AP10" s="21"/>
      <c r="AQ10" s="22"/>
    </row>
    <row r="11" spans="1:63" s="23" customFormat="1" ht="20.25" customHeight="1" x14ac:dyDescent="0.2">
      <c r="A11" s="707"/>
      <c r="B11" s="97"/>
      <c r="C11" s="340"/>
      <c r="D11" s="418"/>
      <c r="E11" s="422"/>
      <c r="F11" s="422"/>
      <c r="G11" s="66">
        <v>68</v>
      </c>
      <c r="H11" s="24" t="s">
        <v>1305</v>
      </c>
      <c r="I11" s="24"/>
      <c r="J11" s="24"/>
      <c r="K11" s="25"/>
      <c r="L11" s="24"/>
      <c r="M11" s="24"/>
      <c r="N11" s="24"/>
      <c r="O11" s="26"/>
      <c r="P11" s="25"/>
      <c r="Q11" s="27"/>
      <c r="R11" s="28"/>
      <c r="S11" s="25"/>
      <c r="T11" s="25"/>
      <c r="U11" s="25"/>
      <c r="V11" s="29"/>
      <c r="W11" s="30"/>
      <c r="X11" s="25"/>
      <c r="Y11" s="24"/>
      <c r="Z11" s="24"/>
      <c r="AA11" s="24"/>
      <c r="AB11" s="24"/>
      <c r="AC11" s="24"/>
      <c r="AD11" s="24"/>
      <c r="AE11" s="24"/>
      <c r="AF11" s="24"/>
      <c r="AG11" s="24"/>
      <c r="AH11" s="24"/>
      <c r="AI11" s="24"/>
      <c r="AJ11" s="24"/>
      <c r="AK11" s="24"/>
      <c r="AL11" s="24"/>
      <c r="AM11" s="24"/>
      <c r="AN11" s="24"/>
      <c r="AO11" s="31"/>
      <c r="AP11" s="31"/>
      <c r="AQ11" s="32"/>
    </row>
    <row r="12" spans="1:63" s="23" customFormat="1" ht="60" customHeight="1" x14ac:dyDescent="0.2">
      <c r="A12" s="707"/>
      <c r="B12" s="97"/>
      <c r="C12" s="340"/>
      <c r="D12" s="429"/>
      <c r="E12" s="430"/>
      <c r="F12" s="430"/>
      <c r="G12" s="426"/>
      <c r="H12" s="430"/>
      <c r="I12" s="430"/>
      <c r="J12" s="1563">
        <v>202</v>
      </c>
      <c r="K12" s="1559" t="s">
        <v>1306</v>
      </c>
      <c r="L12" s="1559" t="s">
        <v>2157</v>
      </c>
      <c r="M12" s="1563">
        <v>23</v>
      </c>
      <c r="N12" s="437">
        <v>2234468202</v>
      </c>
      <c r="O12" s="1657" t="s">
        <v>2423</v>
      </c>
      <c r="P12" s="1635" t="s">
        <v>1307</v>
      </c>
      <c r="Q12" s="1933">
        <f>SUM(V12:V14)/R12</f>
        <v>0.77363819434114156</v>
      </c>
      <c r="R12" s="1977">
        <f>SUM(V12:V15)</f>
        <v>742174677</v>
      </c>
      <c r="S12" s="1635" t="s">
        <v>2237</v>
      </c>
      <c r="T12" s="1639" t="s">
        <v>2238</v>
      </c>
      <c r="U12" s="448" t="s">
        <v>1308</v>
      </c>
      <c r="V12" s="463">
        <v>230600000</v>
      </c>
      <c r="W12" s="442"/>
      <c r="X12" s="449" t="s">
        <v>1309</v>
      </c>
      <c r="Y12" s="1938">
        <v>648</v>
      </c>
      <c r="Z12" s="1938">
        <v>625</v>
      </c>
      <c r="AA12" s="1938">
        <v>325</v>
      </c>
      <c r="AB12" s="1938">
        <v>325</v>
      </c>
      <c r="AC12" s="1938">
        <v>548</v>
      </c>
      <c r="AD12" s="1938"/>
      <c r="AE12" s="1938"/>
      <c r="AF12" s="1938"/>
      <c r="AG12" s="1938"/>
      <c r="AH12" s="1938"/>
      <c r="AI12" s="1938"/>
      <c r="AJ12" s="1938"/>
      <c r="AK12" s="1938">
        <v>75</v>
      </c>
      <c r="AL12" s="1938"/>
      <c r="AM12" s="1938"/>
      <c r="AN12" s="1938">
        <f>+AA12+AB12+AC12+AK12</f>
        <v>1273</v>
      </c>
      <c r="AO12" s="1653">
        <v>43101</v>
      </c>
      <c r="AP12" s="1653">
        <v>43465</v>
      </c>
      <c r="AQ12" s="1639" t="s">
        <v>2430</v>
      </c>
    </row>
    <row r="13" spans="1:63" s="23" customFormat="1" ht="38.25" customHeight="1" x14ac:dyDescent="0.2">
      <c r="A13" s="707"/>
      <c r="B13" s="97"/>
      <c r="C13" s="340"/>
      <c r="D13" s="429"/>
      <c r="E13" s="1529"/>
      <c r="F13" s="1529"/>
      <c r="G13" s="429"/>
      <c r="H13" s="97"/>
      <c r="I13" s="97"/>
      <c r="J13" s="1563"/>
      <c r="K13" s="1559"/>
      <c r="L13" s="1559"/>
      <c r="M13" s="1563"/>
      <c r="N13" s="437">
        <v>2334468202</v>
      </c>
      <c r="O13" s="1669"/>
      <c r="P13" s="1646"/>
      <c r="Q13" s="1976"/>
      <c r="R13" s="1978"/>
      <c r="S13" s="1646"/>
      <c r="T13" s="1640"/>
      <c r="U13" s="1635" t="s">
        <v>1310</v>
      </c>
      <c r="V13" s="438">
        <v>12000000</v>
      </c>
      <c r="W13" s="442"/>
      <c r="X13" s="449" t="s">
        <v>1311</v>
      </c>
      <c r="Y13" s="1939"/>
      <c r="Z13" s="1939"/>
      <c r="AA13" s="1939"/>
      <c r="AB13" s="1939"/>
      <c r="AC13" s="1939"/>
      <c r="AD13" s="1939"/>
      <c r="AE13" s="1939"/>
      <c r="AF13" s="1939"/>
      <c r="AG13" s="1939"/>
      <c r="AH13" s="1939"/>
      <c r="AI13" s="1939"/>
      <c r="AJ13" s="1939"/>
      <c r="AK13" s="1939"/>
      <c r="AL13" s="1939"/>
      <c r="AM13" s="1939"/>
      <c r="AN13" s="1939"/>
      <c r="AO13" s="1654"/>
      <c r="AP13" s="1654"/>
      <c r="AQ13" s="1640"/>
    </row>
    <row r="14" spans="1:63" s="23" customFormat="1" ht="36" customHeight="1" x14ac:dyDescent="0.2">
      <c r="A14" s="707"/>
      <c r="B14" s="97"/>
      <c r="C14" s="340"/>
      <c r="D14" s="429"/>
      <c r="E14" s="430"/>
      <c r="F14" s="430"/>
      <c r="G14" s="429"/>
      <c r="H14" s="430"/>
      <c r="I14" s="430"/>
      <c r="J14" s="1563"/>
      <c r="K14" s="1559"/>
      <c r="L14" s="1559"/>
      <c r="M14" s="1563"/>
      <c r="N14" s="437" t="s">
        <v>1312</v>
      </c>
      <c r="O14" s="1669"/>
      <c r="P14" s="1646"/>
      <c r="Q14" s="1934"/>
      <c r="R14" s="1978"/>
      <c r="S14" s="1646"/>
      <c r="T14" s="1640"/>
      <c r="U14" s="1668"/>
      <c r="V14" s="463">
        <v>331574677</v>
      </c>
      <c r="W14" s="442">
        <v>4</v>
      </c>
      <c r="X14" s="449" t="s">
        <v>1313</v>
      </c>
      <c r="Y14" s="1939"/>
      <c r="Z14" s="1939"/>
      <c r="AA14" s="1939"/>
      <c r="AB14" s="1939"/>
      <c r="AC14" s="1939"/>
      <c r="AD14" s="1939"/>
      <c r="AE14" s="1939"/>
      <c r="AF14" s="1939"/>
      <c r="AG14" s="1939"/>
      <c r="AH14" s="1939"/>
      <c r="AI14" s="1939"/>
      <c r="AJ14" s="1939"/>
      <c r="AK14" s="1939"/>
      <c r="AL14" s="1939"/>
      <c r="AM14" s="1939"/>
      <c r="AN14" s="1939"/>
      <c r="AO14" s="1654"/>
      <c r="AP14" s="1654"/>
      <c r="AQ14" s="1640"/>
    </row>
    <row r="15" spans="1:63" s="23" customFormat="1" ht="137.25" customHeight="1" x14ac:dyDescent="0.2">
      <c r="A15" s="707"/>
      <c r="B15" s="97"/>
      <c r="C15" s="340"/>
      <c r="D15" s="429"/>
      <c r="E15" s="430"/>
      <c r="F15" s="430"/>
      <c r="G15" s="429"/>
      <c r="H15" s="430"/>
      <c r="I15" s="430"/>
      <c r="J15" s="437">
        <v>203</v>
      </c>
      <c r="K15" s="458" t="s">
        <v>1314</v>
      </c>
      <c r="L15" s="458" t="s">
        <v>2158</v>
      </c>
      <c r="M15" s="437">
        <v>20</v>
      </c>
      <c r="N15" s="437" t="s">
        <v>1315</v>
      </c>
      <c r="O15" s="1670"/>
      <c r="P15" s="1668"/>
      <c r="Q15" s="464">
        <f>+SUM(V15)/R12</f>
        <v>0.22636180565885838</v>
      </c>
      <c r="R15" s="1979"/>
      <c r="S15" s="1668"/>
      <c r="T15" s="1641"/>
      <c r="U15" s="711" t="s">
        <v>1316</v>
      </c>
      <c r="V15" s="463">
        <v>168000000</v>
      </c>
      <c r="W15" s="442">
        <v>4</v>
      </c>
      <c r="X15" s="449" t="s">
        <v>1313</v>
      </c>
      <c r="Y15" s="1940"/>
      <c r="Z15" s="1940"/>
      <c r="AA15" s="1940"/>
      <c r="AB15" s="1940"/>
      <c r="AC15" s="1940"/>
      <c r="AD15" s="1940"/>
      <c r="AE15" s="1940"/>
      <c r="AF15" s="1940"/>
      <c r="AG15" s="1940"/>
      <c r="AH15" s="1940"/>
      <c r="AI15" s="1940"/>
      <c r="AJ15" s="1940"/>
      <c r="AK15" s="1940"/>
      <c r="AL15" s="1940"/>
      <c r="AM15" s="1940"/>
      <c r="AN15" s="1940"/>
      <c r="AO15" s="1658"/>
      <c r="AP15" s="1658"/>
      <c r="AQ15" s="1641"/>
    </row>
    <row r="16" spans="1:63" s="23" customFormat="1" ht="23.25" customHeight="1" x14ac:dyDescent="0.2">
      <c r="A16" s="707"/>
      <c r="B16" s="97"/>
      <c r="C16" s="340"/>
      <c r="D16" s="429"/>
      <c r="E16" s="430"/>
      <c r="F16" s="430"/>
      <c r="G16" s="66">
        <v>69</v>
      </c>
      <c r="H16" s="24" t="s">
        <v>1317</v>
      </c>
      <c r="I16" s="24"/>
      <c r="J16" s="24"/>
      <c r="K16" s="25"/>
      <c r="L16" s="24"/>
      <c r="M16" s="24"/>
      <c r="N16" s="24"/>
      <c r="O16" s="26"/>
      <c r="P16" s="25"/>
      <c r="Q16" s="27"/>
      <c r="R16" s="28"/>
      <c r="S16" s="25" t="s">
        <v>2226</v>
      </c>
      <c r="T16" s="25" t="s">
        <v>2226</v>
      </c>
      <c r="U16" s="25"/>
      <c r="V16" s="29"/>
      <c r="W16" s="30"/>
      <c r="X16" s="25"/>
      <c r="Y16" s="548"/>
      <c r="Z16" s="548"/>
      <c r="AA16" s="548"/>
      <c r="AB16" s="548"/>
      <c r="AC16" s="548"/>
      <c r="AD16" s="548"/>
      <c r="AE16" s="548"/>
      <c r="AF16" s="548"/>
      <c r="AG16" s="548"/>
      <c r="AH16" s="548"/>
      <c r="AI16" s="548"/>
      <c r="AJ16" s="548"/>
      <c r="AK16" s="548"/>
      <c r="AL16" s="548"/>
      <c r="AM16" s="548"/>
      <c r="AN16" s="548"/>
      <c r="AO16" s="31"/>
      <c r="AP16" s="31"/>
      <c r="AQ16" s="749"/>
    </row>
    <row r="17" spans="1:43" s="23" customFormat="1" ht="69" customHeight="1" x14ac:dyDescent="0.2">
      <c r="A17" s="707"/>
      <c r="B17" s="97"/>
      <c r="C17" s="340"/>
      <c r="D17" s="429"/>
      <c r="E17" s="430"/>
      <c r="F17" s="430"/>
      <c r="G17" s="429"/>
      <c r="H17" s="430"/>
      <c r="I17" s="430"/>
      <c r="J17" s="1563">
        <v>204</v>
      </c>
      <c r="K17" s="1559" t="s">
        <v>1318</v>
      </c>
      <c r="L17" s="1534" t="s">
        <v>2159</v>
      </c>
      <c r="M17" s="1657">
        <v>13</v>
      </c>
      <c r="N17" s="437" t="s">
        <v>1319</v>
      </c>
      <c r="O17" s="1657" t="s">
        <v>2423</v>
      </c>
      <c r="P17" s="1635" t="s">
        <v>1307</v>
      </c>
      <c r="Q17" s="1933">
        <f>+SUM(V17:V18)/R17</f>
        <v>1</v>
      </c>
      <c r="R17" s="1977">
        <f>SUM(V17:V18)</f>
        <v>170200000</v>
      </c>
      <c r="S17" s="1635" t="s">
        <v>2237</v>
      </c>
      <c r="T17" s="1635" t="s">
        <v>2238</v>
      </c>
      <c r="U17" s="1635" t="s">
        <v>1320</v>
      </c>
      <c r="V17" s="463">
        <v>110200000</v>
      </c>
      <c r="W17" s="442">
        <v>4</v>
      </c>
      <c r="X17" s="449" t="s">
        <v>1313</v>
      </c>
      <c r="Y17" s="1938">
        <f>+Y12</f>
        <v>648</v>
      </c>
      <c r="Z17" s="1938">
        <f>+Z12</f>
        <v>625</v>
      </c>
      <c r="AA17" s="1938">
        <f>+AA12</f>
        <v>325</v>
      </c>
      <c r="AB17" s="1938">
        <f>+AB12</f>
        <v>325</v>
      </c>
      <c r="AC17" s="1938">
        <f>+AC12</f>
        <v>548</v>
      </c>
      <c r="AD17" s="1938"/>
      <c r="AE17" s="1938"/>
      <c r="AF17" s="1938"/>
      <c r="AG17" s="1938"/>
      <c r="AH17" s="1938"/>
      <c r="AI17" s="1938"/>
      <c r="AJ17" s="1938"/>
      <c r="AK17" s="1938">
        <f>+AK12</f>
        <v>75</v>
      </c>
      <c r="AL17" s="1938"/>
      <c r="AM17" s="1938"/>
      <c r="AN17" s="1938">
        <f>+AN12</f>
        <v>1273</v>
      </c>
      <c r="AO17" s="1653">
        <v>43101</v>
      </c>
      <c r="AP17" s="1653">
        <f>+AP12</f>
        <v>43465</v>
      </c>
      <c r="AQ17" s="1639" t="s">
        <v>2430</v>
      </c>
    </row>
    <row r="18" spans="1:43" s="23" customFormat="1" ht="51.75" customHeight="1" x14ac:dyDescent="0.2">
      <c r="A18" s="707"/>
      <c r="B18" s="97"/>
      <c r="C18" s="340"/>
      <c r="D18" s="429"/>
      <c r="E18" s="430"/>
      <c r="F18" s="430"/>
      <c r="G18" s="429"/>
      <c r="H18" s="430"/>
      <c r="I18" s="430"/>
      <c r="J18" s="1563"/>
      <c r="K18" s="1559"/>
      <c r="L18" s="1534"/>
      <c r="M18" s="1670"/>
      <c r="N18" s="437">
        <v>2234469204</v>
      </c>
      <c r="O18" s="1670"/>
      <c r="P18" s="1668"/>
      <c r="Q18" s="1934"/>
      <c r="R18" s="1979"/>
      <c r="S18" s="1668"/>
      <c r="T18" s="1668" t="s">
        <v>2226</v>
      </c>
      <c r="U18" s="1668"/>
      <c r="V18" s="463">
        <v>60000000</v>
      </c>
      <c r="W18" s="442"/>
      <c r="X18" s="449" t="s">
        <v>1309</v>
      </c>
      <c r="Y18" s="1940"/>
      <c r="Z18" s="1940"/>
      <c r="AA18" s="1940"/>
      <c r="AB18" s="1940"/>
      <c r="AC18" s="1940"/>
      <c r="AD18" s="1940"/>
      <c r="AE18" s="1940"/>
      <c r="AF18" s="1940"/>
      <c r="AG18" s="1940"/>
      <c r="AH18" s="1940"/>
      <c r="AI18" s="1940"/>
      <c r="AJ18" s="1940"/>
      <c r="AK18" s="1940"/>
      <c r="AL18" s="1940"/>
      <c r="AM18" s="1940"/>
      <c r="AN18" s="1940"/>
      <c r="AO18" s="1654"/>
      <c r="AP18" s="1654"/>
      <c r="AQ18" s="1640"/>
    </row>
    <row r="19" spans="1:43" s="23" customFormat="1" ht="23.25" customHeight="1" x14ac:dyDescent="0.2">
      <c r="A19" s="707"/>
      <c r="B19" s="97"/>
      <c r="C19" s="340"/>
      <c r="D19" s="429"/>
      <c r="E19" s="430"/>
      <c r="F19" s="430"/>
      <c r="G19" s="66">
        <v>70</v>
      </c>
      <c r="H19" s="24" t="s">
        <v>1321</v>
      </c>
      <c r="I19" s="24"/>
      <c r="J19" s="24"/>
      <c r="K19" s="25"/>
      <c r="L19" s="24"/>
      <c r="M19" s="24"/>
      <c r="N19" s="24"/>
      <c r="O19" s="26"/>
      <c r="P19" s="25"/>
      <c r="Q19" s="27"/>
      <c r="R19" s="28"/>
      <c r="S19" s="25" t="s">
        <v>2226</v>
      </c>
      <c r="T19" s="25" t="s">
        <v>2226</v>
      </c>
      <c r="U19" s="25"/>
      <c r="V19" s="29"/>
      <c r="W19" s="30"/>
      <c r="X19" s="25"/>
      <c r="Y19" s="548"/>
      <c r="Z19" s="548"/>
      <c r="AA19" s="548"/>
      <c r="AB19" s="548"/>
      <c r="AC19" s="548"/>
      <c r="AD19" s="548"/>
      <c r="AE19" s="548"/>
      <c r="AF19" s="548"/>
      <c r="AG19" s="548"/>
      <c r="AH19" s="548"/>
      <c r="AI19" s="548"/>
      <c r="AJ19" s="548"/>
      <c r="AK19" s="548"/>
      <c r="AL19" s="548"/>
      <c r="AM19" s="548"/>
      <c r="AN19" s="548"/>
      <c r="AO19" s="31"/>
      <c r="AP19" s="31"/>
      <c r="AQ19" s="749"/>
    </row>
    <row r="20" spans="1:43" s="23" customFormat="1" ht="42.75" customHeight="1" x14ac:dyDescent="0.2">
      <c r="A20" s="707"/>
      <c r="B20" s="97"/>
      <c r="C20" s="340"/>
      <c r="D20" s="429"/>
      <c r="E20" s="430"/>
      <c r="F20" s="430"/>
      <c r="G20" s="429"/>
      <c r="H20" s="430"/>
      <c r="I20" s="430"/>
      <c r="J20" s="1563">
        <v>205</v>
      </c>
      <c r="K20" s="1559" t="s">
        <v>1322</v>
      </c>
      <c r="L20" s="1550" t="s">
        <v>2160</v>
      </c>
      <c r="M20" s="1563">
        <v>1</v>
      </c>
      <c r="N20" s="437">
        <v>2234470205</v>
      </c>
      <c r="O20" s="1563" t="s">
        <v>2424</v>
      </c>
      <c r="P20" s="1559" t="s">
        <v>1323</v>
      </c>
      <c r="Q20" s="464">
        <f>+V20/R20</f>
        <v>0.42501055113025848</v>
      </c>
      <c r="R20" s="1988">
        <v>308227642</v>
      </c>
      <c r="S20" s="1635" t="s">
        <v>2239</v>
      </c>
      <c r="T20" s="1635" t="s">
        <v>2240</v>
      </c>
      <c r="U20" s="1635" t="s">
        <v>1324</v>
      </c>
      <c r="V20" s="463">
        <v>131000000</v>
      </c>
      <c r="W20" s="442"/>
      <c r="X20" s="449" t="s">
        <v>1309</v>
      </c>
      <c r="Y20" s="1562">
        <v>4002</v>
      </c>
      <c r="Z20" s="1562">
        <v>6013</v>
      </c>
      <c r="AA20" s="1562">
        <v>4164</v>
      </c>
      <c r="AB20" s="1562">
        <v>5851</v>
      </c>
      <c r="AC20" s="1562"/>
      <c r="AD20" s="1562"/>
      <c r="AE20" s="1562"/>
      <c r="AF20" s="1562"/>
      <c r="AG20" s="1562"/>
      <c r="AH20" s="1562"/>
      <c r="AI20" s="1562"/>
      <c r="AJ20" s="1562"/>
      <c r="AK20" s="1562"/>
      <c r="AL20" s="1562"/>
      <c r="AM20" s="1562"/>
      <c r="AN20" s="1562">
        <f>+Y20+Z20</f>
        <v>10015</v>
      </c>
      <c r="AO20" s="2114">
        <v>43101</v>
      </c>
      <c r="AP20" s="2114">
        <v>43465</v>
      </c>
      <c r="AQ20" s="1991" t="s">
        <v>2430</v>
      </c>
    </row>
    <row r="21" spans="1:43" s="23" customFormat="1" ht="38.25" customHeight="1" x14ac:dyDescent="0.2">
      <c r="A21" s="707"/>
      <c r="B21" s="97"/>
      <c r="C21" s="340"/>
      <c r="D21" s="429"/>
      <c r="E21" s="430"/>
      <c r="F21" s="430"/>
      <c r="G21" s="429"/>
      <c r="H21" s="430"/>
      <c r="I21" s="430"/>
      <c r="J21" s="1563"/>
      <c r="K21" s="1559"/>
      <c r="L21" s="1550"/>
      <c r="M21" s="1563"/>
      <c r="N21" s="437">
        <v>2234470205</v>
      </c>
      <c r="O21" s="1563"/>
      <c r="P21" s="1559"/>
      <c r="Q21" s="464">
        <f>+V21/R20</f>
        <v>0.2595484281711502</v>
      </c>
      <c r="R21" s="1988"/>
      <c r="S21" s="1646"/>
      <c r="T21" s="1646" t="s">
        <v>2226</v>
      </c>
      <c r="U21" s="1646"/>
      <c r="V21" s="463">
        <v>80000000</v>
      </c>
      <c r="W21" s="442">
        <v>4</v>
      </c>
      <c r="X21" s="449" t="s">
        <v>1313</v>
      </c>
      <c r="Y21" s="1562"/>
      <c r="Z21" s="1562"/>
      <c r="AA21" s="1562"/>
      <c r="AB21" s="1562"/>
      <c r="AC21" s="1562"/>
      <c r="AD21" s="1562"/>
      <c r="AE21" s="1562"/>
      <c r="AF21" s="1562"/>
      <c r="AG21" s="1562"/>
      <c r="AH21" s="1562"/>
      <c r="AI21" s="1562"/>
      <c r="AJ21" s="1562"/>
      <c r="AK21" s="1562"/>
      <c r="AL21" s="1562"/>
      <c r="AM21" s="1562"/>
      <c r="AN21" s="1562"/>
      <c r="AO21" s="2114"/>
      <c r="AP21" s="2114"/>
      <c r="AQ21" s="1991"/>
    </row>
    <row r="22" spans="1:43" s="23" customFormat="1" ht="42" customHeight="1" x14ac:dyDescent="0.2">
      <c r="A22" s="707"/>
      <c r="B22" s="97"/>
      <c r="C22" s="340"/>
      <c r="D22" s="429"/>
      <c r="E22" s="430"/>
      <c r="F22" s="430"/>
      <c r="G22" s="429"/>
      <c r="H22" s="430"/>
      <c r="I22" s="430"/>
      <c r="J22" s="1563"/>
      <c r="K22" s="1559"/>
      <c r="L22" s="1550"/>
      <c r="M22" s="1563"/>
      <c r="N22" s="437">
        <v>2234470205</v>
      </c>
      <c r="O22" s="1563"/>
      <c r="P22" s="1559"/>
      <c r="Q22" s="464">
        <f>+V22/R20</f>
        <v>0.31544102069859131</v>
      </c>
      <c r="R22" s="1988"/>
      <c r="S22" s="1668"/>
      <c r="T22" s="1668" t="s">
        <v>2226</v>
      </c>
      <c r="U22" s="1668"/>
      <c r="V22" s="463">
        <v>97227642</v>
      </c>
      <c r="W22" s="442">
        <v>7</v>
      </c>
      <c r="X22" s="449" t="s">
        <v>1325</v>
      </c>
      <c r="Y22" s="1562"/>
      <c r="Z22" s="1562"/>
      <c r="AA22" s="1562"/>
      <c r="AB22" s="1562"/>
      <c r="AC22" s="1562"/>
      <c r="AD22" s="1562"/>
      <c r="AE22" s="1562"/>
      <c r="AF22" s="1562"/>
      <c r="AG22" s="1562"/>
      <c r="AH22" s="1562"/>
      <c r="AI22" s="1562"/>
      <c r="AJ22" s="1562"/>
      <c r="AK22" s="1562"/>
      <c r="AL22" s="1562"/>
      <c r="AM22" s="1562"/>
      <c r="AN22" s="1562"/>
      <c r="AO22" s="2114"/>
      <c r="AP22" s="2114"/>
      <c r="AQ22" s="1991"/>
    </row>
    <row r="23" spans="1:43" s="23" customFormat="1" ht="23.25" customHeight="1" x14ac:dyDescent="0.2">
      <c r="A23" s="707"/>
      <c r="B23" s="97"/>
      <c r="C23" s="340"/>
      <c r="D23" s="429"/>
      <c r="E23" s="430"/>
      <c r="F23" s="430"/>
      <c r="G23" s="66">
        <v>71</v>
      </c>
      <c r="H23" s="24" t="s">
        <v>1326</v>
      </c>
      <c r="I23" s="24"/>
      <c r="J23" s="24"/>
      <c r="K23" s="25"/>
      <c r="L23" s="24"/>
      <c r="M23" s="24"/>
      <c r="N23" s="24"/>
      <c r="O23" s="26"/>
      <c r="P23" s="25"/>
      <c r="Q23" s="27"/>
      <c r="R23" s="28"/>
      <c r="S23" s="25" t="s">
        <v>2226</v>
      </c>
      <c r="T23" s="25" t="s">
        <v>2226</v>
      </c>
      <c r="U23" s="25"/>
      <c r="V23" s="29"/>
      <c r="W23" s="30"/>
      <c r="X23" s="25"/>
      <c r="Y23" s="548"/>
      <c r="Z23" s="548"/>
      <c r="AA23" s="548"/>
      <c r="AB23" s="548"/>
      <c r="AC23" s="548"/>
      <c r="AD23" s="548"/>
      <c r="AE23" s="548"/>
      <c r="AF23" s="548"/>
      <c r="AG23" s="548"/>
      <c r="AH23" s="548"/>
      <c r="AI23" s="548"/>
      <c r="AJ23" s="548"/>
      <c r="AK23" s="548"/>
      <c r="AL23" s="548"/>
      <c r="AM23" s="548"/>
      <c r="AN23" s="548"/>
      <c r="AO23" s="31"/>
      <c r="AP23" s="31"/>
      <c r="AQ23" s="749"/>
    </row>
    <row r="24" spans="1:43" s="23" customFormat="1" ht="96" customHeight="1" x14ac:dyDescent="0.2">
      <c r="A24" s="707"/>
      <c r="B24" s="97"/>
      <c r="C24" s="340"/>
      <c r="D24" s="429"/>
      <c r="E24" s="430"/>
      <c r="F24" s="430"/>
      <c r="G24" s="429"/>
      <c r="H24" s="430"/>
      <c r="I24" s="430"/>
      <c r="J24" s="437">
        <v>206</v>
      </c>
      <c r="K24" s="547" t="s">
        <v>1327</v>
      </c>
      <c r="L24" s="380" t="s">
        <v>2161</v>
      </c>
      <c r="M24" s="437">
        <v>12</v>
      </c>
      <c r="N24" s="437">
        <v>2234471206</v>
      </c>
      <c r="O24" s="1657" t="s">
        <v>2425</v>
      </c>
      <c r="P24" s="1635" t="s">
        <v>1328</v>
      </c>
      <c r="Q24" s="464">
        <f>+V24/R24</f>
        <v>0.29268292682926828</v>
      </c>
      <c r="R24" s="1988">
        <v>205000000</v>
      </c>
      <c r="S24" s="1635" t="s">
        <v>2241</v>
      </c>
      <c r="T24" s="1635" t="s">
        <v>2242</v>
      </c>
      <c r="U24" s="215" t="s">
        <v>1329</v>
      </c>
      <c r="V24" s="438">
        <v>60000000</v>
      </c>
      <c r="W24" s="439"/>
      <c r="X24" s="458" t="s">
        <v>1309</v>
      </c>
      <c r="Y24" s="1938">
        <v>3153</v>
      </c>
      <c r="Z24" s="1938">
        <v>4014</v>
      </c>
      <c r="AA24" s="1938">
        <v>594</v>
      </c>
      <c r="AB24" s="1938">
        <v>4607</v>
      </c>
      <c r="AC24" s="1938">
        <v>1966</v>
      </c>
      <c r="AD24" s="1938"/>
      <c r="AE24" s="1938"/>
      <c r="AF24" s="1938"/>
      <c r="AG24" s="1938"/>
      <c r="AH24" s="1938"/>
      <c r="AI24" s="1938"/>
      <c r="AJ24" s="1938"/>
      <c r="AK24" s="1938"/>
      <c r="AL24" s="1938"/>
      <c r="AM24" s="1938"/>
      <c r="AN24" s="1938">
        <f>+Y24+Z24</f>
        <v>7167</v>
      </c>
      <c r="AO24" s="1653">
        <v>43101</v>
      </c>
      <c r="AP24" s="1653">
        <v>43465</v>
      </c>
      <c r="AQ24" s="2555" t="s">
        <v>2430</v>
      </c>
    </row>
    <row r="25" spans="1:43" s="23" customFormat="1" ht="84" customHeight="1" x14ac:dyDescent="0.2">
      <c r="A25" s="707"/>
      <c r="B25" s="97"/>
      <c r="C25" s="340"/>
      <c r="D25" s="429"/>
      <c r="E25" s="430"/>
      <c r="F25" s="430"/>
      <c r="G25" s="429"/>
      <c r="H25" s="430"/>
      <c r="I25" s="430"/>
      <c r="J25" s="437">
        <v>207</v>
      </c>
      <c r="K25" s="547" t="s">
        <v>1330</v>
      </c>
      <c r="L25" s="380" t="s">
        <v>2162</v>
      </c>
      <c r="M25" s="437">
        <v>1</v>
      </c>
      <c r="N25" s="437">
        <v>2234471207</v>
      </c>
      <c r="O25" s="1669"/>
      <c r="P25" s="1646"/>
      <c r="Q25" s="464">
        <f>+V25/R24</f>
        <v>0.48780487804878048</v>
      </c>
      <c r="R25" s="1988"/>
      <c r="S25" s="1646"/>
      <c r="T25" s="1646" t="s">
        <v>2226</v>
      </c>
      <c r="U25" s="215" t="s">
        <v>1331</v>
      </c>
      <c r="V25" s="438">
        <v>100000000</v>
      </c>
      <c r="W25" s="439"/>
      <c r="X25" s="458" t="s">
        <v>1309</v>
      </c>
      <c r="Y25" s="1939"/>
      <c r="Z25" s="1939"/>
      <c r="AA25" s="1939"/>
      <c r="AB25" s="1939"/>
      <c r="AC25" s="1939"/>
      <c r="AD25" s="1939"/>
      <c r="AE25" s="1939"/>
      <c r="AF25" s="1939"/>
      <c r="AG25" s="1939"/>
      <c r="AH25" s="1939"/>
      <c r="AI25" s="1939"/>
      <c r="AJ25" s="1939"/>
      <c r="AK25" s="1939"/>
      <c r="AL25" s="1939"/>
      <c r="AM25" s="1939"/>
      <c r="AN25" s="1939"/>
      <c r="AO25" s="1654"/>
      <c r="AP25" s="1654"/>
      <c r="AQ25" s="2556"/>
    </row>
    <row r="26" spans="1:43" s="23" customFormat="1" ht="51.75" customHeight="1" x14ac:dyDescent="0.2">
      <c r="A26" s="707"/>
      <c r="B26" s="97"/>
      <c r="C26" s="340"/>
      <c r="D26" s="429"/>
      <c r="E26" s="430"/>
      <c r="F26" s="430"/>
      <c r="G26" s="429"/>
      <c r="H26" s="430"/>
      <c r="I26" s="430"/>
      <c r="J26" s="1563">
        <v>208</v>
      </c>
      <c r="K26" s="1534" t="s">
        <v>1332</v>
      </c>
      <c r="L26" s="1534" t="s">
        <v>2163</v>
      </c>
      <c r="M26" s="1563">
        <v>1</v>
      </c>
      <c r="N26" s="437">
        <v>2234471208</v>
      </c>
      <c r="O26" s="1669"/>
      <c r="P26" s="1646"/>
      <c r="Q26" s="1933">
        <f>+SUM(V26:V27)/R24</f>
        <v>0.21951219512195122</v>
      </c>
      <c r="R26" s="1988"/>
      <c r="S26" s="1646"/>
      <c r="T26" s="1646" t="s">
        <v>2226</v>
      </c>
      <c r="U26" s="1559" t="s">
        <v>1333</v>
      </c>
      <c r="V26" s="438">
        <v>20000000</v>
      </c>
      <c r="W26" s="439">
        <v>4</v>
      </c>
      <c r="X26" s="458" t="s">
        <v>1313</v>
      </c>
      <c r="Y26" s="1939"/>
      <c r="Z26" s="1939"/>
      <c r="AA26" s="1939"/>
      <c r="AB26" s="1939"/>
      <c r="AC26" s="1939"/>
      <c r="AD26" s="1939"/>
      <c r="AE26" s="1939"/>
      <c r="AF26" s="1939"/>
      <c r="AG26" s="1939"/>
      <c r="AH26" s="1939"/>
      <c r="AI26" s="1939"/>
      <c r="AJ26" s="1939"/>
      <c r="AK26" s="1939"/>
      <c r="AL26" s="1939"/>
      <c r="AM26" s="1939"/>
      <c r="AN26" s="1939"/>
      <c r="AO26" s="1654"/>
      <c r="AP26" s="1654"/>
      <c r="AQ26" s="2556"/>
    </row>
    <row r="27" spans="1:43" s="23" customFormat="1" ht="48.75" customHeight="1" x14ac:dyDescent="0.2">
      <c r="A27" s="707"/>
      <c r="B27" s="97"/>
      <c r="C27" s="340"/>
      <c r="D27" s="429"/>
      <c r="E27" s="430"/>
      <c r="F27" s="430"/>
      <c r="G27" s="429"/>
      <c r="H27" s="430"/>
      <c r="I27" s="430"/>
      <c r="J27" s="1563"/>
      <c r="K27" s="1534"/>
      <c r="L27" s="1534"/>
      <c r="M27" s="1563"/>
      <c r="N27" s="437">
        <v>2234471208</v>
      </c>
      <c r="O27" s="1670"/>
      <c r="P27" s="1668"/>
      <c r="Q27" s="1934"/>
      <c r="R27" s="1988"/>
      <c r="S27" s="1668"/>
      <c r="T27" s="1668" t="s">
        <v>2226</v>
      </c>
      <c r="U27" s="1559"/>
      <c r="V27" s="438">
        <v>25000000</v>
      </c>
      <c r="W27" s="439"/>
      <c r="X27" s="458" t="s">
        <v>1309</v>
      </c>
      <c r="Y27" s="1940"/>
      <c r="Z27" s="1940"/>
      <c r="AA27" s="1940"/>
      <c r="AB27" s="1940"/>
      <c r="AC27" s="1940"/>
      <c r="AD27" s="1940"/>
      <c r="AE27" s="1940"/>
      <c r="AF27" s="1940"/>
      <c r="AG27" s="1940"/>
      <c r="AH27" s="1940"/>
      <c r="AI27" s="1940"/>
      <c r="AJ27" s="1940"/>
      <c r="AK27" s="1940"/>
      <c r="AL27" s="1940"/>
      <c r="AM27" s="1940"/>
      <c r="AN27" s="1940"/>
      <c r="AO27" s="1658"/>
      <c r="AP27" s="1658"/>
      <c r="AQ27" s="2557"/>
    </row>
    <row r="28" spans="1:43" s="23" customFormat="1" ht="23.25" customHeight="1" x14ac:dyDescent="0.2">
      <c r="A28" s="707"/>
      <c r="B28" s="97"/>
      <c r="C28" s="340"/>
      <c r="D28" s="65">
        <v>21</v>
      </c>
      <c r="E28" s="14" t="s">
        <v>1334</v>
      </c>
      <c r="F28" s="14"/>
      <c r="G28" s="14"/>
      <c r="H28" s="14"/>
      <c r="I28" s="14"/>
      <c r="J28" s="14"/>
      <c r="K28" s="15"/>
      <c r="L28" s="14"/>
      <c r="M28" s="14"/>
      <c r="N28" s="14"/>
      <c r="O28" s="16"/>
      <c r="P28" s="15"/>
      <c r="Q28" s="17"/>
      <c r="R28" s="18"/>
      <c r="S28" s="15" t="s">
        <v>2226</v>
      </c>
      <c r="T28" s="15" t="s">
        <v>2226</v>
      </c>
      <c r="U28" s="15"/>
      <c r="V28" s="19"/>
      <c r="W28" s="20"/>
      <c r="X28" s="15"/>
      <c r="Y28" s="1142"/>
      <c r="Z28" s="1142"/>
      <c r="AA28" s="1142"/>
      <c r="AB28" s="1142"/>
      <c r="AC28" s="1142"/>
      <c r="AD28" s="1142"/>
      <c r="AE28" s="1142"/>
      <c r="AF28" s="1142"/>
      <c r="AG28" s="1142"/>
      <c r="AH28" s="1142"/>
      <c r="AI28" s="1142"/>
      <c r="AJ28" s="1142"/>
      <c r="AK28" s="1142"/>
      <c r="AL28" s="1142"/>
      <c r="AM28" s="1142"/>
      <c r="AN28" s="1142"/>
      <c r="AO28" s="21"/>
      <c r="AP28" s="21"/>
      <c r="AQ28" s="748"/>
    </row>
    <row r="29" spans="1:43" s="23" customFormat="1" ht="23.25" customHeight="1" x14ac:dyDescent="0.2">
      <c r="A29" s="707"/>
      <c r="B29" s="97"/>
      <c r="C29" s="340"/>
      <c r="D29" s="429"/>
      <c r="E29" s="430"/>
      <c r="F29" s="430"/>
      <c r="G29" s="66">
        <v>72</v>
      </c>
      <c r="H29" s="24" t="s">
        <v>1335</v>
      </c>
      <c r="I29" s="24"/>
      <c r="J29" s="24"/>
      <c r="K29" s="25"/>
      <c r="L29" s="24"/>
      <c r="M29" s="24"/>
      <c r="N29" s="24"/>
      <c r="O29" s="26"/>
      <c r="P29" s="25"/>
      <c r="Q29" s="27"/>
      <c r="R29" s="28"/>
      <c r="S29" s="25" t="s">
        <v>2226</v>
      </c>
      <c r="T29" s="25" t="s">
        <v>2226</v>
      </c>
      <c r="U29" s="25"/>
      <c r="V29" s="29"/>
      <c r="W29" s="30"/>
      <c r="X29" s="25"/>
      <c r="Y29" s="548"/>
      <c r="Z29" s="548"/>
      <c r="AA29" s="548"/>
      <c r="AB29" s="548"/>
      <c r="AC29" s="548"/>
      <c r="AD29" s="548"/>
      <c r="AE29" s="548"/>
      <c r="AF29" s="548"/>
      <c r="AG29" s="548"/>
      <c r="AH29" s="548"/>
      <c r="AI29" s="548"/>
      <c r="AJ29" s="548"/>
      <c r="AK29" s="548"/>
      <c r="AL29" s="548"/>
      <c r="AM29" s="548"/>
      <c r="AN29" s="548"/>
      <c r="AO29" s="31"/>
      <c r="AP29" s="31"/>
      <c r="AQ29" s="749"/>
    </row>
    <row r="30" spans="1:43" s="23" customFormat="1" ht="45" customHeight="1" x14ac:dyDescent="0.2">
      <c r="A30" s="707"/>
      <c r="B30" s="97"/>
      <c r="C30" s="340"/>
      <c r="D30" s="429"/>
      <c r="E30" s="430"/>
      <c r="F30" s="430"/>
      <c r="G30" s="429"/>
      <c r="H30" s="430"/>
      <c r="I30" s="430"/>
      <c r="J30" s="1563">
        <v>209</v>
      </c>
      <c r="K30" s="1568" t="s">
        <v>1336</v>
      </c>
      <c r="L30" s="1568" t="s">
        <v>2164</v>
      </c>
      <c r="M30" s="1657">
        <v>1</v>
      </c>
      <c r="N30" s="437">
        <v>2234572209</v>
      </c>
      <c r="O30" s="1657" t="s">
        <v>2426</v>
      </c>
      <c r="P30" s="1635" t="s">
        <v>1337</v>
      </c>
      <c r="Q30" s="1990">
        <f>+SUM(V30:V31)/R30</f>
        <v>0.40489215705886017</v>
      </c>
      <c r="R30" s="1977">
        <v>147872358</v>
      </c>
      <c r="S30" s="1635" t="s">
        <v>2243</v>
      </c>
      <c r="T30" s="1635" t="s">
        <v>2244</v>
      </c>
      <c r="U30" s="1635" t="s">
        <v>1338</v>
      </c>
      <c r="V30" s="463">
        <v>29100000</v>
      </c>
      <c r="W30" s="442"/>
      <c r="X30" s="449" t="s">
        <v>1339</v>
      </c>
      <c r="Y30" s="1938">
        <v>3153</v>
      </c>
      <c r="Z30" s="1938">
        <v>4014</v>
      </c>
      <c r="AA30" s="1938">
        <v>594</v>
      </c>
      <c r="AB30" s="1938">
        <v>4607</v>
      </c>
      <c r="AC30" s="1938">
        <v>1966</v>
      </c>
      <c r="AD30" s="1938"/>
      <c r="AE30" s="1938"/>
      <c r="AF30" s="1938"/>
      <c r="AG30" s="1938"/>
      <c r="AH30" s="1938"/>
      <c r="AI30" s="1938"/>
      <c r="AJ30" s="1938"/>
      <c r="AK30" s="1938"/>
      <c r="AL30" s="1938"/>
      <c r="AM30" s="1938"/>
      <c r="AN30" s="1938">
        <f>+Y30+Z30</f>
        <v>7167</v>
      </c>
      <c r="AO30" s="1653">
        <v>43101</v>
      </c>
      <c r="AP30" s="1653">
        <v>43465</v>
      </c>
      <c r="AQ30" s="2555" t="s">
        <v>2430</v>
      </c>
    </row>
    <row r="31" spans="1:43" s="23" customFormat="1" ht="45" customHeight="1" x14ac:dyDescent="0.2">
      <c r="A31" s="707"/>
      <c r="B31" s="97"/>
      <c r="C31" s="340"/>
      <c r="D31" s="429"/>
      <c r="E31" s="430"/>
      <c r="F31" s="430"/>
      <c r="G31" s="429"/>
      <c r="H31" s="430"/>
      <c r="I31" s="430"/>
      <c r="J31" s="1563"/>
      <c r="K31" s="1570"/>
      <c r="L31" s="1570"/>
      <c r="M31" s="1670"/>
      <c r="N31" s="437">
        <v>2234572209</v>
      </c>
      <c r="O31" s="1669"/>
      <c r="P31" s="1646"/>
      <c r="Q31" s="1990"/>
      <c r="R31" s="1978"/>
      <c r="S31" s="1646"/>
      <c r="T31" s="1646"/>
      <c r="U31" s="1668"/>
      <c r="V31" s="463">
        <v>30772358</v>
      </c>
      <c r="W31" s="442">
        <v>7</v>
      </c>
      <c r="X31" s="449" t="s">
        <v>1325</v>
      </c>
      <c r="Y31" s="1939"/>
      <c r="Z31" s="1939"/>
      <c r="AA31" s="1939"/>
      <c r="AB31" s="1939"/>
      <c r="AC31" s="1939"/>
      <c r="AD31" s="1939"/>
      <c r="AE31" s="1939"/>
      <c r="AF31" s="1939"/>
      <c r="AG31" s="1939"/>
      <c r="AH31" s="1939"/>
      <c r="AI31" s="1939"/>
      <c r="AJ31" s="1939"/>
      <c r="AK31" s="1939"/>
      <c r="AL31" s="1939"/>
      <c r="AM31" s="1939"/>
      <c r="AN31" s="1939"/>
      <c r="AO31" s="1654"/>
      <c r="AP31" s="1654"/>
      <c r="AQ31" s="2556"/>
    </row>
    <row r="32" spans="1:43" s="23" customFormat="1" ht="39" customHeight="1" x14ac:dyDescent="0.2">
      <c r="A32" s="707"/>
      <c r="B32" s="97"/>
      <c r="C32" s="340"/>
      <c r="D32" s="429"/>
      <c r="E32" s="430"/>
      <c r="F32" s="430"/>
      <c r="G32" s="429"/>
      <c r="H32" s="430"/>
      <c r="I32" s="430"/>
      <c r="J32" s="1657">
        <v>210</v>
      </c>
      <c r="K32" s="1568" t="s">
        <v>1340</v>
      </c>
      <c r="L32" s="1568" t="s">
        <v>2165</v>
      </c>
      <c r="M32" s="1657">
        <v>1</v>
      </c>
      <c r="N32" s="437">
        <v>2234572210</v>
      </c>
      <c r="O32" s="1669"/>
      <c r="P32" s="1646"/>
      <c r="Q32" s="1990">
        <f>+SUM(V32:V34)/R30</f>
        <v>0.33812945621655671</v>
      </c>
      <c r="R32" s="1978"/>
      <c r="S32" s="1646"/>
      <c r="T32" s="1646"/>
      <c r="U32" s="1635" t="s">
        <v>1341</v>
      </c>
      <c r="V32" s="463">
        <v>25000000</v>
      </c>
      <c r="W32" s="442"/>
      <c r="X32" s="449" t="s">
        <v>1339</v>
      </c>
      <c r="Y32" s="1939"/>
      <c r="Z32" s="1939"/>
      <c r="AA32" s="1939"/>
      <c r="AB32" s="1939"/>
      <c r="AC32" s="1939"/>
      <c r="AD32" s="1939"/>
      <c r="AE32" s="1939"/>
      <c r="AF32" s="1939"/>
      <c r="AG32" s="1939"/>
      <c r="AH32" s="1939"/>
      <c r="AI32" s="1939"/>
      <c r="AJ32" s="1939"/>
      <c r="AK32" s="1939"/>
      <c r="AL32" s="1939"/>
      <c r="AM32" s="1939"/>
      <c r="AN32" s="1939"/>
      <c r="AO32" s="1654"/>
      <c r="AP32" s="1654"/>
      <c r="AQ32" s="2556"/>
    </row>
    <row r="33" spans="1:43" s="23" customFormat="1" ht="31.5" customHeight="1" x14ac:dyDescent="0.2">
      <c r="A33" s="707"/>
      <c r="B33" s="97"/>
      <c r="C33" s="340"/>
      <c r="D33" s="429"/>
      <c r="E33" s="430"/>
      <c r="F33" s="430"/>
      <c r="G33" s="429"/>
      <c r="H33" s="430"/>
      <c r="I33" s="430"/>
      <c r="J33" s="1669"/>
      <c r="K33" s="1569"/>
      <c r="L33" s="1569"/>
      <c r="M33" s="1669"/>
      <c r="N33" s="437">
        <v>2234572210</v>
      </c>
      <c r="O33" s="1669"/>
      <c r="P33" s="1646"/>
      <c r="Q33" s="1990"/>
      <c r="R33" s="1978"/>
      <c r="S33" s="1646"/>
      <c r="T33" s="1646"/>
      <c r="U33" s="1646"/>
      <c r="V33" s="463">
        <v>9000000</v>
      </c>
      <c r="W33" s="442">
        <v>7</v>
      </c>
      <c r="X33" s="449" t="s">
        <v>1313</v>
      </c>
      <c r="Y33" s="1939"/>
      <c r="Z33" s="1939"/>
      <c r="AA33" s="1939"/>
      <c r="AB33" s="1939"/>
      <c r="AC33" s="1939"/>
      <c r="AD33" s="1939"/>
      <c r="AE33" s="1939"/>
      <c r="AF33" s="1939"/>
      <c r="AG33" s="1939"/>
      <c r="AH33" s="1939"/>
      <c r="AI33" s="1939"/>
      <c r="AJ33" s="1939"/>
      <c r="AK33" s="1939"/>
      <c r="AL33" s="1939"/>
      <c r="AM33" s="1939"/>
      <c r="AN33" s="1939"/>
      <c r="AO33" s="1654"/>
      <c r="AP33" s="1654"/>
      <c r="AQ33" s="2556"/>
    </row>
    <row r="34" spans="1:43" s="23" customFormat="1" ht="26.25" customHeight="1" x14ac:dyDescent="0.2">
      <c r="A34" s="707"/>
      <c r="B34" s="97"/>
      <c r="C34" s="340"/>
      <c r="D34" s="429"/>
      <c r="E34" s="430"/>
      <c r="F34" s="430"/>
      <c r="G34" s="429"/>
      <c r="H34" s="430"/>
      <c r="I34" s="430"/>
      <c r="J34" s="1670"/>
      <c r="K34" s="1570"/>
      <c r="L34" s="1570"/>
      <c r="M34" s="1670"/>
      <c r="N34" s="437">
        <v>2234572210</v>
      </c>
      <c r="O34" s="1669"/>
      <c r="P34" s="1646"/>
      <c r="Q34" s="1990"/>
      <c r="R34" s="1978"/>
      <c r="S34" s="1646"/>
      <c r="T34" s="1646"/>
      <c r="U34" s="1668"/>
      <c r="V34" s="463">
        <v>16000000</v>
      </c>
      <c r="W34" s="442"/>
      <c r="X34" s="449" t="s">
        <v>1325</v>
      </c>
      <c r="Y34" s="1939"/>
      <c r="Z34" s="1939"/>
      <c r="AA34" s="1939"/>
      <c r="AB34" s="1939"/>
      <c r="AC34" s="1939"/>
      <c r="AD34" s="1939"/>
      <c r="AE34" s="1939"/>
      <c r="AF34" s="1939"/>
      <c r="AG34" s="1939"/>
      <c r="AH34" s="1939"/>
      <c r="AI34" s="1939"/>
      <c r="AJ34" s="1939"/>
      <c r="AK34" s="1939"/>
      <c r="AL34" s="1939"/>
      <c r="AM34" s="1939"/>
      <c r="AN34" s="1939"/>
      <c r="AO34" s="1654"/>
      <c r="AP34" s="1654"/>
      <c r="AQ34" s="2556"/>
    </row>
    <row r="35" spans="1:43" s="23" customFormat="1" ht="27" customHeight="1" x14ac:dyDescent="0.2">
      <c r="A35" s="707"/>
      <c r="B35" s="97"/>
      <c r="C35" s="340"/>
      <c r="D35" s="429"/>
      <c r="E35" s="430"/>
      <c r="F35" s="430"/>
      <c r="G35" s="429"/>
      <c r="H35" s="430"/>
      <c r="I35" s="430"/>
      <c r="J35" s="1657">
        <v>211</v>
      </c>
      <c r="K35" s="2558" t="s">
        <v>1342</v>
      </c>
      <c r="L35" s="1614" t="s">
        <v>2166</v>
      </c>
      <c r="M35" s="1657">
        <v>1</v>
      </c>
      <c r="N35" s="437">
        <v>2234572211</v>
      </c>
      <c r="O35" s="1669"/>
      <c r="P35" s="1646"/>
      <c r="Q35" s="1990">
        <f>+SUM(V35:V36)/R30</f>
        <v>0.25697838672458312</v>
      </c>
      <c r="R35" s="1978"/>
      <c r="S35" s="1646"/>
      <c r="T35" s="1646"/>
      <c r="U35" s="1635" t="s">
        <v>1343</v>
      </c>
      <c r="V35" s="463">
        <v>22000000</v>
      </c>
      <c r="W35" s="442"/>
      <c r="X35" s="449" t="s">
        <v>1339</v>
      </c>
      <c r="Y35" s="1939"/>
      <c r="Z35" s="1939"/>
      <c r="AA35" s="1939"/>
      <c r="AB35" s="1939"/>
      <c r="AC35" s="1939"/>
      <c r="AD35" s="1939"/>
      <c r="AE35" s="1939"/>
      <c r="AF35" s="1939"/>
      <c r="AG35" s="1939"/>
      <c r="AH35" s="1939"/>
      <c r="AI35" s="1939"/>
      <c r="AJ35" s="1939"/>
      <c r="AK35" s="1939"/>
      <c r="AL35" s="1939"/>
      <c r="AM35" s="1939"/>
      <c r="AN35" s="1939"/>
      <c r="AO35" s="1654"/>
      <c r="AP35" s="1654"/>
      <c r="AQ35" s="2556"/>
    </row>
    <row r="36" spans="1:43" s="23" customFormat="1" ht="26.25" customHeight="1" x14ac:dyDescent="0.2">
      <c r="A36" s="707"/>
      <c r="B36" s="97"/>
      <c r="C36" s="340"/>
      <c r="D36" s="429"/>
      <c r="E36" s="430"/>
      <c r="F36" s="430"/>
      <c r="G36" s="429"/>
      <c r="H36" s="430"/>
      <c r="I36" s="430"/>
      <c r="J36" s="1670"/>
      <c r="K36" s="2559"/>
      <c r="L36" s="1621"/>
      <c r="M36" s="1669"/>
      <c r="N36" s="437">
        <v>2234572211</v>
      </c>
      <c r="O36" s="1670"/>
      <c r="P36" s="1668"/>
      <c r="Q36" s="1990"/>
      <c r="R36" s="1979"/>
      <c r="S36" s="1668"/>
      <c r="T36" s="1668"/>
      <c r="U36" s="1668"/>
      <c r="V36" s="463">
        <v>16000000</v>
      </c>
      <c r="W36" s="442"/>
      <c r="X36" s="449" t="s">
        <v>1325</v>
      </c>
      <c r="Y36" s="1940"/>
      <c r="Z36" s="1940"/>
      <c r="AA36" s="1940"/>
      <c r="AB36" s="1940"/>
      <c r="AC36" s="1940"/>
      <c r="AD36" s="1940"/>
      <c r="AE36" s="1940"/>
      <c r="AF36" s="1940"/>
      <c r="AG36" s="1940"/>
      <c r="AH36" s="1940"/>
      <c r="AI36" s="1940"/>
      <c r="AJ36" s="1940"/>
      <c r="AK36" s="1940"/>
      <c r="AL36" s="1940"/>
      <c r="AM36" s="1940"/>
      <c r="AN36" s="1940"/>
      <c r="AO36" s="1658"/>
      <c r="AP36" s="1658"/>
      <c r="AQ36" s="2557"/>
    </row>
    <row r="37" spans="1:43" s="23" customFormat="1" ht="23.25" customHeight="1" x14ac:dyDescent="0.2">
      <c r="A37" s="707"/>
      <c r="B37" s="97"/>
      <c r="C37" s="340"/>
      <c r="D37" s="429"/>
      <c r="E37" s="430"/>
      <c r="F37" s="430"/>
      <c r="G37" s="66">
        <v>73</v>
      </c>
      <c r="H37" s="24" t="s">
        <v>1344</v>
      </c>
      <c r="I37" s="24"/>
      <c r="J37" s="24"/>
      <c r="K37" s="25"/>
      <c r="L37" s="24"/>
      <c r="M37" s="24"/>
      <c r="N37" s="24"/>
      <c r="O37" s="26"/>
      <c r="P37" s="25"/>
      <c r="Q37" s="27"/>
      <c r="R37" s="28"/>
      <c r="S37" s="25" t="s">
        <v>2226</v>
      </c>
      <c r="T37" s="25" t="s">
        <v>2226</v>
      </c>
      <c r="U37" s="25"/>
      <c r="V37" s="29"/>
      <c r="W37" s="30"/>
      <c r="X37" s="25"/>
      <c r="Y37" s="548"/>
      <c r="Z37" s="548"/>
      <c r="AA37" s="548"/>
      <c r="AB37" s="548"/>
      <c r="AC37" s="548"/>
      <c r="AD37" s="548"/>
      <c r="AE37" s="548"/>
      <c r="AF37" s="548"/>
      <c r="AG37" s="548"/>
      <c r="AH37" s="548"/>
      <c r="AI37" s="548"/>
      <c r="AJ37" s="548"/>
      <c r="AK37" s="548"/>
      <c r="AL37" s="548"/>
      <c r="AM37" s="548"/>
      <c r="AN37" s="548"/>
      <c r="AO37" s="31"/>
      <c r="AP37" s="31"/>
      <c r="AQ37" s="749"/>
    </row>
    <row r="38" spans="1:43" s="23" customFormat="1" ht="68.25" customHeight="1" x14ac:dyDescent="0.2">
      <c r="A38" s="707"/>
      <c r="B38" s="97"/>
      <c r="C38" s="340"/>
      <c r="D38" s="429"/>
      <c r="E38" s="430"/>
      <c r="F38" s="430"/>
      <c r="G38" s="429"/>
      <c r="H38" s="430"/>
      <c r="I38" s="430"/>
      <c r="J38" s="1563">
        <v>212</v>
      </c>
      <c r="K38" s="1559" t="s">
        <v>1345</v>
      </c>
      <c r="L38" s="1534" t="s">
        <v>2167</v>
      </c>
      <c r="M38" s="1563">
        <v>1</v>
      </c>
      <c r="N38" s="437">
        <v>2234573212</v>
      </c>
      <c r="O38" s="1563" t="s">
        <v>2427</v>
      </c>
      <c r="P38" s="1559" t="s">
        <v>1346</v>
      </c>
      <c r="Q38" s="464">
        <f>+V38/R38</f>
        <v>0.33403491242715261</v>
      </c>
      <c r="R38" s="1988">
        <v>119747962</v>
      </c>
      <c r="S38" s="1635" t="s">
        <v>2245</v>
      </c>
      <c r="T38" s="1635" t="s">
        <v>2246</v>
      </c>
      <c r="U38" s="1559" t="s">
        <v>1347</v>
      </c>
      <c r="V38" s="438">
        <v>40000000</v>
      </c>
      <c r="W38" s="439"/>
      <c r="X38" s="458" t="s">
        <v>1339</v>
      </c>
      <c r="Y38" s="1938">
        <v>3292</v>
      </c>
      <c r="Z38" s="1938">
        <v>2586</v>
      </c>
      <c r="AA38" s="1938"/>
      <c r="AB38" s="1938">
        <v>833</v>
      </c>
      <c r="AC38" s="1938">
        <v>5045</v>
      </c>
      <c r="AD38" s="1938"/>
      <c r="AE38" s="1938"/>
      <c r="AF38" s="1938"/>
      <c r="AG38" s="1938"/>
      <c r="AH38" s="1938"/>
      <c r="AI38" s="1938"/>
      <c r="AJ38" s="1938"/>
      <c r="AK38" s="1938"/>
      <c r="AL38" s="1938"/>
      <c r="AM38" s="1938"/>
      <c r="AN38" s="1938">
        <f>+Y38+Z38</f>
        <v>5878</v>
      </c>
      <c r="AO38" s="1653">
        <v>43101</v>
      </c>
      <c r="AP38" s="1653">
        <v>43465</v>
      </c>
      <c r="AQ38" s="1639" t="s">
        <v>2430</v>
      </c>
    </row>
    <row r="39" spans="1:43" s="23" customFormat="1" ht="72" customHeight="1" x14ac:dyDescent="0.2">
      <c r="A39" s="707"/>
      <c r="B39" s="97"/>
      <c r="C39" s="340"/>
      <c r="D39" s="429"/>
      <c r="E39" s="430"/>
      <c r="F39" s="430"/>
      <c r="G39" s="429"/>
      <c r="H39" s="430"/>
      <c r="I39" s="430"/>
      <c r="J39" s="1563"/>
      <c r="K39" s="1559"/>
      <c r="L39" s="1534"/>
      <c r="M39" s="1563"/>
      <c r="N39" s="437">
        <v>2234573212</v>
      </c>
      <c r="O39" s="1563"/>
      <c r="P39" s="1559"/>
      <c r="Q39" s="464">
        <f>+V39/R38</f>
        <v>0.66596508757284734</v>
      </c>
      <c r="R39" s="1988"/>
      <c r="S39" s="1668"/>
      <c r="T39" s="1668"/>
      <c r="U39" s="1559"/>
      <c r="V39" s="438">
        <v>79747962</v>
      </c>
      <c r="W39" s="439">
        <v>7</v>
      </c>
      <c r="X39" s="458" t="s">
        <v>1325</v>
      </c>
      <c r="Y39" s="1940"/>
      <c r="Z39" s="1940"/>
      <c r="AA39" s="1940"/>
      <c r="AB39" s="1940"/>
      <c r="AC39" s="1940"/>
      <c r="AD39" s="1940"/>
      <c r="AE39" s="1940"/>
      <c r="AF39" s="1940"/>
      <c r="AG39" s="1940"/>
      <c r="AH39" s="1940"/>
      <c r="AI39" s="1940"/>
      <c r="AJ39" s="1940"/>
      <c r="AK39" s="1940"/>
      <c r="AL39" s="1940"/>
      <c r="AM39" s="1940"/>
      <c r="AN39" s="1940"/>
      <c r="AO39" s="1658"/>
      <c r="AP39" s="1658"/>
      <c r="AQ39" s="1641"/>
    </row>
    <row r="40" spans="1:43" s="23" customFormat="1" ht="23.25" customHeight="1" x14ac:dyDescent="0.2">
      <c r="A40" s="707"/>
      <c r="B40" s="97"/>
      <c r="C40" s="340"/>
      <c r="D40" s="65">
        <v>22</v>
      </c>
      <c r="E40" s="14" t="s">
        <v>1348</v>
      </c>
      <c r="F40" s="14"/>
      <c r="G40" s="14"/>
      <c r="H40" s="14"/>
      <c r="I40" s="14"/>
      <c r="J40" s="14"/>
      <c r="K40" s="15"/>
      <c r="L40" s="14"/>
      <c r="M40" s="14"/>
      <c r="N40" s="14"/>
      <c r="O40" s="16"/>
      <c r="P40" s="15"/>
      <c r="Q40" s="17"/>
      <c r="R40" s="18"/>
      <c r="S40" s="15" t="s">
        <v>2226</v>
      </c>
      <c r="T40" s="15" t="s">
        <v>2226</v>
      </c>
      <c r="U40" s="15"/>
      <c r="V40" s="19"/>
      <c r="W40" s="20"/>
      <c r="X40" s="15"/>
      <c r="Y40" s="1142"/>
      <c r="Z40" s="1142"/>
      <c r="AA40" s="1142"/>
      <c r="AB40" s="1142"/>
      <c r="AC40" s="1142"/>
      <c r="AD40" s="1142"/>
      <c r="AE40" s="1142"/>
      <c r="AF40" s="1142"/>
      <c r="AG40" s="1142"/>
      <c r="AH40" s="1142"/>
      <c r="AI40" s="1142"/>
      <c r="AJ40" s="1142"/>
      <c r="AK40" s="1142"/>
      <c r="AL40" s="1142"/>
      <c r="AM40" s="1142"/>
      <c r="AN40" s="1142"/>
      <c r="AO40" s="21"/>
      <c r="AP40" s="21"/>
      <c r="AQ40" s="748"/>
    </row>
    <row r="41" spans="1:43" s="23" customFormat="1" ht="23.25" customHeight="1" x14ac:dyDescent="0.2">
      <c r="A41" s="707"/>
      <c r="B41" s="97"/>
      <c r="C41" s="340"/>
      <c r="D41" s="429"/>
      <c r="E41" s="430"/>
      <c r="F41" s="430"/>
      <c r="G41" s="66">
        <v>74</v>
      </c>
      <c r="H41" s="24" t="s">
        <v>1344</v>
      </c>
      <c r="I41" s="24"/>
      <c r="J41" s="24"/>
      <c r="K41" s="25"/>
      <c r="L41" s="24"/>
      <c r="M41" s="24"/>
      <c r="N41" s="24"/>
      <c r="O41" s="26"/>
      <c r="P41" s="25"/>
      <c r="Q41" s="27"/>
      <c r="R41" s="28"/>
      <c r="S41" s="25" t="s">
        <v>2226</v>
      </c>
      <c r="T41" s="25" t="s">
        <v>2226</v>
      </c>
      <c r="U41" s="25"/>
      <c r="V41" s="29"/>
      <c r="W41" s="30"/>
      <c r="X41" s="25"/>
      <c r="Y41" s="548"/>
      <c r="Z41" s="548"/>
      <c r="AA41" s="548"/>
      <c r="AB41" s="548"/>
      <c r="AC41" s="548"/>
      <c r="AD41" s="548"/>
      <c r="AE41" s="548"/>
      <c r="AF41" s="548"/>
      <c r="AG41" s="548"/>
      <c r="AH41" s="548"/>
      <c r="AI41" s="548"/>
      <c r="AJ41" s="548"/>
      <c r="AK41" s="548"/>
      <c r="AL41" s="548"/>
      <c r="AM41" s="548"/>
      <c r="AN41" s="548"/>
      <c r="AO41" s="31"/>
      <c r="AP41" s="31"/>
      <c r="AQ41" s="749"/>
    </row>
    <row r="42" spans="1:43" s="23" customFormat="1" ht="58.5" customHeight="1" x14ac:dyDescent="0.2">
      <c r="A42" s="707"/>
      <c r="B42" s="97"/>
      <c r="C42" s="340"/>
      <c r="D42" s="429"/>
      <c r="E42" s="430"/>
      <c r="F42" s="430"/>
      <c r="G42" s="429"/>
      <c r="H42" s="430"/>
      <c r="I42" s="430"/>
      <c r="J42" s="1657">
        <v>213</v>
      </c>
      <c r="K42" s="1635" t="s">
        <v>1349</v>
      </c>
      <c r="L42" s="1568" t="s">
        <v>2168</v>
      </c>
      <c r="M42" s="1657">
        <v>12</v>
      </c>
      <c r="N42" s="1657" t="s">
        <v>1350</v>
      </c>
      <c r="O42" s="1657" t="s">
        <v>2428</v>
      </c>
      <c r="P42" s="2560" t="s">
        <v>1351</v>
      </c>
      <c r="Q42" s="1933">
        <f>+V42/R42</f>
        <v>1</v>
      </c>
      <c r="R42" s="1977">
        <v>244500000</v>
      </c>
      <c r="S42" s="1635" t="s">
        <v>2247</v>
      </c>
      <c r="T42" s="1635" t="s">
        <v>2248</v>
      </c>
      <c r="U42" s="1635" t="s">
        <v>1352</v>
      </c>
      <c r="V42" s="1977">
        <v>244500000</v>
      </c>
      <c r="W42" s="1938">
        <v>2</v>
      </c>
      <c r="X42" s="1635" t="s">
        <v>1353</v>
      </c>
      <c r="Y42" s="1938">
        <v>279394</v>
      </c>
      <c r="Z42" s="1938">
        <v>289394</v>
      </c>
      <c r="AA42" s="1938">
        <v>56459</v>
      </c>
      <c r="AB42" s="1938">
        <v>64535</v>
      </c>
      <c r="AC42" s="1938">
        <f>336006+15489</f>
        <v>351495</v>
      </c>
      <c r="AD42" s="1938">
        <v>81384</v>
      </c>
      <c r="AE42" s="1938">
        <v>1187</v>
      </c>
      <c r="AF42" s="1938">
        <v>13208</v>
      </c>
      <c r="AG42" s="1938"/>
      <c r="AH42" s="1938"/>
      <c r="AI42" s="1938"/>
      <c r="AJ42" s="1938"/>
      <c r="AK42" s="1938">
        <v>520</v>
      </c>
      <c r="AL42" s="1938"/>
      <c r="AM42" s="1938"/>
      <c r="AN42" s="1938">
        <f>+Y42+Z42</f>
        <v>568788</v>
      </c>
      <c r="AO42" s="1653">
        <v>43101</v>
      </c>
      <c r="AP42" s="1653">
        <v>43465</v>
      </c>
      <c r="AQ42" s="1639" t="s">
        <v>2429</v>
      </c>
    </row>
    <row r="43" spans="1:43" ht="52.5" customHeight="1" x14ac:dyDescent="0.2">
      <c r="A43" s="899"/>
      <c r="B43" s="1143"/>
      <c r="C43" s="350"/>
      <c r="D43" s="432"/>
      <c r="E43" s="1532"/>
      <c r="F43" s="1533"/>
      <c r="G43" s="432"/>
      <c r="H43" s="1532"/>
      <c r="I43" s="1533"/>
      <c r="J43" s="1670"/>
      <c r="K43" s="1668"/>
      <c r="L43" s="1570"/>
      <c r="M43" s="1670"/>
      <c r="N43" s="1670"/>
      <c r="O43" s="1670"/>
      <c r="P43" s="2561"/>
      <c r="Q43" s="1934"/>
      <c r="R43" s="1979"/>
      <c r="S43" s="1668"/>
      <c r="T43" s="1668" t="s">
        <v>2226</v>
      </c>
      <c r="U43" s="1668"/>
      <c r="V43" s="1979"/>
      <c r="W43" s="1940"/>
      <c r="X43" s="1668"/>
      <c r="Y43" s="1940"/>
      <c r="Z43" s="1940"/>
      <c r="AA43" s="1940"/>
      <c r="AB43" s="1940"/>
      <c r="AC43" s="1940"/>
      <c r="AD43" s="1940"/>
      <c r="AE43" s="1940"/>
      <c r="AF43" s="1940"/>
      <c r="AG43" s="1940"/>
      <c r="AH43" s="1940"/>
      <c r="AI43" s="1940"/>
      <c r="AJ43" s="1940"/>
      <c r="AK43" s="1940"/>
      <c r="AL43" s="1940"/>
      <c r="AM43" s="1940"/>
      <c r="AN43" s="1940"/>
      <c r="AO43" s="1658"/>
      <c r="AP43" s="1658"/>
      <c r="AQ43" s="1641"/>
    </row>
    <row r="44" spans="1:43" ht="27" customHeight="1" x14ac:dyDescent="0.2">
      <c r="R44" s="38"/>
    </row>
    <row r="45" spans="1:43" ht="27" customHeight="1" x14ac:dyDescent="0.2">
      <c r="S45" s="603"/>
      <c r="T45" s="603"/>
      <c r="AN45" s="33"/>
    </row>
    <row r="46" spans="1:43" ht="27" customHeight="1" x14ac:dyDescent="0.2">
      <c r="K46" s="2562" t="s">
        <v>1354</v>
      </c>
      <c r="L46" s="2563"/>
      <c r="M46" s="2563"/>
      <c r="S46" s="603"/>
    </row>
    <row r="47" spans="1:43" ht="27" customHeight="1" x14ac:dyDescent="0.2">
      <c r="K47" s="2563"/>
      <c r="L47" s="2563"/>
      <c r="M47" s="2563"/>
      <c r="S47" s="603"/>
      <c r="T47" s="603"/>
    </row>
    <row r="48" spans="1:43" ht="27" customHeight="1" x14ac:dyDescent="0.2">
      <c r="K48" s="2563"/>
      <c r="L48" s="2563"/>
      <c r="M48" s="2563"/>
    </row>
    <row r="49" ht="27" customHeight="1" x14ac:dyDescent="0.2"/>
    <row r="50" ht="27" customHeight="1" x14ac:dyDescent="0.2"/>
  </sheetData>
  <mergeCells count="260">
    <mergeCell ref="K46:M48"/>
    <mergeCell ref="AM42:AM43"/>
    <mergeCell ref="AN42:AN43"/>
    <mergeCell ref="AO42:AO43"/>
    <mergeCell ref="AP42:AP43"/>
    <mergeCell ref="AQ42:AQ43"/>
    <mergeCell ref="E43:F43"/>
    <mergeCell ref="H43:I43"/>
    <mergeCell ref="AG42:AG43"/>
    <mergeCell ref="AH42:AH43"/>
    <mergeCell ref="AI42:AI43"/>
    <mergeCell ref="AJ42:AJ43"/>
    <mergeCell ref="AK42:AK43"/>
    <mergeCell ref="AL42:AL43"/>
    <mergeCell ref="AA42:AA43"/>
    <mergeCell ref="AB42:AB43"/>
    <mergeCell ref="AC42:AC43"/>
    <mergeCell ref="AD42:AD43"/>
    <mergeCell ref="AE42:AE43"/>
    <mergeCell ref="AF42:AF43"/>
    <mergeCell ref="U42:U43"/>
    <mergeCell ref="V42:V43"/>
    <mergeCell ref="W42:W43"/>
    <mergeCell ref="X42:X43"/>
    <mergeCell ref="Y42:Y43"/>
    <mergeCell ref="Z42:Z43"/>
    <mergeCell ref="O42:O43"/>
    <mergeCell ref="P42:P43"/>
    <mergeCell ref="Q42:Q43"/>
    <mergeCell ref="R42:R43"/>
    <mergeCell ref="S42:S43"/>
    <mergeCell ref="T42:T43"/>
    <mergeCell ref="AM38:AM39"/>
    <mergeCell ref="U38:U39"/>
    <mergeCell ref="Y38:Y39"/>
    <mergeCell ref="Z38:Z39"/>
    <mergeCell ref="AN38:AN39"/>
    <mergeCell ref="AO38:AO39"/>
    <mergeCell ref="AP38:AP39"/>
    <mergeCell ref="AQ38:AQ39"/>
    <mergeCell ref="J42:J43"/>
    <mergeCell ref="K42:K43"/>
    <mergeCell ref="L42:L43"/>
    <mergeCell ref="M42:M43"/>
    <mergeCell ref="N42:N43"/>
    <mergeCell ref="AG38:AG39"/>
    <mergeCell ref="AH38:AH39"/>
    <mergeCell ref="AI38:AI39"/>
    <mergeCell ref="AJ38:AJ39"/>
    <mergeCell ref="AK38:AK39"/>
    <mergeCell ref="AL38:AL39"/>
    <mergeCell ref="AA38:AA39"/>
    <mergeCell ref="AB38:AB39"/>
    <mergeCell ref="AC38:AC39"/>
    <mergeCell ref="AD38:AD39"/>
    <mergeCell ref="AE38:AE39"/>
    <mergeCell ref="AF38:AF39"/>
    <mergeCell ref="R38:R39"/>
    <mergeCell ref="S38:S39"/>
    <mergeCell ref="T38:T39"/>
    <mergeCell ref="J38:J39"/>
    <mergeCell ref="K38:K39"/>
    <mergeCell ref="L38:L39"/>
    <mergeCell ref="M38:M39"/>
    <mergeCell ref="O38:O39"/>
    <mergeCell ref="P38:P39"/>
    <mergeCell ref="J35:J36"/>
    <mergeCell ref="K35:K36"/>
    <mergeCell ref="L35:L36"/>
    <mergeCell ref="M35:M36"/>
    <mergeCell ref="Z30:Z36"/>
    <mergeCell ref="AA30:AA36"/>
    <mergeCell ref="AB30:AB36"/>
    <mergeCell ref="AC30:AC36"/>
    <mergeCell ref="AD30:AD36"/>
    <mergeCell ref="AE30:AE36"/>
    <mergeCell ref="Q30:Q31"/>
    <mergeCell ref="R30:R36"/>
    <mergeCell ref="S30:S36"/>
    <mergeCell ref="T30:T36"/>
    <mergeCell ref="U30:U31"/>
    <mergeCell ref="Y30:Y36"/>
    <mergeCell ref="Q32:Q34"/>
    <mergeCell ref="U32:U34"/>
    <mergeCell ref="Q35:Q36"/>
    <mergeCell ref="U35:U36"/>
    <mergeCell ref="AL30:AL36"/>
    <mergeCell ref="AM30:AM36"/>
    <mergeCell ref="AN30:AN36"/>
    <mergeCell ref="AO30:AO36"/>
    <mergeCell ref="AP30:AP36"/>
    <mergeCell ref="AQ30:AQ36"/>
    <mergeCell ref="AF30:AF36"/>
    <mergeCell ref="AG30:AG36"/>
    <mergeCell ref="AH30:AH36"/>
    <mergeCell ref="AI30:AI36"/>
    <mergeCell ref="AJ30:AJ36"/>
    <mergeCell ref="AK30:AK36"/>
    <mergeCell ref="J30:J31"/>
    <mergeCell ref="K30:K31"/>
    <mergeCell ref="L30:L31"/>
    <mergeCell ref="M30:M31"/>
    <mergeCell ref="O30:O36"/>
    <mergeCell ref="P30:P36"/>
    <mergeCell ref="J32:J34"/>
    <mergeCell ref="K32:K34"/>
    <mergeCell ref="L32:L34"/>
    <mergeCell ref="M32:M34"/>
    <mergeCell ref="AQ24:AQ27"/>
    <mergeCell ref="J26:J27"/>
    <mergeCell ref="K26:K27"/>
    <mergeCell ref="L26:L27"/>
    <mergeCell ref="M26:M27"/>
    <mergeCell ref="Q26:Q27"/>
    <mergeCell ref="U26:U27"/>
    <mergeCell ref="AK24:AK27"/>
    <mergeCell ref="AL24:AL27"/>
    <mergeCell ref="AM24:AM27"/>
    <mergeCell ref="AN24:AN27"/>
    <mergeCell ref="AO24:AO27"/>
    <mergeCell ref="AP24:AP27"/>
    <mergeCell ref="AE24:AE27"/>
    <mergeCell ref="AF24:AF27"/>
    <mergeCell ref="AG24:AG27"/>
    <mergeCell ref="AH24:AH27"/>
    <mergeCell ref="AI24:AI27"/>
    <mergeCell ref="AJ24:AJ27"/>
    <mergeCell ref="Y24:Y27"/>
    <mergeCell ref="Z24:Z27"/>
    <mergeCell ref="AA24:AA27"/>
    <mergeCell ref="AB24:AB27"/>
    <mergeCell ref="AC24:AC27"/>
    <mergeCell ref="AD24:AD27"/>
    <mergeCell ref="AM20:AM22"/>
    <mergeCell ref="AN20:AN22"/>
    <mergeCell ref="AO20:AO22"/>
    <mergeCell ref="AP20:AP22"/>
    <mergeCell ref="AQ20:AQ22"/>
    <mergeCell ref="O24:O27"/>
    <mergeCell ref="P24:P27"/>
    <mergeCell ref="R24:R27"/>
    <mergeCell ref="S24:S27"/>
    <mergeCell ref="T24:T27"/>
    <mergeCell ref="AG20:AG22"/>
    <mergeCell ref="AH20:AH22"/>
    <mergeCell ref="AI20:AI22"/>
    <mergeCell ref="AJ20:AJ22"/>
    <mergeCell ref="AK20:AK22"/>
    <mergeCell ref="AL20:AL22"/>
    <mergeCell ref="AA20:AA22"/>
    <mergeCell ref="AB20:AB22"/>
    <mergeCell ref="AC20:AC22"/>
    <mergeCell ref="AD20:AD22"/>
    <mergeCell ref="AE20:AE22"/>
    <mergeCell ref="AF20:AF22"/>
    <mergeCell ref="R20:R22"/>
    <mergeCell ref="S20:S22"/>
    <mergeCell ref="T20:T22"/>
    <mergeCell ref="U20:U22"/>
    <mergeCell ref="Y20:Y22"/>
    <mergeCell ref="Z20:Z22"/>
    <mergeCell ref="J20:J22"/>
    <mergeCell ref="K20:K22"/>
    <mergeCell ref="L20:L22"/>
    <mergeCell ref="M20:M22"/>
    <mergeCell ref="O20:O22"/>
    <mergeCell ref="P20:P22"/>
    <mergeCell ref="AO17:AO18"/>
    <mergeCell ref="AP17:AP18"/>
    <mergeCell ref="AQ17:AQ18"/>
    <mergeCell ref="AF17:AF18"/>
    <mergeCell ref="AG17:AG18"/>
    <mergeCell ref="AH17:AH18"/>
    <mergeCell ref="AI17:AI18"/>
    <mergeCell ref="AJ17:AJ18"/>
    <mergeCell ref="AK17:AK18"/>
    <mergeCell ref="J17:J18"/>
    <mergeCell ref="K17:K18"/>
    <mergeCell ref="L17:L18"/>
    <mergeCell ref="M17:M18"/>
    <mergeCell ref="O17:O18"/>
    <mergeCell ref="P17:P18"/>
    <mergeCell ref="AN12:AN15"/>
    <mergeCell ref="AO12:AO15"/>
    <mergeCell ref="AP12:AP15"/>
    <mergeCell ref="Z17:Z18"/>
    <mergeCell ref="AA17:AA18"/>
    <mergeCell ref="AB17:AB18"/>
    <mergeCell ref="AC17:AC18"/>
    <mergeCell ref="AD17:AD18"/>
    <mergeCell ref="AE17:AE18"/>
    <mergeCell ref="Q17:Q18"/>
    <mergeCell ref="R17:R18"/>
    <mergeCell ref="S17:S18"/>
    <mergeCell ref="T17:T18"/>
    <mergeCell ref="U17:U18"/>
    <mergeCell ref="Y17:Y18"/>
    <mergeCell ref="AL17:AL18"/>
    <mergeCell ref="AM17:AM18"/>
    <mergeCell ref="AN17:AN18"/>
    <mergeCell ref="AQ12:AQ15"/>
    <mergeCell ref="E13:F13"/>
    <mergeCell ref="U13:U14"/>
    <mergeCell ref="AH12:AH15"/>
    <mergeCell ref="AI12:AI15"/>
    <mergeCell ref="AJ12:AJ15"/>
    <mergeCell ref="AK12:AK15"/>
    <mergeCell ref="AL12:AL15"/>
    <mergeCell ref="AM12:AM15"/>
    <mergeCell ref="AB12:AB15"/>
    <mergeCell ref="AC12:AC15"/>
    <mergeCell ref="AD12:AD15"/>
    <mergeCell ref="AE12:AE15"/>
    <mergeCell ref="AF12:AF15"/>
    <mergeCell ref="AG12:AG15"/>
    <mergeCell ref="R12:R15"/>
    <mergeCell ref="S12:S15"/>
    <mergeCell ref="T12:T15"/>
    <mergeCell ref="Y12:Y15"/>
    <mergeCell ref="Z12:Z15"/>
    <mergeCell ref="AA12:AA15"/>
    <mergeCell ref="J12:J14"/>
    <mergeCell ref="K12:K14"/>
    <mergeCell ref="L12:L14"/>
    <mergeCell ref="M12:M14"/>
    <mergeCell ref="O12:O15"/>
    <mergeCell ref="P12:P15"/>
    <mergeCell ref="Q12:Q14"/>
    <mergeCell ref="V7:V8"/>
    <mergeCell ref="X7:X8"/>
    <mergeCell ref="P7:P8"/>
    <mergeCell ref="Q7:Q8"/>
    <mergeCell ref="R7:R8"/>
    <mergeCell ref="S7:S8"/>
    <mergeCell ref="T7:T8"/>
    <mergeCell ref="U7:U8"/>
    <mergeCell ref="J7:J8"/>
    <mergeCell ref="K7:K8"/>
    <mergeCell ref="L7:L8"/>
    <mergeCell ref="M7:M8"/>
    <mergeCell ref="N7:N8"/>
    <mergeCell ref="O7:O8"/>
    <mergeCell ref="A1:AO4"/>
    <mergeCell ref="A5:M6"/>
    <mergeCell ref="N5:AQ5"/>
    <mergeCell ref="Y6:AM6"/>
    <mergeCell ref="A7:A8"/>
    <mergeCell ref="B7:C8"/>
    <mergeCell ref="D7:D8"/>
    <mergeCell ref="E7:F8"/>
    <mergeCell ref="G7:G8"/>
    <mergeCell ref="H7:I8"/>
    <mergeCell ref="AO7:AO8"/>
    <mergeCell ref="AP7:AP8"/>
    <mergeCell ref="AQ7:AQ8"/>
    <mergeCell ref="Y7:Z7"/>
    <mergeCell ref="AA7:AD7"/>
    <mergeCell ref="AE7:AJ7"/>
    <mergeCell ref="AK7:AM7"/>
    <mergeCell ref="N6:X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70" zoomScaleNormal="70" workbookViewId="0">
      <selection activeCell="H12" sqref="H12"/>
    </sheetView>
  </sheetViews>
  <sheetFormatPr baseColWidth="10" defaultRowHeight="15" x14ac:dyDescent="0.25"/>
  <cols>
    <col min="1" max="1" width="6.5703125" customWidth="1"/>
    <col min="2" max="2" width="12.42578125" customWidth="1"/>
    <col min="3" max="3" width="8.5703125" customWidth="1"/>
    <col min="4" max="4" width="11.7109375" customWidth="1"/>
    <col min="5" max="5" width="7" customWidth="1"/>
    <col min="6" max="6" width="10.85546875" customWidth="1"/>
    <col min="7" max="7" width="10" customWidth="1"/>
    <col min="8" max="8" width="28.7109375" customWidth="1"/>
    <col min="9" max="9" width="15.140625" customWidth="1"/>
    <col min="10" max="10" width="18.5703125" customWidth="1"/>
    <col min="11" max="11" width="19.7109375" customWidth="1"/>
    <col min="12" max="12" width="13" customWidth="1"/>
    <col min="13" max="13" width="19.28515625" customWidth="1"/>
    <col min="14" max="14" width="17.5703125" customWidth="1"/>
    <col min="15" max="15" width="18.5703125" customWidth="1"/>
    <col min="16" max="16" width="23.7109375" customWidth="1"/>
    <col min="17" max="17" width="23.140625" customWidth="1"/>
    <col min="18" max="18" width="20.5703125" customWidth="1"/>
    <col min="19" max="19" width="18.5703125" customWidth="1"/>
    <col min="21" max="21" width="22.7109375" customWidth="1"/>
    <col min="28" max="28" width="4.85546875" customWidth="1"/>
    <col min="29" max="29" width="5.28515625" customWidth="1"/>
    <col min="30" max="30" width="4.28515625" customWidth="1"/>
    <col min="31" max="31" width="3.7109375" customWidth="1"/>
    <col min="32" max="33" width="4.140625" customWidth="1"/>
    <col min="34" max="34" width="3.7109375" customWidth="1"/>
    <col min="35" max="36" width="4.42578125" customWidth="1"/>
    <col min="37" max="37" width="8.42578125" customWidth="1"/>
    <col min="39" max="39" width="13.7109375" customWidth="1"/>
    <col min="40" max="40" width="20.42578125" customWidth="1"/>
  </cols>
  <sheetData>
    <row r="1" spans="1:40" ht="22.5" customHeight="1" x14ac:dyDescent="0.25">
      <c r="A1" s="2564" t="s">
        <v>2441</v>
      </c>
      <c r="B1" s="2564"/>
      <c r="C1" s="2564"/>
      <c r="D1" s="2564"/>
      <c r="E1" s="2564"/>
      <c r="F1" s="2564"/>
      <c r="G1" s="2564"/>
      <c r="H1" s="2564"/>
      <c r="I1" s="2564"/>
      <c r="J1" s="2564"/>
      <c r="K1" s="2564"/>
      <c r="L1" s="2564"/>
      <c r="M1" s="2564"/>
      <c r="N1" s="2564"/>
      <c r="O1" s="2564"/>
      <c r="P1" s="2564"/>
      <c r="Q1" s="2564"/>
      <c r="R1" s="2564"/>
      <c r="S1" s="2564"/>
      <c r="T1" s="2564"/>
      <c r="U1" s="2564"/>
      <c r="V1" s="2564"/>
      <c r="W1" s="2564"/>
      <c r="X1" s="2564"/>
      <c r="Y1" s="2564"/>
      <c r="Z1" s="2564"/>
      <c r="AA1" s="2564"/>
      <c r="AB1" s="2564"/>
      <c r="AC1" s="2564"/>
      <c r="AD1" s="2564"/>
      <c r="AE1" s="2564"/>
      <c r="AF1" s="2564"/>
      <c r="AG1" s="2564"/>
      <c r="AH1" s="2564"/>
      <c r="AI1" s="2564"/>
      <c r="AJ1" s="2564"/>
      <c r="AK1" s="2564"/>
      <c r="AL1" s="2564"/>
      <c r="AM1" s="45" t="s">
        <v>0</v>
      </c>
      <c r="AN1" s="45" t="s">
        <v>1</v>
      </c>
    </row>
    <row r="2" spans="1:40" ht="22.5" customHeight="1" x14ac:dyDescent="0.25">
      <c r="A2" s="2564"/>
      <c r="B2" s="2564"/>
      <c r="C2" s="2564"/>
      <c r="D2" s="2564"/>
      <c r="E2" s="2564"/>
      <c r="F2" s="2564"/>
      <c r="G2" s="2564"/>
      <c r="H2" s="2564"/>
      <c r="I2" s="2564"/>
      <c r="J2" s="2564"/>
      <c r="K2" s="2564"/>
      <c r="L2" s="2564"/>
      <c r="M2" s="2564"/>
      <c r="N2" s="2564"/>
      <c r="O2" s="2564"/>
      <c r="P2" s="2564"/>
      <c r="Q2" s="2564"/>
      <c r="R2" s="2564"/>
      <c r="S2" s="2564"/>
      <c r="T2" s="2564"/>
      <c r="U2" s="2564"/>
      <c r="V2" s="2564"/>
      <c r="W2" s="2564"/>
      <c r="X2" s="2564"/>
      <c r="Y2" s="2564"/>
      <c r="Z2" s="2564"/>
      <c r="AA2" s="2564"/>
      <c r="AB2" s="2564"/>
      <c r="AC2" s="2564"/>
      <c r="AD2" s="2564"/>
      <c r="AE2" s="2564"/>
      <c r="AF2" s="2564"/>
      <c r="AG2" s="2564"/>
      <c r="AH2" s="2564"/>
      <c r="AI2" s="2564"/>
      <c r="AJ2" s="2564"/>
      <c r="AK2" s="2564"/>
      <c r="AL2" s="2564"/>
      <c r="AM2" s="46" t="s">
        <v>2</v>
      </c>
      <c r="AN2" s="45" t="s">
        <v>27</v>
      </c>
    </row>
    <row r="3" spans="1:40" ht="22.5" customHeight="1" x14ac:dyDescent="0.25">
      <c r="A3" s="2564"/>
      <c r="B3" s="2564"/>
      <c r="C3" s="2564"/>
      <c r="D3" s="2564"/>
      <c r="E3" s="2564"/>
      <c r="F3" s="2564"/>
      <c r="G3" s="2564"/>
      <c r="H3" s="2564"/>
      <c r="I3" s="2564"/>
      <c r="J3" s="2564"/>
      <c r="K3" s="2564"/>
      <c r="L3" s="2564"/>
      <c r="M3" s="2564"/>
      <c r="N3" s="2564"/>
      <c r="O3" s="2564"/>
      <c r="P3" s="2564"/>
      <c r="Q3" s="2564"/>
      <c r="R3" s="2564"/>
      <c r="S3" s="2564"/>
      <c r="T3" s="2564"/>
      <c r="U3" s="2564"/>
      <c r="V3" s="2564"/>
      <c r="W3" s="2564"/>
      <c r="X3" s="2564"/>
      <c r="Y3" s="2564"/>
      <c r="Z3" s="2564"/>
      <c r="AA3" s="2564"/>
      <c r="AB3" s="2564"/>
      <c r="AC3" s="2564"/>
      <c r="AD3" s="2564"/>
      <c r="AE3" s="2564"/>
      <c r="AF3" s="2564"/>
      <c r="AG3" s="2564"/>
      <c r="AH3" s="2564"/>
      <c r="AI3" s="2564"/>
      <c r="AJ3" s="2564"/>
      <c r="AK3" s="2564"/>
      <c r="AL3" s="2564"/>
      <c r="AM3" s="45" t="s">
        <v>3</v>
      </c>
      <c r="AN3" s="48" t="s">
        <v>48</v>
      </c>
    </row>
    <row r="4" spans="1:40" ht="22.5" customHeight="1" x14ac:dyDescent="0.25">
      <c r="A4" s="2564"/>
      <c r="B4" s="2564"/>
      <c r="C4" s="2564"/>
      <c r="D4" s="2564"/>
      <c r="E4" s="2564"/>
      <c r="F4" s="2564"/>
      <c r="G4" s="2564"/>
      <c r="H4" s="2564"/>
      <c r="I4" s="2564"/>
      <c r="J4" s="2564"/>
      <c r="K4" s="2564"/>
      <c r="L4" s="2564"/>
      <c r="M4" s="2564"/>
      <c r="N4" s="2564"/>
      <c r="O4" s="2564"/>
      <c r="P4" s="2564"/>
      <c r="Q4" s="2564"/>
      <c r="R4" s="2564"/>
      <c r="S4" s="2564"/>
      <c r="T4" s="2564"/>
      <c r="U4" s="2564"/>
      <c r="V4" s="2564"/>
      <c r="W4" s="2564"/>
      <c r="X4" s="2564"/>
      <c r="Y4" s="2564"/>
      <c r="Z4" s="2564"/>
      <c r="AA4" s="2564"/>
      <c r="AB4" s="2564"/>
      <c r="AC4" s="2564"/>
      <c r="AD4" s="2564"/>
      <c r="AE4" s="2564"/>
      <c r="AF4" s="2564"/>
      <c r="AG4" s="2564"/>
      <c r="AH4" s="2564"/>
      <c r="AI4" s="2564"/>
      <c r="AJ4" s="2564"/>
      <c r="AK4" s="2564"/>
      <c r="AL4" s="2564"/>
      <c r="AM4" s="111" t="s">
        <v>4</v>
      </c>
      <c r="AN4" s="112" t="s">
        <v>5</v>
      </c>
    </row>
    <row r="5" spans="1:40" ht="22.5" customHeight="1" x14ac:dyDescent="0.25">
      <c r="A5" s="2565" t="s">
        <v>6</v>
      </c>
      <c r="B5" s="2565"/>
      <c r="C5" s="2565"/>
      <c r="D5" s="2565"/>
      <c r="E5" s="2565"/>
      <c r="F5" s="2565"/>
      <c r="G5" s="2565"/>
      <c r="H5" s="2565"/>
      <c r="I5" s="2565"/>
      <c r="J5" s="2565"/>
      <c r="K5" s="2566" t="s">
        <v>7</v>
      </c>
      <c r="L5" s="2566"/>
      <c r="M5" s="2566"/>
      <c r="N5" s="2566"/>
      <c r="O5" s="2566"/>
      <c r="P5" s="2566"/>
      <c r="Q5" s="2566"/>
      <c r="R5" s="2566"/>
      <c r="S5" s="2566"/>
      <c r="T5" s="2566"/>
      <c r="U5" s="2566"/>
      <c r="V5" s="2566"/>
      <c r="W5" s="2566"/>
      <c r="X5" s="2566"/>
      <c r="Y5" s="2566"/>
      <c r="Z5" s="2566"/>
      <c r="AA5" s="2566"/>
      <c r="AB5" s="2566"/>
      <c r="AC5" s="2566"/>
      <c r="AD5" s="2566"/>
      <c r="AE5" s="2566"/>
      <c r="AF5" s="2566"/>
      <c r="AG5" s="2566"/>
      <c r="AH5" s="2566"/>
      <c r="AI5" s="2566"/>
      <c r="AJ5" s="2566"/>
      <c r="AK5" s="2566"/>
      <c r="AL5" s="2567"/>
      <c r="AM5" s="2567"/>
      <c r="AN5" s="2567"/>
    </row>
    <row r="6" spans="1:40" ht="22.5" customHeight="1" x14ac:dyDescent="0.25">
      <c r="A6" s="2565"/>
      <c r="B6" s="2565"/>
      <c r="C6" s="2565"/>
      <c r="D6" s="2565"/>
      <c r="E6" s="2565"/>
      <c r="F6" s="2565"/>
      <c r="G6" s="2565"/>
      <c r="H6" s="2565"/>
      <c r="I6" s="2565"/>
      <c r="J6" s="2565"/>
      <c r="K6" s="2566"/>
      <c r="L6" s="2566"/>
      <c r="M6" s="2566"/>
      <c r="N6" s="2566"/>
      <c r="O6" s="2566"/>
      <c r="P6" s="2566"/>
      <c r="Q6" s="2566"/>
      <c r="R6" s="2566"/>
      <c r="S6" s="2566"/>
      <c r="T6" s="2566"/>
      <c r="U6" s="2566"/>
      <c r="V6" s="2566" t="s">
        <v>896</v>
      </c>
      <c r="W6" s="2566"/>
      <c r="X6" s="2566"/>
      <c r="Y6" s="2566"/>
      <c r="Z6" s="2566"/>
      <c r="AA6" s="2566"/>
      <c r="AB6" s="2566"/>
      <c r="AC6" s="2566"/>
      <c r="AD6" s="2566"/>
      <c r="AE6" s="2566"/>
      <c r="AF6" s="2566"/>
      <c r="AG6" s="2566"/>
      <c r="AH6" s="2566"/>
      <c r="AI6" s="2566"/>
      <c r="AJ6" s="2566"/>
      <c r="AK6" s="2566"/>
      <c r="AL6" s="2568" t="s">
        <v>24</v>
      </c>
      <c r="AM6" s="2568" t="s">
        <v>25</v>
      </c>
      <c r="AN6" s="2569" t="s">
        <v>26</v>
      </c>
    </row>
    <row r="7" spans="1:40" x14ac:dyDescent="0.25">
      <c r="A7" s="2570" t="s">
        <v>9</v>
      </c>
      <c r="B7" s="2570" t="s">
        <v>897</v>
      </c>
      <c r="C7" s="2570" t="s">
        <v>9</v>
      </c>
      <c r="D7" s="2570" t="s">
        <v>898</v>
      </c>
      <c r="E7" s="2570" t="s">
        <v>9</v>
      </c>
      <c r="F7" s="2570" t="s">
        <v>899</v>
      </c>
      <c r="G7" s="2570" t="s">
        <v>9</v>
      </c>
      <c r="H7" s="2572" t="s">
        <v>900</v>
      </c>
      <c r="I7" s="2572" t="s">
        <v>14</v>
      </c>
      <c r="J7" s="2575" t="s">
        <v>15</v>
      </c>
      <c r="K7" s="2572" t="s">
        <v>16</v>
      </c>
      <c r="L7" s="2572" t="s">
        <v>901</v>
      </c>
      <c r="M7" s="2572" t="s">
        <v>7</v>
      </c>
      <c r="N7" s="2572" t="s">
        <v>18</v>
      </c>
      <c r="O7" s="2572" t="s">
        <v>902</v>
      </c>
      <c r="P7" s="2572" t="s">
        <v>20</v>
      </c>
      <c r="Q7" s="2572" t="s">
        <v>21</v>
      </c>
      <c r="R7" s="2572" t="s">
        <v>22</v>
      </c>
      <c r="S7" s="2578" t="s">
        <v>19</v>
      </c>
      <c r="T7" s="2572" t="s">
        <v>9</v>
      </c>
      <c r="U7" s="2572" t="s">
        <v>23</v>
      </c>
      <c r="V7" s="2580" t="s">
        <v>28</v>
      </c>
      <c r="W7" s="2580"/>
      <c r="X7" s="2577" t="s">
        <v>29</v>
      </c>
      <c r="Y7" s="2577"/>
      <c r="Z7" s="2577"/>
      <c r="AA7" s="2577"/>
      <c r="AB7" s="2581" t="s">
        <v>30</v>
      </c>
      <c r="AC7" s="2582"/>
      <c r="AD7" s="2582"/>
      <c r="AE7" s="2582"/>
      <c r="AF7" s="2582"/>
      <c r="AG7" s="2583"/>
      <c r="AH7" s="2577" t="s">
        <v>31</v>
      </c>
      <c r="AI7" s="2577"/>
      <c r="AJ7" s="2577"/>
      <c r="AK7" s="667" t="s">
        <v>47</v>
      </c>
      <c r="AL7" s="2568"/>
      <c r="AM7" s="2568"/>
      <c r="AN7" s="2569"/>
    </row>
    <row r="8" spans="1:40" ht="112.5" customHeight="1" x14ac:dyDescent="0.25">
      <c r="A8" s="2571"/>
      <c r="B8" s="2574"/>
      <c r="C8" s="2574"/>
      <c r="D8" s="2574"/>
      <c r="E8" s="2574"/>
      <c r="F8" s="2574"/>
      <c r="G8" s="2574"/>
      <c r="H8" s="2573"/>
      <c r="I8" s="2573"/>
      <c r="J8" s="2576"/>
      <c r="K8" s="2573"/>
      <c r="L8" s="2573"/>
      <c r="M8" s="2573"/>
      <c r="N8" s="2573"/>
      <c r="O8" s="2573"/>
      <c r="P8" s="2573"/>
      <c r="Q8" s="2573"/>
      <c r="R8" s="2573"/>
      <c r="S8" s="2579"/>
      <c r="T8" s="2573"/>
      <c r="U8" s="2573"/>
      <c r="V8" s="532" t="s">
        <v>32</v>
      </c>
      <c r="W8" s="533" t="s">
        <v>33</v>
      </c>
      <c r="X8" s="534" t="s">
        <v>41</v>
      </c>
      <c r="Y8" s="534" t="s">
        <v>42</v>
      </c>
      <c r="Z8" s="534" t="s">
        <v>43</v>
      </c>
      <c r="AA8" s="534" t="s">
        <v>44</v>
      </c>
      <c r="AB8" s="534" t="s">
        <v>34</v>
      </c>
      <c r="AC8" s="534" t="s">
        <v>35</v>
      </c>
      <c r="AD8" s="534" t="s">
        <v>36</v>
      </c>
      <c r="AE8" s="534" t="s">
        <v>37</v>
      </c>
      <c r="AF8" s="534" t="s">
        <v>45</v>
      </c>
      <c r="AG8" s="534" t="s">
        <v>46</v>
      </c>
      <c r="AH8" s="534" t="s">
        <v>38</v>
      </c>
      <c r="AI8" s="534" t="s">
        <v>39</v>
      </c>
      <c r="AJ8" s="534" t="s">
        <v>40</v>
      </c>
      <c r="AK8" s="534" t="s">
        <v>47</v>
      </c>
      <c r="AL8" s="2568"/>
      <c r="AM8" s="2568"/>
      <c r="AN8" s="2569"/>
    </row>
    <row r="9" spans="1:40" x14ac:dyDescent="0.25">
      <c r="A9" s="113">
        <v>2</v>
      </c>
      <c r="B9" s="2584" t="s">
        <v>813</v>
      </c>
      <c r="C9" s="2585"/>
      <c r="D9" s="2585"/>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5"/>
      <c r="AM9" s="115"/>
      <c r="AN9" s="116"/>
    </row>
    <row r="10" spans="1:40" x14ac:dyDescent="0.25">
      <c r="A10" s="117"/>
      <c r="B10" s="118"/>
      <c r="C10" s="119">
        <v>4</v>
      </c>
      <c r="D10" s="2586" t="s">
        <v>903</v>
      </c>
      <c r="E10" s="2587"/>
      <c r="F10" s="2587"/>
      <c r="G10" s="2587"/>
      <c r="H10" s="2587"/>
      <c r="I10" s="2587"/>
      <c r="J10" s="2587"/>
      <c r="K10" s="2587"/>
      <c r="L10" s="2587"/>
      <c r="M10" s="2587"/>
      <c r="N10" s="2587"/>
      <c r="O10" s="2587"/>
      <c r="P10" s="2587"/>
      <c r="Q10" s="2587"/>
      <c r="R10" s="2587"/>
      <c r="S10" s="2587"/>
      <c r="T10" s="2587"/>
      <c r="U10" s="2587"/>
      <c r="V10" s="2587"/>
      <c r="W10" s="2587"/>
      <c r="X10" s="2587"/>
      <c r="Y10" s="2587"/>
      <c r="Z10" s="2587"/>
      <c r="AA10" s="2587"/>
      <c r="AB10" s="2587"/>
      <c r="AC10" s="2587"/>
      <c r="AD10" s="2587"/>
      <c r="AE10" s="2587"/>
      <c r="AF10" s="2587"/>
      <c r="AG10" s="2587"/>
      <c r="AH10" s="2587"/>
      <c r="AI10" s="2587"/>
      <c r="AJ10" s="2587"/>
      <c r="AK10" s="2587"/>
      <c r="AL10" s="2587"/>
      <c r="AM10" s="2587"/>
      <c r="AN10" s="2588"/>
    </row>
    <row r="11" spans="1:40" x14ac:dyDescent="0.25">
      <c r="A11" s="120"/>
      <c r="B11" s="121"/>
      <c r="C11" s="118"/>
      <c r="D11" s="117"/>
      <c r="E11" s="122">
        <v>14</v>
      </c>
      <c r="F11" s="2589" t="s">
        <v>904</v>
      </c>
      <c r="G11" s="2589"/>
      <c r="H11" s="2589"/>
      <c r="I11" s="2589"/>
      <c r="J11" s="2589"/>
      <c r="K11" s="2589"/>
      <c r="L11" s="2589"/>
      <c r="M11" s="2589"/>
      <c r="N11" s="2589"/>
      <c r="O11" s="2589"/>
      <c r="P11" s="2589"/>
      <c r="Q11" s="2589"/>
      <c r="R11" s="2589"/>
      <c r="S11" s="2589"/>
      <c r="T11" s="2589"/>
      <c r="U11" s="2589"/>
      <c r="V11" s="2589"/>
      <c r="W11" s="2589"/>
      <c r="X11" s="2589"/>
      <c r="Y11" s="2589"/>
      <c r="Z11" s="2589"/>
      <c r="AA11" s="2589"/>
      <c r="AB11" s="2589"/>
      <c r="AC11" s="2589"/>
      <c r="AD11" s="2589"/>
      <c r="AE11" s="2589"/>
      <c r="AF11" s="2589"/>
      <c r="AG11" s="2589"/>
      <c r="AH11" s="2589"/>
      <c r="AI11" s="2589"/>
      <c r="AJ11" s="2589"/>
      <c r="AK11" s="2589"/>
      <c r="AL11" s="2589"/>
      <c r="AM11" s="2589"/>
      <c r="AN11" s="2589"/>
    </row>
    <row r="12" spans="1:40" ht="210" customHeight="1" x14ac:dyDescent="0.25">
      <c r="A12" s="123"/>
      <c r="B12" s="124"/>
      <c r="C12" s="123"/>
      <c r="D12" s="124"/>
      <c r="E12" s="125"/>
      <c r="F12" s="126"/>
      <c r="G12" s="127">
        <v>54</v>
      </c>
      <c r="H12" s="78" t="s">
        <v>905</v>
      </c>
      <c r="I12" s="101" t="s">
        <v>1006</v>
      </c>
      <c r="J12" s="101">
        <v>130</v>
      </c>
      <c r="K12" s="101" t="s">
        <v>906</v>
      </c>
      <c r="L12" s="257" t="s">
        <v>1588</v>
      </c>
      <c r="M12" s="78" t="s">
        <v>907</v>
      </c>
      <c r="N12" s="128">
        <f>+O12/$O$19</f>
        <v>9.9255583126550875E-2</v>
      </c>
      <c r="O12" s="129">
        <f>+S12</f>
        <v>240000000</v>
      </c>
      <c r="P12" s="78" t="s">
        <v>908</v>
      </c>
      <c r="Q12" s="78" t="s">
        <v>1587</v>
      </c>
      <c r="R12" s="78" t="s">
        <v>909</v>
      </c>
      <c r="S12" s="130">
        <v>240000000</v>
      </c>
      <c r="T12" s="130"/>
      <c r="U12" s="130" t="s">
        <v>910</v>
      </c>
      <c r="V12" s="131">
        <v>1382.4</v>
      </c>
      <c r="W12" s="131">
        <v>1317.6</v>
      </c>
      <c r="X12" s="131">
        <v>459</v>
      </c>
      <c r="Y12" s="131">
        <v>248</v>
      </c>
      <c r="Z12" s="131">
        <v>1615</v>
      </c>
      <c r="AA12" s="131">
        <v>378</v>
      </c>
      <c r="AB12" s="131"/>
      <c r="AC12" s="131"/>
      <c r="AD12" s="131"/>
      <c r="AE12" s="131"/>
      <c r="AF12" s="131"/>
      <c r="AG12" s="131"/>
      <c r="AH12" s="131"/>
      <c r="AI12" s="131"/>
      <c r="AJ12" s="131"/>
      <c r="AK12" s="131">
        <f>+X12+Y12+Z12+AA12</f>
        <v>2700</v>
      </c>
      <c r="AL12" s="132">
        <v>43101</v>
      </c>
      <c r="AM12" s="132">
        <v>43464</v>
      </c>
      <c r="AN12" s="133" t="s">
        <v>2431</v>
      </c>
    </row>
    <row r="13" spans="1:40" x14ac:dyDescent="0.25">
      <c r="A13" s="120"/>
      <c r="B13" s="121"/>
      <c r="C13" s="121"/>
      <c r="D13" s="120"/>
      <c r="E13" s="134">
        <v>15</v>
      </c>
      <c r="F13" s="2590" t="s">
        <v>911</v>
      </c>
      <c r="G13" s="2590"/>
      <c r="H13" s="2590"/>
      <c r="I13" s="2590"/>
      <c r="J13" s="2590"/>
      <c r="K13" s="135"/>
      <c r="L13" s="135"/>
      <c r="M13" s="135"/>
      <c r="N13" s="135"/>
      <c r="O13" s="135"/>
      <c r="P13" s="135"/>
      <c r="Q13" s="135"/>
      <c r="R13" s="135"/>
      <c r="S13" s="136"/>
      <c r="T13" s="135"/>
      <c r="U13" s="135"/>
      <c r="V13" s="135"/>
      <c r="W13" s="135"/>
      <c r="X13" s="135"/>
      <c r="Y13" s="135"/>
      <c r="Z13" s="135"/>
      <c r="AA13" s="135"/>
      <c r="AB13" s="135"/>
      <c r="AC13" s="135"/>
      <c r="AD13" s="135"/>
      <c r="AE13" s="135"/>
      <c r="AF13" s="135"/>
      <c r="AG13" s="135"/>
      <c r="AH13" s="135"/>
      <c r="AI13" s="135"/>
      <c r="AJ13" s="135"/>
      <c r="AK13" s="135"/>
      <c r="AL13" s="137"/>
      <c r="AM13" s="137"/>
      <c r="AN13" s="135"/>
    </row>
    <row r="14" spans="1:40" ht="99.75" x14ac:dyDescent="0.25">
      <c r="A14" s="138"/>
      <c r="B14" s="124"/>
      <c r="C14" s="123"/>
      <c r="D14" s="124"/>
      <c r="E14" s="2591"/>
      <c r="F14" s="1712"/>
      <c r="G14" s="452">
        <v>59</v>
      </c>
      <c r="H14" s="459" t="s">
        <v>912</v>
      </c>
      <c r="I14" s="452" t="s">
        <v>1037</v>
      </c>
      <c r="J14" s="452">
        <v>12</v>
      </c>
      <c r="K14" s="452" t="s">
        <v>906</v>
      </c>
      <c r="L14" s="1687" t="s">
        <v>1588</v>
      </c>
      <c r="M14" s="1701" t="s">
        <v>907</v>
      </c>
      <c r="N14" s="648">
        <f>+O14/O19</f>
        <v>0.22746071133167908</v>
      </c>
      <c r="O14" s="649">
        <f>+S14</f>
        <v>550000000</v>
      </c>
      <c r="P14" s="1701" t="s">
        <v>908</v>
      </c>
      <c r="Q14" s="1701" t="s">
        <v>913</v>
      </c>
      <c r="R14" s="459" t="s">
        <v>914</v>
      </c>
      <c r="S14" s="650">
        <v>550000000</v>
      </c>
      <c r="T14" s="651" t="s">
        <v>1589</v>
      </c>
      <c r="U14" s="650" t="s">
        <v>915</v>
      </c>
      <c r="V14" s="2597">
        <f>+[2]Hoja1!$E$12</f>
        <v>284400.12800000003</v>
      </c>
      <c r="W14" s="2597">
        <f>+[2]Hoja1!$D$12</f>
        <v>271068.87199999997</v>
      </c>
      <c r="X14" s="2597">
        <f>+X12</f>
        <v>459</v>
      </c>
      <c r="Y14" s="2597">
        <f>+Y12</f>
        <v>248</v>
      </c>
      <c r="Z14" s="2597">
        <f>+Z12</f>
        <v>1615</v>
      </c>
      <c r="AA14" s="2597">
        <f>+AA12</f>
        <v>378</v>
      </c>
      <c r="AB14" s="2594"/>
      <c r="AC14" s="2594"/>
      <c r="AD14" s="2594"/>
      <c r="AE14" s="2594"/>
      <c r="AF14" s="2594"/>
      <c r="AG14" s="2594"/>
      <c r="AH14" s="2594"/>
      <c r="AI14" s="2594"/>
      <c r="AJ14" s="2594"/>
      <c r="AK14" s="2594">
        <f>+X14+Y14+Z14+AA14</f>
        <v>2700</v>
      </c>
      <c r="AL14" s="2600">
        <v>43101</v>
      </c>
      <c r="AM14" s="2600">
        <v>43464</v>
      </c>
      <c r="AN14" s="2604" t="s">
        <v>2432</v>
      </c>
    </row>
    <row r="15" spans="1:40" ht="99.75" x14ac:dyDescent="0.25">
      <c r="A15" s="138"/>
      <c r="B15" s="124"/>
      <c r="C15" s="123"/>
      <c r="D15" s="124"/>
      <c r="E15" s="2592"/>
      <c r="F15" s="1713"/>
      <c r="G15" s="452">
        <v>57</v>
      </c>
      <c r="H15" s="459" t="s">
        <v>916</v>
      </c>
      <c r="I15" s="452" t="s">
        <v>1027</v>
      </c>
      <c r="J15" s="452">
        <v>12</v>
      </c>
      <c r="K15" s="452" t="s">
        <v>906</v>
      </c>
      <c r="L15" s="1687"/>
      <c r="M15" s="1702"/>
      <c r="N15" s="648">
        <f>+O15/O19</f>
        <v>0.22746071133167908</v>
      </c>
      <c r="O15" s="649">
        <f>+S15</f>
        <v>550000000</v>
      </c>
      <c r="P15" s="1702"/>
      <c r="Q15" s="1702"/>
      <c r="R15" s="459" t="s">
        <v>917</v>
      </c>
      <c r="S15" s="650">
        <v>550000000</v>
      </c>
      <c r="T15" s="651" t="s">
        <v>1589</v>
      </c>
      <c r="U15" s="650" t="s">
        <v>915</v>
      </c>
      <c r="V15" s="2598"/>
      <c r="W15" s="2598"/>
      <c r="X15" s="2598"/>
      <c r="Y15" s="2598"/>
      <c r="Z15" s="2598"/>
      <c r="AA15" s="2598"/>
      <c r="AB15" s="2595"/>
      <c r="AC15" s="2595"/>
      <c r="AD15" s="2595"/>
      <c r="AE15" s="2595"/>
      <c r="AF15" s="2595"/>
      <c r="AG15" s="2595"/>
      <c r="AH15" s="2595"/>
      <c r="AI15" s="2595"/>
      <c r="AJ15" s="2595"/>
      <c r="AK15" s="2595"/>
      <c r="AL15" s="2601"/>
      <c r="AM15" s="2601"/>
      <c r="AN15" s="2605"/>
    </row>
    <row r="16" spans="1:40" ht="114" x14ac:dyDescent="0.25">
      <c r="A16" s="138"/>
      <c r="B16" s="139"/>
      <c r="C16" s="138"/>
      <c r="D16" s="140"/>
      <c r="E16" s="2592"/>
      <c r="F16" s="1713"/>
      <c r="G16" s="452">
        <v>60</v>
      </c>
      <c r="H16" s="459" t="s">
        <v>918</v>
      </c>
      <c r="I16" s="452" t="s">
        <v>2006</v>
      </c>
      <c r="J16" s="452">
        <v>12</v>
      </c>
      <c r="K16" s="452" t="s">
        <v>906</v>
      </c>
      <c r="L16" s="1687"/>
      <c r="M16" s="1702"/>
      <c r="N16" s="652">
        <f>+O16/O19</f>
        <v>0.16046319272125723</v>
      </c>
      <c r="O16" s="649">
        <f>+S16</f>
        <v>388000000</v>
      </c>
      <c r="P16" s="1702"/>
      <c r="Q16" s="1702"/>
      <c r="R16" s="459" t="s">
        <v>919</v>
      </c>
      <c r="S16" s="653">
        <v>388000000</v>
      </c>
      <c r="T16" s="654"/>
      <c r="U16" s="653" t="s">
        <v>910</v>
      </c>
      <c r="V16" s="2598"/>
      <c r="W16" s="2598"/>
      <c r="X16" s="2598"/>
      <c r="Y16" s="2598"/>
      <c r="Z16" s="2598"/>
      <c r="AA16" s="2598"/>
      <c r="AB16" s="2595"/>
      <c r="AC16" s="2595"/>
      <c r="AD16" s="2595"/>
      <c r="AE16" s="2595"/>
      <c r="AF16" s="2595"/>
      <c r="AG16" s="2595"/>
      <c r="AH16" s="2595"/>
      <c r="AI16" s="2595"/>
      <c r="AJ16" s="2595"/>
      <c r="AK16" s="2595"/>
      <c r="AL16" s="2601"/>
      <c r="AM16" s="2601"/>
      <c r="AN16" s="2605"/>
    </row>
    <row r="17" spans="1:40" x14ac:dyDescent="0.25">
      <c r="A17" s="138"/>
      <c r="B17" s="139"/>
      <c r="C17" s="138"/>
      <c r="D17" s="140"/>
      <c r="E17" s="2592"/>
      <c r="F17" s="1713"/>
      <c r="G17" s="1712">
        <v>63</v>
      </c>
      <c r="H17" s="1701" t="s">
        <v>920</v>
      </c>
      <c r="I17" s="1712" t="s">
        <v>1055</v>
      </c>
      <c r="J17" s="1712">
        <v>250</v>
      </c>
      <c r="K17" s="1712" t="s">
        <v>906</v>
      </c>
      <c r="L17" s="1687"/>
      <c r="M17" s="1702"/>
      <c r="N17" s="2607">
        <f>+O17/O19</f>
        <v>0.28535980148883372</v>
      </c>
      <c r="O17" s="2609">
        <f>+S17+S18</f>
        <v>690000000</v>
      </c>
      <c r="P17" s="1702"/>
      <c r="Q17" s="1702"/>
      <c r="R17" s="1701" t="s">
        <v>921</v>
      </c>
      <c r="S17" s="650">
        <v>550000000</v>
      </c>
      <c r="T17" s="651"/>
      <c r="U17" s="650" t="s">
        <v>915</v>
      </c>
      <c r="V17" s="2598"/>
      <c r="W17" s="2598"/>
      <c r="X17" s="2598"/>
      <c r="Y17" s="2598"/>
      <c r="Z17" s="2598"/>
      <c r="AA17" s="2598"/>
      <c r="AB17" s="2595"/>
      <c r="AC17" s="2595"/>
      <c r="AD17" s="2595"/>
      <c r="AE17" s="2595"/>
      <c r="AF17" s="2595"/>
      <c r="AG17" s="2595"/>
      <c r="AH17" s="2595"/>
      <c r="AI17" s="2595"/>
      <c r="AJ17" s="2595"/>
      <c r="AK17" s="2595"/>
      <c r="AL17" s="2601"/>
      <c r="AM17" s="2601"/>
      <c r="AN17" s="2605"/>
    </row>
    <row r="18" spans="1:40" ht="41.25" customHeight="1" x14ac:dyDescent="0.25">
      <c r="A18" s="664"/>
      <c r="B18" s="665"/>
      <c r="C18" s="664"/>
      <c r="D18" s="666"/>
      <c r="E18" s="2593"/>
      <c r="F18" s="1729"/>
      <c r="G18" s="1729"/>
      <c r="H18" s="1704"/>
      <c r="I18" s="1729"/>
      <c r="J18" s="1729"/>
      <c r="K18" s="1729"/>
      <c r="L18" s="1687"/>
      <c r="M18" s="1704"/>
      <c r="N18" s="2608"/>
      <c r="O18" s="2610"/>
      <c r="P18" s="1704"/>
      <c r="Q18" s="1704"/>
      <c r="R18" s="1704"/>
      <c r="S18" s="650">
        <v>140000000</v>
      </c>
      <c r="T18" s="651"/>
      <c r="U18" s="650" t="s">
        <v>910</v>
      </c>
      <c r="V18" s="2599"/>
      <c r="W18" s="2599"/>
      <c r="X18" s="2599"/>
      <c r="Y18" s="2599"/>
      <c r="Z18" s="2599"/>
      <c r="AA18" s="2599"/>
      <c r="AB18" s="2596"/>
      <c r="AC18" s="2596"/>
      <c r="AD18" s="2596"/>
      <c r="AE18" s="2596"/>
      <c r="AF18" s="2596"/>
      <c r="AG18" s="2596"/>
      <c r="AH18" s="2596"/>
      <c r="AI18" s="2596"/>
      <c r="AJ18" s="2596"/>
      <c r="AK18" s="2596"/>
      <c r="AL18" s="2602"/>
      <c r="AM18" s="2602"/>
      <c r="AN18" s="2606"/>
    </row>
    <row r="19" spans="1:40" ht="15.75" x14ac:dyDescent="0.25">
      <c r="A19" s="2603"/>
      <c r="B19" s="2603"/>
      <c r="C19" s="2603"/>
      <c r="D19" s="2603"/>
      <c r="E19" s="2603"/>
      <c r="F19" s="2603"/>
      <c r="G19" s="2603"/>
      <c r="H19" s="2603"/>
      <c r="I19" s="2603"/>
      <c r="J19" s="2603"/>
      <c r="K19" s="2603"/>
      <c r="L19" s="2603"/>
      <c r="M19" s="2603"/>
      <c r="N19" s="2603"/>
      <c r="O19" s="655">
        <f>SUM(O12:O18)</f>
        <v>2418000000</v>
      </c>
      <c r="P19" s="656"/>
      <c r="Q19" s="657"/>
      <c r="R19" s="657"/>
      <c r="S19" s="658">
        <f>+S18+S17+S16+S15+S14+S12</f>
        <v>2418000000</v>
      </c>
      <c r="T19" s="659"/>
      <c r="U19" s="659"/>
      <c r="V19" s="660"/>
      <c r="W19" s="660"/>
      <c r="X19" s="660"/>
      <c r="Y19" s="660"/>
      <c r="Z19" s="660"/>
      <c r="AA19" s="660"/>
      <c r="AB19" s="660"/>
      <c r="AC19" s="660"/>
      <c r="AD19" s="660"/>
      <c r="AE19" s="660"/>
      <c r="AF19" s="660"/>
      <c r="AG19" s="660"/>
      <c r="AH19" s="660"/>
      <c r="AI19" s="660"/>
      <c r="AJ19" s="660"/>
      <c r="AK19" s="660"/>
      <c r="AL19" s="661"/>
      <c r="AM19" s="662"/>
      <c r="AN19" s="663"/>
    </row>
    <row r="20" spans="1:40" ht="15.75" x14ac:dyDescent="0.25">
      <c r="A20" s="141"/>
      <c r="B20" s="141"/>
      <c r="C20" s="141"/>
      <c r="D20" s="141"/>
      <c r="E20" s="142"/>
      <c r="F20" s="141"/>
      <c r="G20" s="142"/>
      <c r="H20" s="141"/>
      <c r="I20" s="141"/>
      <c r="J20" s="141"/>
      <c r="K20" s="141"/>
      <c r="L20" s="141"/>
      <c r="M20" s="143"/>
      <c r="N20" s="144"/>
      <c r="O20" s="141"/>
      <c r="P20" s="141"/>
      <c r="Q20" s="141"/>
      <c r="R20" s="145"/>
      <c r="S20" s="145"/>
      <c r="T20" s="145"/>
      <c r="U20" s="145"/>
      <c r="V20" s="141"/>
      <c r="W20" s="141"/>
      <c r="X20" s="141"/>
      <c r="Y20" s="141"/>
      <c r="Z20" s="141"/>
      <c r="AA20" s="141"/>
      <c r="AB20" s="141"/>
      <c r="AC20" s="141"/>
      <c r="AD20" s="141"/>
      <c r="AE20" s="141"/>
      <c r="AF20" s="141"/>
      <c r="AG20" s="141"/>
      <c r="AH20" s="141"/>
      <c r="AI20" s="141"/>
      <c r="AJ20" s="141"/>
      <c r="AK20" s="141"/>
      <c r="AL20" s="146"/>
      <c r="AM20" s="147"/>
      <c r="AN20" s="141"/>
    </row>
    <row r="21" spans="1:40" ht="15.75" x14ac:dyDescent="0.25">
      <c r="A21" s="141"/>
      <c r="B21" s="141"/>
      <c r="C21" s="141"/>
      <c r="D21" s="141"/>
      <c r="E21" s="142"/>
      <c r="F21" s="141"/>
      <c r="G21" s="142"/>
      <c r="H21" s="141"/>
      <c r="I21" s="141"/>
      <c r="J21" s="141"/>
      <c r="K21" s="141"/>
      <c r="L21" s="141"/>
      <c r="M21" s="143"/>
      <c r="N21" s="144"/>
      <c r="O21" s="141"/>
      <c r="P21" s="141"/>
      <c r="Q21" s="141"/>
      <c r="R21" s="145"/>
      <c r="S21" s="145"/>
      <c r="T21" s="145"/>
      <c r="U21" s="145"/>
      <c r="V21" s="141"/>
      <c r="W21" s="141"/>
      <c r="X21" s="141"/>
      <c r="Y21" s="141"/>
      <c r="Z21" s="141"/>
      <c r="AA21" s="141"/>
      <c r="AB21" s="141"/>
      <c r="AC21" s="141"/>
      <c r="AD21" s="141"/>
      <c r="AE21" s="141"/>
      <c r="AF21" s="141"/>
      <c r="AG21" s="141"/>
      <c r="AH21" s="141"/>
      <c r="AI21" s="141"/>
      <c r="AJ21" s="141"/>
      <c r="AK21" s="141"/>
      <c r="AL21" s="146"/>
      <c r="AM21" s="147"/>
      <c r="AN21" s="141"/>
    </row>
    <row r="22" spans="1:40" ht="15.75" x14ac:dyDescent="0.25">
      <c r="A22" s="141"/>
      <c r="B22" s="141"/>
      <c r="C22" s="141"/>
      <c r="D22" s="141"/>
      <c r="E22" s="142"/>
      <c r="F22" s="141"/>
      <c r="G22" s="142"/>
      <c r="H22" s="141"/>
      <c r="I22" s="141"/>
      <c r="J22" s="141"/>
      <c r="K22" s="141"/>
      <c r="L22" s="141"/>
      <c r="M22" s="143"/>
      <c r="N22" s="144"/>
      <c r="O22" s="141"/>
      <c r="P22" s="141"/>
      <c r="Q22" s="141"/>
      <c r="R22" s="145"/>
      <c r="S22" s="145"/>
      <c r="T22" s="145"/>
      <c r="U22" s="145"/>
      <c r="V22" s="141"/>
      <c r="W22" s="141"/>
      <c r="X22" s="141"/>
      <c r="Y22" s="141"/>
      <c r="Z22" s="141"/>
      <c r="AA22" s="141"/>
      <c r="AB22" s="141"/>
      <c r="AC22" s="141"/>
      <c r="AD22" s="141"/>
      <c r="AE22" s="141"/>
      <c r="AF22" s="141"/>
      <c r="AG22" s="141"/>
      <c r="AH22" s="141"/>
      <c r="AI22" s="141"/>
      <c r="AJ22" s="141"/>
      <c r="AK22" s="141"/>
      <c r="AL22" s="146"/>
      <c r="AM22" s="147"/>
      <c r="AN22" s="141"/>
    </row>
    <row r="23" spans="1:40" ht="15.75" x14ac:dyDescent="0.25">
      <c r="A23" s="141"/>
      <c r="B23" s="141"/>
      <c r="C23" s="141"/>
      <c r="D23" s="141"/>
      <c r="E23" s="142"/>
      <c r="F23" s="141"/>
      <c r="G23" s="142"/>
      <c r="H23" s="141"/>
      <c r="I23" s="141"/>
      <c r="J23" s="141"/>
      <c r="K23" s="141"/>
      <c r="L23" s="141"/>
      <c r="M23" s="143"/>
      <c r="N23" s="144"/>
      <c r="O23" s="141"/>
      <c r="P23" s="141"/>
      <c r="Q23" s="141"/>
      <c r="R23" s="145"/>
      <c r="S23" s="145"/>
      <c r="T23" s="145"/>
      <c r="U23" s="145"/>
      <c r="V23" s="141"/>
      <c r="W23" s="141"/>
      <c r="X23" s="141"/>
      <c r="Y23" s="141"/>
      <c r="Z23" s="141"/>
      <c r="AA23" s="141"/>
      <c r="AB23" s="141"/>
      <c r="AC23" s="141"/>
      <c r="AD23" s="141"/>
      <c r="AE23" s="141"/>
      <c r="AF23" s="141"/>
      <c r="AG23" s="141"/>
      <c r="AH23" s="141"/>
      <c r="AI23" s="141"/>
      <c r="AJ23" s="141"/>
      <c r="AK23" s="141"/>
      <c r="AL23" s="146"/>
      <c r="AM23" s="147"/>
      <c r="AN23" s="141"/>
    </row>
    <row r="24" spans="1:40" ht="15.75" x14ac:dyDescent="0.25">
      <c r="A24" s="141"/>
      <c r="B24" s="141"/>
      <c r="C24" s="141"/>
      <c r="D24" s="141"/>
      <c r="E24" s="142"/>
      <c r="F24" s="141"/>
      <c r="G24" s="142"/>
      <c r="H24" s="141"/>
      <c r="I24" s="141"/>
      <c r="J24" s="141"/>
      <c r="K24" s="141"/>
      <c r="L24" s="141"/>
      <c r="M24" s="143"/>
      <c r="N24" s="144"/>
      <c r="O24" s="141"/>
      <c r="P24" s="141"/>
      <c r="Q24" s="141"/>
      <c r="R24" s="145"/>
      <c r="S24" s="145"/>
      <c r="T24" s="145"/>
      <c r="U24" s="145"/>
      <c r="V24" s="141"/>
      <c r="W24" s="141"/>
      <c r="X24" s="141"/>
      <c r="Y24" s="141"/>
      <c r="Z24" s="141"/>
      <c r="AA24" s="141"/>
      <c r="AB24" s="141"/>
      <c r="AC24" s="141"/>
      <c r="AD24" s="141"/>
      <c r="AE24" s="141"/>
      <c r="AF24" s="141"/>
      <c r="AG24" s="141"/>
      <c r="AH24" s="141"/>
      <c r="AI24" s="141"/>
      <c r="AJ24" s="141"/>
      <c r="AK24" s="141"/>
      <c r="AL24" s="146"/>
      <c r="AM24" s="147"/>
      <c r="AN24" s="141"/>
    </row>
    <row r="25" spans="1:40" ht="15.75" x14ac:dyDescent="0.25">
      <c r="A25" s="141"/>
      <c r="B25" s="141"/>
      <c r="C25" s="141"/>
      <c r="D25" s="141"/>
      <c r="E25" s="142"/>
      <c r="F25" s="141"/>
      <c r="G25" s="142"/>
      <c r="H25" s="141"/>
      <c r="I25" s="141"/>
      <c r="J25" s="141"/>
      <c r="K25" s="141"/>
      <c r="L25" s="141"/>
      <c r="M25" s="143"/>
      <c r="N25" s="144"/>
      <c r="O25" s="141"/>
      <c r="P25" s="141"/>
      <c r="Q25" s="141"/>
      <c r="R25" s="145"/>
      <c r="S25" s="145"/>
      <c r="T25" s="145"/>
      <c r="U25" s="145"/>
      <c r="V25" s="141"/>
      <c r="W25" s="141"/>
      <c r="X25" s="141"/>
      <c r="Y25" s="141"/>
      <c r="Z25" s="141"/>
      <c r="AA25" s="141"/>
      <c r="AB25" s="141"/>
      <c r="AC25" s="141"/>
      <c r="AD25" s="141"/>
      <c r="AE25" s="141"/>
      <c r="AF25" s="141"/>
      <c r="AG25" s="141"/>
      <c r="AH25" s="141"/>
      <c r="AI25" s="141"/>
      <c r="AJ25" s="141"/>
      <c r="AK25" s="141"/>
      <c r="AL25" s="146"/>
      <c r="AM25" s="147"/>
      <c r="AN25" s="141"/>
    </row>
    <row r="26" spans="1:40" ht="15.75" x14ac:dyDescent="0.25">
      <c r="A26" s="141"/>
      <c r="B26" s="141"/>
      <c r="C26" s="141"/>
      <c r="D26" s="141"/>
      <c r="E26" s="142"/>
      <c r="F26" s="141"/>
      <c r="G26" s="142"/>
      <c r="H26" s="141"/>
      <c r="I26" s="141"/>
      <c r="J26" s="141"/>
      <c r="K26" s="141"/>
      <c r="L26" s="141"/>
      <c r="M26" s="143"/>
      <c r="N26" s="144"/>
      <c r="O26" s="141"/>
      <c r="P26" s="141"/>
      <c r="Q26" s="141"/>
      <c r="R26" s="145"/>
      <c r="S26" s="145"/>
      <c r="T26" s="145"/>
      <c r="U26" s="145"/>
      <c r="V26" s="141"/>
      <c r="W26" s="141"/>
      <c r="X26" s="141"/>
      <c r="Y26" s="141"/>
      <c r="Z26" s="141"/>
      <c r="AA26" s="141"/>
      <c r="AB26" s="141"/>
      <c r="AC26" s="141"/>
      <c r="AD26" s="141"/>
      <c r="AE26" s="141"/>
      <c r="AF26" s="141"/>
      <c r="AG26" s="141"/>
      <c r="AH26" s="141"/>
      <c r="AI26" s="141"/>
      <c r="AJ26" s="141"/>
      <c r="AK26" s="141"/>
      <c r="AL26" s="146"/>
      <c r="AM26" s="147"/>
      <c r="AN26" s="141"/>
    </row>
    <row r="27" spans="1:40" ht="15.75" x14ac:dyDescent="0.25">
      <c r="A27" s="141"/>
      <c r="B27" s="141"/>
      <c r="C27" s="141"/>
      <c r="D27" s="141"/>
      <c r="E27" s="142"/>
      <c r="F27" s="141"/>
      <c r="G27" s="142"/>
      <c r="H27" s="141"/>
      <c r="I27" s="141"/>
      <c r="J27" s="141"/>
      <c r="K27" s="141"/>
      <c r="L27" s="141"/>
      <c r="M27" s="143"/>
      <c r="N27" s="144"/>
      <c r="O27" s="141"/>
      <c r="P27" s="141"/>
      <c r="Q27" s="141"/>
      <c r="R27" s="145"/>
      <c r="S27" s="145"/>
      <c r="T27" s="145"/>
      <c r="U27" s="145"/>
      <c r="V27" s="141"/>
      <c r="W27" s="141"/>
      <c r="X27" s="141"/>
      <c r="Y27" s="141"/>
      <c r="Z27" s="141"/>
      <c r="AA27" s="141"/>
      <c r="AB27" s="141"/>
      <c r="AC27" s="141"/>
      <c r="AD27" s="141"/>
      <c r="AE27" s="141"/>
      <c r="AF27" s="141"/>
      <c r="AG27" s="141"/>
      <c r="AH27" s="141"/>
      <c r="AI27" s="141"/>
      <c r="AJ27" s="141"/>
      <c r="AK27" s="141"/>
      <c r="AL27" s="146"/>
      <c r="AM27" s="147"/>
      <c r="AN27" s="141"/>
    </row>
    <row r="28" spans="1:40" ht="15.75" x14ac:dyDescent="0.25">
      <c r="A28" s="141"/>
      <c r="B28" s="141"/>
      <c r="C28" s="141"/>
      <c r="D28" s="141"/>
      <c r="E28" s="142"/>
      <c r="F28" s="141"/>
      <c r="G28" s="142"/>
      <c r="H28" s="141"/>
      <c r="I28" s="141"/>
      <c r="J28" s="141"/>
      <c r="K28" s="141"/>
      <c r="L28" s="141"/>
      <c r="M28" s="143"/>
      <c r="N28" s="144"/>
      <c r="O28" s="141"/>
      <c r="P28" s="141"/>
      <c r="Q28" s="141"/>
      <c r="R28" s="145"/>
      <c r="S28" s="145"/>
      <c r="T28" s="145"/>
      <c r="U28" s="145"/>
      <c r="V28" s="141"/>
      <c r="W28" s="141"/>
      <c r="X28" s="141"/>
      <c r="Y28" s="141"/>
      <c r="Z28" s="141"/>
      <c r="AA28" s="141"/>
      <c r="AB28" s="141"/>
      <c r="AC28" s="141"/>
      <c r="AD28" s="141"/>
      <c r="AE28" s="141"/>
      <c r="AF28" s="141"/>
      <c r="AG28" s="141"/>
      <c r="AH28" s="141"/>
      <c r="AI28" s="141"/>
      <c r="AJ28" s="141"/>
      <c r="AK28" s="141"/>
      <c r="AL28" s="146"/>
      <c r="AM28" s="147"/>
      <c r="AN28" s="141"/>
    </row>
    <row r="29" spans="1:40" ht="15.75" x14ac:dyDescent="0.25">
      <c r="A29" s="141"/>
      <c r="B29" s="141"/>
      <c r="C29" s="141"/>
      <c r="D29" s="141"/>
      <c r="E29" s="142"/>
      <c r="F29" s="141"/>
      <c r="G29" s="142"/>
      <c r="H29" s="141"/>
      <c r="I29" s="141"/>
      <c r="J29" s="141"/>
      <c r="K29" s="141"/>
      <c r="L29" s="141"/>
      <c r="M29" s="143"/>
      <c r="N29" s="144"/>
      <c r="O29" s="141"/>
      <c r="P29" s="141"/>
      <c r="Q29" s="141"/>
      <c r="R29" s="145"/>
      <c r="S29" s="145"/>
      <c r="T29" s="145"/>
      <c r="U29" s="145"/>
      <c r="V29" s="141"/>
      <c r="W29" s="141"/>
      <c r="X29" s="141"/>
      <c r="Y29" s="141"/>
      <c r="Z29" s="141"/>
      <c r="AA29" s="141"/>
      <c r="AB29" s="141"/>
      <c r="AC29" s="141"/>
      <c r="AD29" s="141"/>
      <c r="AE29" s="141"/>
      <c r="AF29" s="141"/>
      <c r="AG29" s="141"/>
      <c r="AH29" s="141"/>
      <c r="AI29" s="141"/>
      <c r="AJ29" s="141"/>
      <c r="AK29" s="141"/>
      <c r="AL29" s="146"/>
      <c r="AM29" s="147"/>
      <c r="AN29" s="141"/>
    </row>
    <row r="30" spans="1:40" ht="15.75" x14ac:dyDescent="0.25">
      <c r="A30" s="141"/>
      <c r="B30" s="141"/>
      <c r="C30" s="141"/>
      <c r="D30" s="141"/>
      <c r="E30" s="142"/>
      <c r="F30" s="141"/>
      <c r="G30" s="142"/>
      <c r="H30" s="141"/>
      <c r="I30" s="141"/>
      <c r="J30" s="141"/>
      <c r="K30" s="141"/>
      <c r="L30" s="141"/>
      <c r="M30" s="143"/>
      <c r="N30" s="144"/>
      <c r="O30" s="141"/>
      <c r="P30" s="141"/>
      <c r="Q30" s="141"/>
      <c r="R30" s="145"/>
      <c r="S30" s="145"/>
      <c r="T30" s="145"/>
      <c r="U30" s="145"/>
      <c r="V30" s="141"/>
      <c r="W30" s="141"/>
      <c r="X30" s="141"/>
      <c r="Y30" s="141"/>
      <c r="Z30" s="141"/>
      <c r="AA30" s="141"/>
      <c r="AB30" s="141"/>
      <c r="AC30" s="141"/>
      <c r="AD30" s="141"/>
      <c r="AE30" s="141"/>
      <c r="AF30" s="141"/>
      <c r="AG30" s="141"/>
      <c r="AH30" s="141"/>
      <c r="AI30" s="141"/>
      <c r="AJ30" s="141"/>
      <c r="AK30" s="141"/>
      <c r="AL30" s="146"/>
      <c r="AM30" s="147"/>
      <c r="AN30" s="141"/>
    </row>
    <row r="31" spans="1:40" ht="15.75" x14ac:dyDescent="0.25">
      <c r="A31" s="141"/>
      <c r="B31" s="141"/>
      <c r="C31" s="141"/>
      <c r="D31" s="141"/>
      <c r="E31" s="142"/>
      <c r="F31" s="141"/>
      <c r="G31" s="142"/>
      <c r="H31" s="141"/>
      <c r="I31" s="141"/>
      <c r="J31" s="141"/>
      <c r="K31" s="141"/>
      <c r="L31" s="141"/>
      <c r="M31" s="143"/>
      <c r="N31" s="144"/>
      <c r="O31" s="141"/>
      <c r="P31" s="141"/>
      <c r="Q31" s="141"/>
      <c r="R31" s="145"/>
      <c r="S31" s="145"/>
      <c r="T31" s="145"/>
      <c r="U31" s="145"/>
      <c r="V31" s="141"/>
      <c r="W31" s="141"/>
      <c r="X31" s="141"/>
      <c r="Y31" s="141"/>
      <c r="Z31" s="141"/>
      <c r="AA31" s="141"/>
      <c r="AB31" s="141"/>
      <c r="AC31" s="141"/>
      <c r="AD31" s="141"/>
      <c r="AE31" s="141"/>
      <c r="AF31" s="141"/>
      <c r="AG31" s="141"/>
      <c r="AH31" s="141"/>
      <c r="AI31" s="141"/>
      <c r="AJ31" s="141"/>
      <c r="AK31" s="141"/>
      <c r="AL31" s="146"/>
      <c r="AM31" s="147"/>
      <c r="AN31" s="141"/>
    </row>
    <row r="32" spans="1:40" ht="15.75" x14ac:dyDescent="0.25">
      <c r="A32" s="141"/>
      <c r="B32" s="141"/>
      <c r="C32" s="141"/>
      <c r="D32" s="141"/>
      <c r="E32" s="142"/>
      <c r="F32" s="141"/>
      <c r="G32" s="142"/>
      <c r="H32" s="141"/>
      <c r="I32" s="141"/>
      <c r="J32" s="141"/>
      <c r="K32" s="141"/>
      <c r="L32" s="141"/>
      <c r="M32" s="143"/>
      <c r="N32" s="144"/>
      <c r="O32" s="141"/>
      <c r="P32" s="141"/>
      <c r="Q32" s="141"/>
      <c r="R32" s="145"/>
      <c r="S32" s="145"/>
      <c r="T32" s="145"/>
      <c r="U32" s="145"/>
      <c r="V32" s="141"/>
      <c r="W32" s="141"/>
      <c r="X32" s="141"/>
      <c r="Y32" s="141"/>
      <c r="Z32" s="141"/>
      <c r="AA32" s="141"/>
      <c r="AB32" s="141"/>
      <c r="AC32" s="141"/>
      <c r="AD32" s="141"/>
      <c r="AE32" s="141"/>
      <c r="AF32" s="141"/>
      <c r="AG32" s="141"/>
      <c r="AH32" s="141"/>
      <c r="AI32" s="141"/>
      <c r="AJ32" s="141"/>
      <c r="AK32" s="141"/>
      <c r="AL32" s="146"/>
      <c r="AM32" s="147"/>
      <c r="AN32" s="141"/>
    </row>
    <row r="33" spans="1:40" ht="15.75" x14ac:dyDescent="0.25">
      <c r="A33" s="141"/>
      <c r="B33" s="141"/>
      <c r="C33" s="141"/>
      <c r="D33" s="141"/>
      <c r="E33" s="142"/>
      <c r="F33" s="141"/>
      <c r="G33" s="142"/>
      <c r="H33" s="141"/>
      <c r="I33" s="141"/>
      <c r="J33" s="141"/>
      <c r="K33" s="141"/>
      <c r="L33" s="141"/>
      <c r="M33" s="143"/>
      <c r="N33" s="144"/>
      <c r="O33" s="141"/>
      <c r="P33" s="141"/>
      <c r="Q33" s="141"/>
      <c r="R33" s="145"/>
      <c r="S33" s="145"/>
      <c r="T33" s="145"/>
      <c r="U33" s="145"/>
      <c r="V33" s="141"/>
      <c r="W33" s="141"/>
      <c r="X33" s="141"/>
      <c r="Y33" s="141"/>
      <c r="Z33" s="141"/>
      <c r="AA33" s="141"/>
      <c r="AB33" s="141"/>
      <c r="AC33" s="141"/>
      <c r="AD33" s="141"/>
      <c r="AE33" s="141"/>
      <c r="AF33" s="141"/>
      <c r="AG33" s="141"/>
      <c r="AH33" s="141"/>
      <c r="AI33" s="141"/>
      <c r="AJ33" s="141"/>
      <c r="AK33" s="141"/>
      <c r="AL33" s="146"/>
      <c r="AM33" s="147"/>
      <c r="AN33" s="141"/>
    </row>
    <row r="34" spans="1:40" ht="16.5" x14ac:dyDescent="0.25">
      <c r="A34" s="148"/>
      <c r="B34" s="148"/>
      <c r="C34" s="148"/>
      <c r="D34" s="148"/>
      <c r="E34" s="149"/>
      <c r="F34" s="148"/>
      <c r="G34" s="149"/>
      <c r="H34" s="148"/>
      <c r="I34" s="148"/>
      <c r="J34" s="148"/>
      <c r="K34" s="148"/>
      <c r="L34" s="150"/>
      <c r="M34" s="151"/>
      <c r="N34" s="148"/>
      <c r="O34" s="148"/>
      <c r="P34" s="148"/>
      <c r="Q34" s="152"/>
      <c r="R34" s="152"/>
      <c r="S34" s="152"/>
      <c r="T34" s="148"/>
      <c r="U34" s="148"/>
      <c r="V34" s="148"/>
      <c r="W34" s="148"/>
      <c r="X34" s="148"/>
      <c r="Y34" s="148"/>
      <c r="Z34" s="148"/>
      <c r="AA34" s="148"/>
      <c r="AB34" s="148"/>
      <c r="AC34" s="148"/>
      <c r="AD34" s="148"/>
      <c r="AE34" s="148"/>
      <c r="AF34" s="153"/>
      <c r="AG34" s="154"/>
      <c r="AH34" s="155"/>
      <c r="AI34" s="148"/>
      <c r="AJ34" s="148"/>
      <c r="AK34" s="148"/>
      <c r="AL34" s="148"/>
      <c r="AM34" s="148"/>
      <c r="AN34" s="148"/>
    </row>
    <row r="35" spans="1:40" ht="45.75" x14ac:dyDescent="0.65">
      <c r="A35" s="156" t="s">
        <v>922</v>
      </c>
      <c r="B35" s="148"/>
      <c r="C35" s="148"/>
      <c r="D35" s="148"/>
      <c r="E35" s="149"/>
      <c r="F35" s="148"/>
      <c r="G35" s="149"/>
      <c r="H35" s="148"/>
      <c r="I35" s="148"/>
      <c r="J35" s="148"/>
      <c r="K35" s="148"/>
      <c r="L35" s="150"/>
      <c r="M35" s="151"/>
      <c r="N35" s="148"/>
      <c r="O35" s="148"/>
      <c r="P35" s="148"/>
      <c r="Q35" s="152"/>
      <c r="R35" s="152"/>
      <c r="S35" s="152"/>
      <c r="T35" s="148"/>
      <c r="U35" s="148"/>
      <c r="V35" s="148"/>
      <c r="W35" s="148"/>
      <c r="X35" s="148"/>
      <c r="Y35" s="148"/>
      <c r="Z35" s="148"/>
      <c r="AA35" s="148"/>
      <c r="AB35" s="148"/>
      <c r="AC35" s="148"/>
      <c r="AD35" s="148"/>
      <c r="AE35" s="148"/>
      <c r="AF35" s="153"/>
      <c r="AG35" s="154"/>
      <c r="AH35" s="155"/>
      <c r="AI35" s="148"/>
      <c r="AJ35" s="148"/>
      <c r="AK35" s="148"/>
      <c r="AL35" s="148"/>
      <c r="AM35" s="148"/>
      <c r="AN35" s="148"/>
    </row>
    <row r="36" spans="1:40" ht="45.75" x14ac:dyDescent="0.65">
      <c r="A36" s="156" t="s">
        <v>923</v>
      </c>
      <c r="B36" s="148"/>
      <c r="C36" s="148"/>
      <c r="D36" s="148"/>
      <c r="E36" s="149"/>
      <c r="F36" s="148"/>
      <c r="G36" s="149"/>
      <c r="H36" s="148"/>
      <c r="I36" s="148"/>
      <c r="J36" s="148"/>
      <c r="K36" s="148"/>
      <c r="L36" s="150"/>
      <c r="M36" s="151"/>
      <c r="N36" s="148"/>
      <c r="O36" s="148"/>
      <c r="P36" s="148"/>
      <c r="Q36" s="152"/>
      <c r="R36" s="152"/>
      <c r="S36" s="152"/>
      <c r="T36" s="148"/>
      <c r="U36" s="148"/>
      <c r="V36" s="148"/>
      <c r="W36" s="148"/>
      <c r="X36" s="148"/>
      <c r="Y36" s="148"/>
      <c r="Z36" s="148"/>
      <c r="AA36" s="148"/>
      <c r="AB36" s="148"/>
      <c r="AC36" s="148"/>
      <c r="AD36" s="148"/>
      <c r="AE36" s="148"/>
      <c r="AF36" s="153"/>
      <c r="AG36" s="154"/>
      <c r="AH36" s="155"/>
      <c r="AI36" s="148"/>
      <c r="AJ36" s="148"/>
      <c r="AK36" s="148"/>
      <c r="AL36" s="148"/>
      <c r="AM36" s="148"/>
      <c r="AN36" s="148"/>
    </row>
    <row r="37" spans="1:40" ht="16.5" x14ac:dyDescent="0.25">
      <c r="A37" s="148"/>
      <c r="B37" s="148"/>
      <c r="C37" s="148"/>
      <c r="D37" s="148"/>
      <c r="E37" s="149"/>
      <c r="F37" s="148"/>
      <c r="G37" s="149"/>
      <c r="H37" s="148"/>
      <c r="I37" s="148"/>
      <c r="J37" s="148"/>
      <c r="K37" s="148"/>
      <c r="L37" s="150"/>
      <c r="M37" s="151"/>
      <c r="N37" s="148"/>
      <c r="O37" s="148"/>
      <c r="P37" s="148"/>
      <c r="Q37" s="152"/>
      <c r="R37" s="152"/>
      <c r="S37" s="152"/>
      <c r="T37" s="148"/>
      <c r="U37" s="148"/>
      <c r="V37" s="148"/>
      <c r="W37" s="148"/>
      <c r="X37" s="148"/>
      <c r="Y37" s="148"/>
      <c r="Z37" s="148"/>
      <c r="AA37" s="148"/>
      <c r="AB37" s="148"/>
      <c r="AC37" s="148"/>
      <c r="AD37" s="148"/>
      <c r="AE37" s="148"/>
      <c r="AF37" s="153"/>
      <c r="AG37" s="154"/>
      <c r="AH37" s="155"/>
      <c r="AI37" s="148"/>
      <c r="AJ37" s="148"/>
      <c r="AK37" s="148"/>
      <c r="AL37" s="148"/>
      <c r="AM37" s="148"/>
      <c r="AN37" s="148"/>
    </row>
    <row r="38" spans="1:40" ht="16.5" x14ac:dyDescent="0.25">
      <c r="A38" s="148"/>
      <c r="B38" s="148"/>
      <c r="C38" s="148"/>
      <c r="D38" s="148"/>
      <c r="E38" s="149"/>
      <c r="F38" s="148"/>
      <c r="G38" s="149"/>
      <c r="H38" s="148"/>
      <c r="I38" s="148"/>
      <c r="J38" s="148"/>
      <c r="K38" s="148"/>
      <c r="L38" s="150"/>
      <c r="M38" s="151"/>
      <c r="N38" s="148"/>
      <c r="O38" s="148"/>
      <c r="P38" s="148"/>
      <c r="Q38" s="152"/>
      <c r="R38" s="152"/>
      <c r="S38" s="152"/>
      <c r="T38" s="148"/>
      <c r="U38" s="148"/>
      <c r="V38" s="148"/>
      <c r="W38" s="148"/>
      <c r="X38" s="148"/>
      <c r="Y38" s="148"/>
      <c r="Z38" s="148"/>
      <c r="AA38" s="148"/>
      <c r="AB38" s="148"/>
      <c r="AC38" s="148"/>
      <c r="AD38" s="148"/>
      <c r="AE38" s="148"/>
      <c r="AF38" s="153"/>
      <c r="AG38" s="154"/>
      <c r="AH38" s="155"/>
      <c r="AI38" s="148"/>
      <c r="AJ38" s="148"/>
      <c r="AK38" s="148"/>
      <c r="AL38" s="148"/>
      <c r="AM38" s="148"/>
      <c r="AN38" s="148"/>
    </row>
    <row r="39" spans="1:40" ht="25.5" x14ac:dyDescent="0.35">
      <c r="A39" s="157" t="s">
        <v>924</v>
      </c>
      <c r="B39" s="148"/>
      <c r="C39" s="148"/>
      <c r="D39" s="148"/>
      <c r="E39" s="149"/>
      <c r="F39" s="148"/>
      <c r="G39" s="149"/>
      <c r="H39" s="148"/>
      <c r="I39" s="148"/>
      <c r="J39" s="148"/>
      <c r="K39" s="148"/>
      <c r="L39" s="150"/>
      <c r="M39" s="151"/>
      <c r="N39" s="148"/>
      <c r="O39" s="148"/>
      <c r="P39" s="148"/>
      <c r="Q39" s="152"/>
      <c r="R39" s="152"/>
      <c r="S39" s="152"/>
      <c r="T39" s="148"/>
      <c r="U39" s="148"/>
      <c r="V39" s="148"/>
      <c r="W39" s="148"/>
      <c r="X39" s="148"/>
      <c r="Y39" s="148"/>
      <c r="Z39" s="148"/>
      <c r="AA39" s="148"/>
      <c r="AB39" s="148"/>
      <c r="AC39" s="148"/>
      <c r="AD39" s="148"/>
      <c r="AE39" s="148"/>
      <c r="AF39" s="153"/>
      <c r="AG39" s="154"/>
      <c r="AH39" s="155"/>
      <c r="AI39" s="148"/>
      <c r="AJ39" s="148"/>
      <c r="AK39" s="148"/>
      <c r="AL39" s="148"/>
      <c r="AM39" s="148"/>
      <c r="AN39" s="148"/>
    </row>
    <row r="40" spans="1:40" ht="25.5" x14ac:dyDescent="0.35">
      <c r="A40" s="157" t="s">
        <v>925</v>
      </c>
      <c r="B40" s="148"/>
      <c r="C40" s="148"/>
      <c r="D40" s="148"/>
      <c r="E40" s="149"/>
      <c r="F40" s="148"/>
      <c r="G40" s="149"/>
      <c r="H40" s="148"/>
      <c r="I40" s="148"/>
      <c r="J40" s="148"/>
      <c r="K40" s="148"/>
      <c r="L40" s="150"/>
      <c r="M40" s="151"/>
      <c r="N40" s="148"/>
      <c r="O40" s="148"/>
      <c r="P40" s="148"/>
      <c r="Q40" s="152"/>
      <c r="R40" s="152"/>
      <c r="S40" s="152"/>
      <c r="T40" s="148"/>
      <c r="U40" s="148"/>
      <c r="V40" s="148"/>
      <c r="W40" s="148"/>
      <c r="X40" s="148"/>
      <c r="Y40" s="148"/>
      <c r="Z40" s="148"/>
      <c r="AA40" s="148"/>
      <c r="AB40" s="148"/>
      <c r="AC40" s="148"/>
      <c r="AD40" s="148"/>
      <c r="AE40" s="148"/>
      <c r="AF40" s="153"/>
      <c r="AG40" s="154"/>
      <c r="AH40" s="155"/>
      <c r="AI40" s="148"/>
      <c r="AJ40" s="148"/>
      <c r="AK40" s="148"/>
      <c r="AL40" s="148"/>
      <c r="AM40" s="148"/>
      <c r="AN40" s="148"/>
    </row>
  </sheetData>
  <mergeCells count="72">
    <mergeCell ref="AM14:AM18"/>
    <mergeCell ref="AF14:AF18"/>
    <mergeCell ref="A19:N19"/>
    <mergeCell ref="AN14:AN18"/>
    <mergeCell ref="G17:G18"/>
    <mergeCell ref="H17:H18"/>
    <mergeCell ref="I17:I18"/>
    <mergeCell ref="J17:J18"/>
    <mergeCell ref="K17:K18"/>
    <mergeCell ref="N17:N18"/>
    <mergeCell ref="O17:O18"/>
    <mergeCell ref="R17:R18"/>
    <mergeCell ref="AH14:AH18"/>
    <mergeCell ref="AI14:AI18"/>
    <mergeCell ref="AJ14:AJ18"/>
    <mergeCell ref="AK14:AK18"/>
    <mergeCell ref="AL14:AL18"/>
    <mergeCell ref="AA14:AA18"/>
    <mergeCell ref="AB14:AB18"/>
    <mergeCell ref="AC14:AC18"/>
    <mergeCell ref="AD14:AD18"/>
    <mergeCell ref="AE14:AE18"/>
    <mergeCell ref="B9:D9"/>
    <mergeCell ref="D10:AN10"/>
    <mergeCell ref="F11:AN11"/>
    <mergeCell ref="F13:J13"/>
    <mergeCell ref="E14:E18"/>
    <mergeCell ref="F14:F18"/>
    <mergeCell ref="L14:L18"/>
    <mergeCell ref="M14:M18"/>
    <mergeCell ref="P14:P18"/>
    <mergeCell ref="Q14:Q18"/>
    <mergeCell ref="AG14:AG18"/>
    <mergeCell ref="V14:V18"/>
    <mergeCell ref="W14:W18"/>
    <mergeCell ref="X14:X18"/>
    <mergeCell ref="Y14:Y18"/>
    <mergeCell ref="Z14:Z18"/>
    <mergeCell ref="L7:L8"/>
    <mergeCell ref="AH7:AJ7"/>
    <mergeCell ref="N7:N8"/>
    <mergeCell ref="O7:O8"/>
    <mergeCell ref="P7:P8"/>
    <mergeCell ref="Q7:Q8"/>
    <mergeCell ref="R7:R8"/>
    <mergeCell ref="S7:S8"/>
    <mergeCell ref="T7:T8"/>
    <mergeCell ref="U7:U8"/>
    <mergeCell ref="V7:W7"/>
    <mergeCell ref="X7:AA7"/>
    <mergeCell ref="AB7:AG7"/>
    <mergeCell ref="G7:G8"/>
    <mergeCell ref="H7:H8"/>
    <mergeCell ref="I7:I8"/>
    <mergeCell ref="J7:J8"/>
    <mergeCell ref="K7:K8"/>
    <mergeCell ref="A1:AL4"/>
    <mergeCell ref="A5:J6"/>
    <mergeCell ref="K5:AK5"/>
    <mergeCell ref="AL5:AN5"/>
    <mergeCell ref="K6:U6"/>
    <mergeCell ref="V6:AK6"/>
    <mergeCell ref="AL6:AL8"/>
    <mergeCell ref="AM6:AM8"/>
    <mergeCell ref="AN6:AN8"/>
    <mergeCell ref="A7:A8"/>
    <mergeCell ref="M7:M8"/>
    <mergeCell ref="B7:B8"/>
    <mergeCell ref="C7:C8"/>
    <mergeCell ref="D7:D8"/>
    <mergeCell ref="E7:E8"/>
    <mergeCell ref="F7:F8"/>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
  <sheetViews>
    <sheetView zoomScale="55" zoomScaleNormal="55" workbookViewId="0">
      <selection activeCell="A5" sqref="A5:M6"/>
    </sheetView>
  </sheetViews>
  <sheetFormatPr baseColWidth="10" defaultRowHeight="15" x14ac:dyDescent="0.25"/>
  <cols>
    <col min="1" max="1" width="11.42578125" style="958"/>
    <col min="2" max="2" width="9.5703125" style="958" customWidth="1"/>
    <col min="3" max="3" width="7.5703125" style="958" customWidth="1"/>
    <col min="4" max="5" width="11.42578125" style="958"/>
    <col min="6" max="6" width="4.7109375" style="958" customWidth="1"/>
    <col min="7" max="8" width="11.42578125" style="958"/>
    <col min="9" max="9" width="2.85546875" style="958" customWidth="1"/>
    <col min="10" max="10" width="11.42578125" style="958"/>
    <col min="11" max="11" width="18.5703125" style="958" customWidth="1"/>
    <col min="12" max="12" width="19" style="958" customWidth="1"/>
    <col min="13" max="13" width="18" style="958" customWidth="1"/>
    <col min="14" max="14" width="21.28515625" style="958" customWidth="1"/>
    <col min="15" max="15" width="12.7109375" style="958" customWidth="1"/>
    <col min="16" max="16" width="14.28515625" style="958" customWidth="1"/>
    <col min="17" max="17" width="14.140625" style="958" customWidth="1"/>
    <col min="18" max="18" width="13.7109375" style="958" customWidth="1"/>
    <col min="19" max="19" width="28.140625" style="958" customWidth="1"/>
    <col min="20" max="20" width="15.42578125" style="958" customWidth="1"/>
    <col min="21" max="21" width="19.28515625" style="958" customWidth="1"/>
    <col min="22" max="22" width="17.28515625" style="958" customWidth="1"/>
    <col min="23" max="23" width="11.42578125" style="958"/>
    <col min="24" max="24" width="16.28515625" style="958" customWidth="1"/>
    <col min="25" max="40" width="11.42578125" style="958"/>
    <col min="41" max="41" width="14.85546875" style="958" customWidth="1"/>
    <col min="42" max="42" width="14.28515625" style="958" customWidth="1"/>
    <col min="43" max="43" width="21.7109375" style="958" bestFit="1" customWidth="1"/>
    <col min="44" max="16384" width="11.42578125" style="958"/>
  </cols>
  <sheetData>
    <row r="1" spans="1:43" ht="27" customHeight="1" x14ac:dyDescent="0.25">
      <c r="A1" s="1578" t="s">
        <v>2439</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9"/>
      <c r="AP1" s="45" t="s">
        <v>0</v>
      </c>
      <c r="AQ1" s="45" t="s">
        <v>1</v>
      </c>
    </row>
    <row r="2" spans="1:43" ht="27" customHeight="1" x14ac:dyDescent="0.25">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45" t="s">
        <v>27</v>
      </c>
    </row>
    <row r="3" spans="1:43" ht="27" customHeight="1" x14ac:dyDescent="0.25">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48" t="s">
        <v>48</v>
      </c>
    </row>
    <row r="4" spans="1:43" ht="27" customHeight="1" x14ac:dyDescent="0.25">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47" t="s">
        <v>5</v>
      </c>
    </row>
    <row r="5" spans="1:43" ht="27" customHeight="1" x14ac:dyDescent="0.25">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row>
    <row r="6" spans="1:43" ht="21.75" customHeight="1" x14ac:dyDescent="0.25">
      <c r="A6" s="1473"/>
      <c r="B6" s="1473"/>
      <c r="C6" s="1473"/>
      <c r="D6" s="1473"/>
      <c r="E6" s="1473"/>
      <c r="F6" s="1473"/>
      <c r="G6" s="1473"/>
      <c r="H6" s="1473"/>
      <c r="I6" s="1473"/>
      <c r="J6" s="1473"/>
      <c r="K6" s="1473"/>
      <c r="L6" s="1473"/>
      <c r="M6" s="1473"/>
      <c r="N6" s="2"/>
      <c r="O6" s="3"/>
      <c r="P6" s="3"/>
      <c r="Q6" s="3"/>
      <c r="R6" s="3"/>
      <c r="S6" s="3"/>
      <c r="T6" s="3"/>
      <c r="U6" s="3"/>
      <c r="V6" s="3"/>
      <c r="W6" s="3"/>
      <c r="X6" s="3"/>
      <c r="Y6" s="1475" t="s">
        <v>8</v>
      </c>
      <c r="Z6" s="1473"/>
      <c r="AA6" s="1473"/>
      <c r="AB6" s="1473"/>
      <c r="AC6" s="1473"/>
      <c r="AD6" s="1473"/>
      <c r="AE6" s="1473"/>
      <c r="AF6" s="1473"/>
      <c r="AG6" s="1473"/>
      <c r="AH6" s="1473"/>
      <c r="AI6" s="1473"/>
      <c r="AJ6" s="1473"/>
      <c r="AK6" s="1473"/>
      <c r="AL6" s="1473"/>
      <c r="AM6" s="1476"/>
      <c r="AN6" s="409"/>
      <c r="AO6" s="3"/>
      <c r="AP6" s="3"/>
      <c r="AQ6" s="44"/>
    </row>
    <row r="7" spans="1:43" x14ac:dyDescent="0.25">
      <c r="A7" s="1477" t="s">
        <v>9</v>
      </c>
      <c r="B7" s="1480" t="s">
        <v>10</v>
      </c>
      <c r="C7" s="1481"/>
      <c r="D7" s="1481" t="s">
        <v>9</v>
      </c>
      <c r="E7" s="1480" t="s">
        <v>11</v>
      </c>
      <c r="F7" s="1481"/>
      <c r="G7" s="1481" t="s">
        <v>9</v>
      </c>
      <c r="H7" s="1480" t="s">
        <v>12</v>
      </c>
      <c r="I7" s="1481"/>
      <c r="J7" s="1481" t="s">
        <v>9</v>
      </c>
      <c r="K7" s="1544" t="s">
        <v>13</v>
      </c>
      <c r="L7" s="1500" t="s">
        <v>14</v>
      </c>
      <c r="M7" s="1500" t="s">
        <v>15</v>
      </c>
      <c r="N7" s="1500" t="s">
        <v>16</v>
      </c>
      <c r="O7" s="1500" t="s">
        <v>17</v>
      </c>
      <c r="P7" s="1500" t="s">
        <v>7</v>
      </c>
      <c r="Q7" s="1582" t="s">
        <v>18</v>
      </c>
      <c r="R7" s="1541" t="s">
        <v>19</v>
      </c>
      <c r="S7" s="1500" t="s">
        <v>20</v>
      </c>
      <c r="T7" s="1480" t="s">
        <v>21</v>
      </c>
      <c r="U7" s="1500" t="s">
        <v>22</v>
      </c>
      <c r="V7" s="1535" t="s">
        <v>19</v>
      </c>
      <c r="W7" s="469"/>
      <c r="X7" s="1500" t="s">
        <v>23</v>
      </c>
      <c r="Y7" s="1627" t="s">
        <v>28</v>
      </c>
      <c r="Z7" s="1627"/>
      <c r="AA7" s="1628" t="s">
        <v>29</v>
      </c>
      <c r="AB7" s="1628"/>
      <c r="AC7" s="1628"/>
      <c r="AD7" s="1628"/>
      <c r="AE7" s="1629" t="s">
        <v>30</v>
      </c>
      <c r="AF7" s="1630"/>
      <c r="AG7" s="1630"/>
      <c r="AH7" s="1630"/>
      <c r="AI7" s="1630"/>
      <c r="AJ7" s="1631"/>
      <c r="AK7" s="1628" t="s">
        <v>31</v>
      </c>
      <c r="AL7" s="1628"/>
      <c r="AM7" s="1628"/>
      <c r="AN7" s="668" t="s">
        <v>47</v>
      </c>
      <c r="AO7" s="1489" t="s">
        <v>24</v>
      </c>
      <c r="AP7" s="1489" t="s">
        <v>25</v>
      </c>
      <c r="AQ7" s="1492" t="s">
        <v>26</v>
      </c>
    </row>
    <row r="8" spans="1:43" ht="80.25" customHeight="1" x14ac:dyDescent="0.25">
      <c r="A8" s="1478"/>
      <c r="B8" s="1482"/>
      <c r="C8" s="1483"/>
      <c r="D8" s="1483"/>
      <c r="E8" s="1482"/>
      <c r="F8" s="1483"/>
      <c r="G8" s="1483"/>
      <c r="H8" s="1482"/>
      <c r="I8" s="1483"/>
      <c r="J8" s="1483"/>
      <c r="K8" s="1545"/>
      <c r="L8" s="1501"/>
      <c r="M8" s="1501"/>
      <c r="N8" s="1501"/>
      <c r="O8" s="1501"/>
      <c r="P8" s="1501"/>
      <c r="Q8" s="1583"/>
      <c r="R8" s="1542"/>
      <c r="S8" s="1502"/>
      <c r="T8" s="1482"/>
      <c r="U8" s="1501"/>
      <c r="V8" s="1536"/>
      <c r="W8" s="413" t="s">
        <v>9</v>
      </c>
      <c r="X8" s="1501"/>
      <c r="Y8" s="412" t="s">
        <v>32</v>
      </c>
      <c r="Z8" s="414"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row>
    <row r="9" spans="1:43" x14ac:dyDescent="0.25">
      <c r="A9" s="258">
        <v>4</v>
      </c>
      <c r="B9" s="259" t="s">
        <v>1572</v>
      </c>
      <c r="C9" s="4"/>
      <c r="D9" s="4"/>
      <c r="E9" s="4"/>
      <c r="F9" s="4"/>
      <c r="G9" s="4"/>
      <c r="H9" s="4"/>
      <c r="I9" s="4"/>
      <c r="J9" s="4"/>
      <c r="K9" s="5"/>
      <c r="L9" s="4"/>
      <c r="M9" s="4"/>
      <c r="N9" s="4"/>
      <c r="O9" s="462"/>
      <c r="P9" s="5"/>
      <c r="Q9" s="7"/>
      <c r="R9" s="8"/>
      <c r="S9" s="5"/>
      <c r="T9" s="5"/>
      <c r="U9" s="5"/>
      <c r="V9" s="9"/>
      <c r="W9" s="10"/>
      <c r="X9" s="462"/>
      <c r="Y9" s="4"/>
      <c r="Z9" s="4"/>
      <c r="AA9" s="4"/>
      <c r="AB9" s="4"/>
      <c r="AC9" s="4"/>
      <c r="AD9" s="4"/>
      <c r="AE9" s="4"/>
      <c r="AF9" s="4"/>
      <c r="AG9" s="4"/>
      <c r="AH9" s="4"/>
      <c r="AI9" s="4"/>
      <c r="AJ9" s="4"/>
      <c r="AK9" s="4"/>
      <c r="AL9" s="4"/>
      <c r="AM9" s="4"/>
      <c r="AN9" s="4"/>
      <c r="AO9" s="11"/>
      <c r="AP9" s="11"/>
      <c r="AQ9" s="12"/>
    </row>
    <row r="10" spans="1:43" x14ac:dyDescent="0.25">
      <c r="A10" s="416"/>
      <c r="B10" s="422"/>
      <c r="C10" s="422"/>
      <c r="D10" s="1147">
        <v>23</v>
      </c>
      <c r="E10" s="14" t="s">
        <v>1573</v>
      </c>
      <c r="F10" s="14"/>
      <c r="G10" s="14"/>
      <c r="H10" s="14"/>
      <c r="I10" s="14"/>
      <c r="J10" s="14"/>
      <c r="K10" s="15"/>
      <c r="L10" s="14"/>
      <c r="M10" s="14"/>
      <c r="N10" s="14"/>
      <c r="O10" s="16"/>
      <c r="P10" s="15"/>
      <c r="Q10" s="17"/>
      <c r="R10" s="18"/>
      <c r="S10" s="15"/>
      <c r="T10" s="15"/>
      <c r="U10" s="15"/>
      <c r="V10" s="19"/>
      <c r="W10" s="20"/>
      <c r="X10" s="16"/>
      <c r="Y10" s="14"/>
      <c r="Z10" s="14"/>
      <c r="AA10" s="14"/>
      <c r="AB10" s="14"/>
      <c r="AC10" s="14"/>
      <c r="AD10" s="14"/>
      <c r="AE10" s="14"/>
      <c r="AF10" s="14"/>
      <c r="AG10" s="14"/>
      <c r="AH10" s="14"/>
      <c r="AI10" s="14"/>
      <c r="AJ10" s="14"/>
      <c r="AK10" s="14"/>
      <c r="AL10" s="14"/>
      <c r="AM10" s="14"/>
      <c r="AN10" s="14"/>
      <c r="AO10" s="21"/>
      <c r="AP10" s="21"/>
      <c r="AQ10" s="22"/>
    </row>
    <row r="11" spans="1:43" x14ac:dyDescent="0.25">
      <c r="A11" s="416"/>
      <c r="B11" s="422"/>
      <c r="C11" s="422"/>
      <c r="D11" s="422"/>
      <c r="E11" s="422"/>
      <c r="F11" s="422"/>
      <c r="G11" s="260">
        <v>77</v>
      </c>
      <c r="H11" s="24" t="s">
        <v>1574</v>
      </c>
      <c r="I11" s="24"/>
      <c r="J11" s="24"/>
      <c r="K11" s="25"/>
      <c r="L11" s="24"/>
      <c r="M11" s="24"/>
      <c r="N11" s="24"/>
      <c r="O11" s="26"/>
      <c r="P11" s="25"/>
      <c r="Q11" s="27"/>
      <c r="R11" s="28"/>
      <c r="S11" s="25"/>
      <c r="T11" s="25"/>
      <c r="U11" s="25"/>
      <c r="V11" s="29"/>
      <c r="W11" s="30"/>
      <c r="X11" s="26"/>
      <c r="Y11" s="24"/>
      <c r="Z11" s="24"/>
      <c r="AA11" s="24"/>
      <c r="AB11" s="24"/>
      <c r="AC11" s="24"/>
      <c r="AD11" s="24"/>
      <c r="AE11" s="24"/>
      <c r="AF11" s="24"/>
      <c r="AG11" s="24"/>
      <c r="AH11" s="24"/>
      <c r="AI11" s="24"/>
      <c r="AJ11" s="24"/>
      <c r="AK11" s="24"/>
      <c r="AL11" s="24"/>
      <c r="AM11" s="24"/>
      <c r="AN11" s="24"/>
      <c r="AO11" s="31"/>
      <c r="AP11" s="31"/>
      <c r="AQ11" s="32"/>
    </row>
    <row r="12" spans="1:43" ht="84.75" customHeight="1" x14ac:dyDescent="0.25">
      <c r="A12" s="96"/>
      <c r="B12" s="430"/>
      <c r="C12" s="430"/>
      <c r="D12" s="2611"/>
      <c r="E12" s="430"/>
      <c r="F12" s="430"/>
      <c r="G12" s="426"/>
      <c r="H12" s="430"/>
      <c r="I12" s="430"/>
      <c r="J12" s="1563">
        <v>223</v>
      </c>
      <c r="K12" s="1534" t="s">
        <v>1586</v>
      </c>
      <c r="L12" s="1559" t="s">
        <v>2169</v>
      </c>
      <c r="M12" s="1550">
        <v>1</v>
      </c>
      <c r="N12" s="1657"/>
      <c r="O12" s="1563" t="s">
        <v>2436</v>
      </c>
      <c r="P12" s="1534" t="s">
        <v>1575</v>
      </c>
      <c r="Q12" s="1699">
        <f>+R12/SUM(V12:V15)*100</f>
        <v>100</v>
      </c>
      <c r="R12" s="1642">
        <f>SUM(V12:V15)</f>
        <v>115000000</v>
      </c>
      <c r="S12" s="1559" t="s">
        <v>2433</v>
      </c>
      <c r="T12" s="1559" t="s">
        <v>1576</v>
      </c>
      <c r="U12" s="1144" t="s">
        <v>1577</v>
      </c>
      <c r="V12" s="261">
        <v>100000000</v>
      </c>
      <c r="W12" s="442"/>
      <c r="X12" s="1559" t="s">
        <v>1578</v>
      </c>
      <c r="Y12" s="1145">
        <v>292684</v>
      </c>
      <c r="Z12" s="1145">
        <v>282326</v>
      </c>
      <c r="AA12" s="1145">
        <v>135912</v>
      </c>
      <c r="AB12" s="1145">
        <v>45122</v>
      </c>
      <c r="AC12" s="1145">
        <v>307101</v>
      </c>
      <c r="AD12" s="1145">
        <v>86875</v>
      </c>
      <c r="AE12" s="1145">
        <v>2145</v>
      </c>
      <c r="AF12" s="1145">
        <v>12718</v>
      </c>
      <c r="AG12" s="1145">
        <v>26</v>
      </c>
      <c r="AH12" s="1145">
        <v>37</v>
      </c>
      <c r="AI12" s="1145"/>
      <c r="AJ12" s="1145"/>
      <c r="AK12" s="1145">
        <v>53164</v>
      </c>
      <c r="AL12" s="1145">
        <v>16982</v>
      </c>
      <c r="AM12" s="1145">
        <v>60013</v>
      </c>
      <c r="AN12" s="2076">
        <v>575010</v>
      </c>
      <c r="AO12" s="1653">
        <v>43101</v>
      </c>
      <c r="AP12" s="1653">
        <v>43465</v>
      </c>
      <c r="AQ12" s="1642" t="s">
        <v>2435</v>
      </c>
    </row>
    <row r="13" spans="1:43" ht="85.5" x14ac:dyDescent="0.25">
      <c r="A13" s="96"/>
      <c r="B13" s="1529"/>
      <c r="C13" s="1529"/>
      <c r="D13" s="2611"/>
      <c r="E13" s="1529"/>
      <c r="F13" s="1530"/>
      <c r="G13" s="429"/>
      <c r="H13" s="1529"/>
      <c r="I13" s="1529"/>
      <c r="J13" s="1563"/>
      <c r="K13" s="1534"/>
      <c r="L13" s="1559"/>
      <c r="M13" s="1550"/>
      <c r="N13" s="1669"/>
      <c r="O13" s="1563"/>
      <c r="P13" s="1534"/>
      <c r="Q13" s="1703"/>
      <c r="R13" s="1643"/>
      <c r="S13" s="1559"/>
      <c r="T13" s="1559"/>
      <c r="U13" s="1144" t="s">
        <v>1580</v>
      </c>
      <c r="V13" s="262">
        <v>2733200</v>
      </c>
      <c r="W13" s="442"/>
      <c r="X13" s="1559"/>
      <c r="Y13" s="1145">
        <v>292684</v>
      </c>
      <c r="Z13" s="1145">
        <v>282326</v>
      </c>
      <c r="AA13" s="1145">
        <v>135912</v>
      </c>
      <c r="AB13" s="1145">
        <v>45122</v>
      </c>
      <c r="AC13" s="1145">
        <v>307101</v>
      </c>
      <c r="AD13" s="1145">
        <v>86875</v>
      </c>
      <c r="AE13" s="1145">
        <v>2145</v>
      </c>
      <c r="AF13" s="1145">
        <v>12718</v>
      </c>
      <c r="AG13" s="1145">
        <v>26</v>
      </c>
      <c r="AH13" s="1145">
        <v>37</v>
      </c>
      <c r="AI13" s="1145"/>
      <c r="AJ13" s="1145"/>
      <c r="AK13" s="1145">
        <v>53164</v>
      </c>
      <c r="AL13" s="1145">
        <v>16982</v>
      </c>
      <c r="AM13" s="1145">
        <v>60013</v>
      </c>
      <c r="AN13" s="1796"/>
      <c r="AO13" s="1654"/>
      <c r="AP13" s="1654"/>
      <c r="AQ13" s="1643"/>
    </row>
    <row r="14" spans="1:43" ht="81.75" customHeight="1" x14ac:dyDescent="0.25">
      <c r="A14" s="96"/>
      <c r="B14" s="430"/>
      <c r="C14" s="430"/>
      <c r="D14" s="1148"/>
      <c r="E14" s="430"/>
      <c r="F14" s="430"/>
      <c r="G14" s="429"/>
      <c r="H14" s="430"/>
      <c r="I14" s="430"/>
      <c r="J14" s="437">
        <v>224</v>
      </c>
      <c r="K14" s="480" t="s">
        <v>1581</v>
      </c>
      <c r="L14" s="380" t="s">
        <v>2170</v>
      </c>
      <c r="M14" s="411">
        <v>1</v>
      </c>
      <c r="N14" s="1669"/>
      <c r="O14" s="1563"/>
      <c r="P14" s="1534"/>
      <c r="Q14" s="454">
        <f>+R14/SUM(V12:V15)*100</f>
        <v>0</v>
      </c>
      <c r="R14" s="1643"/>
      <c r="S14" s="1559"/>
      <c r="T14" s="1559"/>
      <c r="U14" s="1144" t="s">
        <v>1582</v>
      </c>
      <c r="V14" s="261">
        <v>10600000</v>
      </c>
      <c r="W14" s="442"/>
      <c r="X14" s="1559"/>
      <c r="Y14" s="1145">
        <v>292684</v>
      </c>
      <c r="Z14" s="1145">
        <v>282326</v>
      </c>
      <c r="AA14" s="1145">
        <v>135912</v>
      </c>
      <c r="AB14" s="1145">
        <v>45122</v>
      </c>
      <c r="AC14" s="1145">
        <v>307101</v>
      </c>
      <c r="AD14" s="1145">
        <v>86875</v>
      </c>
      <c r="AE14" s="1145">
        <v>2145</v>
      </c>
      <c r="AF14" s="1145">
        <v>12718</v>
      </c>
      <c r="AG14" s="1145">
        <v>26</v>
      </c>
      <c r="AH14" s="1145">
        <v>37</v>
      </c>
      <c r="AI14" s="1145"/>
      <c r="AJ14" s="1145"/>
      <c r="AK14" s="1145">
        <v>53164</v>
      </c>
      <c r="AL14" s="1145">
        <v>16982</v>
      </c>
      <c r="AM14" s="1145">
        <v>60013</v>
      </c>
      <c r="AN14" s="1796"/>
      <c r="AO14" s="1654"/>
      <c r="AP14" s="1654"/>
      <c r="AQ14" s="1643"/>
    </row>
    <row r="15" spans="1:43" ht="185.25" x14ac:dyDescent="0.25">
      <c r="A15" s="263"/>
      <c r="B15" s="433"/>
      <c r="C15" s="433"/>
      <c r="D15" s="1148"/>
      <c r="E15" s="433"/>
      <c r="F15" s="433"/>
      <c r="G15" s="432"/>
      <c r="H15" s="433"/>
      <c r="I15" s="433"/>
      <c r="J15" s="437">
        <v>225</v>
      </c>
      <c r="K15" s="480" t="s">
        <v>1583</v>
      </c>
      <c r="L15" s="380" t="s">
        <v>2171</v>
      </c>
      <c r="M15" s="411">
        <v>1</v>
      </c>
      <c r="N15" s="1670"/>
      <c r="O15" s="1563"/>
      <c r="P15" s="1534"/>
      <c r="Q15" s="264">
        <f>+R15/SUM(V12:V15)*100</f>
        <v>0</v>
      </c>
      <c r="R15" s="1667"/>
      <c r="S15" s="1559"/>
      <c r="T15" s="458" t="s">
        <v>1584</v>
      </c>
      <c r="U15" s="1144" t="s">
        <v>1585</v>
      </c>
      <c r="V15" s="261">
        <v>1666800</v>
      </c>
      <c r="W15" s="442"/>
      <c r="X15" s="1559"/>
      <c r="Y15" s="1145">
        <v>292684</v>
      </c>
      <c r="Z15" s="1145">
        <v>282326</v>
      </c>
      <c r="AA15" s="1145">
        <v>135912</v>
      </c>
      <c r="AB15" s="1145">
        <v>45122</v>
      </c>
      <c r="AC15" s="1145">
        <v>307101</v>
      </c>
      <c r="AD15" s="1145">
        <v>86875</v>
      </c>
      <c r="AE15" s="1145">
        <v>2145</v>
      </c>
      <c r="AF15" s="1145">
        <v>12718</v>
      </c>
      <c r="AG15" s="1145">
        <v>26</v>
      </c>
      <c r="AH15" s="1145">
        <v>37</v>
      </c>
      <c r="AI15" s="1145"/>
      <c r="AJ15" s="1145"/>
      <c r="AK15" s="1145">
        <v>53164</v>
      </c>
      <c r="AL15" s="1145">
        <v>16982</v>
      </c>
      <c r="AM15" s="1145">
        <v>60013</v>
      </c>
      <c r="AN15" s="1797"/>
      <c r="AO15" s="1658"/>
      <c r="AP15" s="1658"/>
      <c r="AQ15" s="1667"/>
    </row>
    <row r="16" spans="1:43" x14ac:dyDescent="0.25">
      <c r="R16" s="1146"/>
      <c r="V16" s="1146"/>
    </row>
    <row r="19" spans="5:5" x14ac:dyDescent="0.25">
      <c r="E19" s="477" t="s">
        <v>1579</v>
      </c>
    </row>
    <row r="20" spans="5:5" x14ac:dyDescent="0.25">
      <c r="E20" s="477" t="s">
        <v>2434</v>
      </c>
    </row>
  </sheetData>
  <mergeCells count="51">
    <mergeCell ref="O7:O8"/>
    <mergeCell ref="A1:AO4"/>
    <mergeCell ref="A5:M6"/>
    <mergeCell ref="N5:AQ5"/>
    <mergeCell ref="Y6:AM6"/>
    <mergeCell ref="A7:A8"/>
    <mergeCell ref="B7:C8"/>
    <mergeCell ref="D7:D8"/>
    <mergeCell ref="E7:F8"/>
    <mergeCell ref="G7:G8"/>
    <mergeCell ref="H7:I8"/>
    <mergeCell ref="J7:J8"/>
    <mergeCell ref="K7:K8"/>
    <mergeCell ref="L7:L8"/>
    <mergeCell ref="M7:M8"/>
    <mergeCell ref="N7:N8"/>
    <mergeCell ref="Q7:Q8"/>
    <mergeCell ref="R7:R8"/>
    <mergeCell ref="S7:S8"/>
    <mergeCell ref="T7:T8"/>
    <mergeCell ref="U7:U8"/>
    <mergeCell ref="AO7:AO8"/>
    <mergeCell ref="AP7:AP8"/>
    <mergeCell ref="AQ7:AQ8"/>
    <mergeCell ref="D12:D13"/>
    <mergeCell ref="K12:K13"/>
    <mergeCell ref="L12:L13"/>
    <mergeCell ref="M12:M13"/>
    <mergeCell ref="N12:N15"/>
    <mergeCell ref="O12:O15"/>
    <mergeCell ref="V7:V8"/>
    <mergeCell ref="X7:X8"/>
    <mergeCell ref="Y7:Z7"/>
    <mergeCell ref="AA7:AD7"/>
    <mergeCell ref="AE7:AJ7"/>
    <mergeCell ref="AK7:AM7"/>
    <mergeCell ref="P7:P8"/>
    <mergeCell ref="AN12:AN15"/>
    <mergeCell ref="AO12:AO15"/>
    <mergeCell ref="AP12:AP15"/>
    <mergeCell ref="AQ12:AQ15"/>
    <mergeCell ref="B13:C13"/>
    <mergeCell ref="E13:F13"/>
    <mergeCell ref="H13:I13"/>
    <mergeCell ref="J12:J13"/>
    <mergeCell ref="P12:P15"/>
    <mergeCell ref="Q12:Q13"/>
    <mergeCell ref="S12:S15"/>
    <mergeCell ref="T12:T14"/>
    <mergeCell ref="X12:X15"/>
    <mergeCell ref="R12:R1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124"/>
  <sheetViews>
    <sheetView showGridLines="0" zoomScale="60" zoomScaleNormal="60" workbookViewId="0">
      <selection activeCell="A5" sqref="A5:M6"/>
    </sheetView>
  </sheetViews>
  <sheetFormatPr baseColWidth="10" defaultColWidth="11.42578125" defaultRowHeight="27" customHeight="1" x14ac:dyDescent="0.2"/>
  <cols>
    <col min="1" max="1" width="7.140625" style="601" customWidth="1"/>
    <col min="2" max="2" width="4" style="535" customWidth="1"/>
    <col min="3" max="3" width="6.140625" style="535" customWidth="1"/>
    <col min="4" max="4" width="8.28515625" style="535" customWidth="1"/>
    <col min="5" max="5" width="7.5703125" style="535" customWidth="1"/>
    <col min="6" max="6" width="2" style="535" customWidth="1"/>
    <col min="7" max="7" width="8" style="535" customWidth="1"/>
    <col min="8" max="8" width="8.5703125" style="535" customWidth="1"/>
    <col min="9" max="9" width="2.140625" style="535" customWidth="1"/>
    <col min="10" max="10" width="9" style="536" customWidth="1"/>
    <col min="11" max="11" width="25.7109375" style="34" customWidth="1"/>
    <col min="12" max="12" width="24.85546875" style="352" customWidth="1"/>
    <col min="13" max="13" width="11.42578125" style="352" customWidth="1"/>
    <col min="14" max="14" width="17.5703125" style="352" customWidth="1"/>
    <col min="15" max="15" width="14.42578125" style="352" customWidth="1"/>
    <col min="16" max="16" width="20.140625" style="34" customWidth="1"/>
    <col min="17" max="17" width="12.7109375" style="602" customWidth="1"/>
    <col min="18" max="18" width="16.42578125" style="603" customWidth="1"/>
    <col min="19" max="19" width="47.28515625" style="34" customWidth="1"/>
    <col min="20" max="20" width="39.28515625" style="34" customWidth="1"/>
    <col min="21" max="21" width="48" style="34" customWidth="1"/>
    <col min="22" max="22" width="20.140625" style="546" customWidth="1"/>
    <col min="23" max="23" width="11.7109375" style="39" customWidth="1"/>
    <col min="24" max="24" width="12.42578125" style="40" customWidth="1"/>
    <col min="25" max="25" width="9" style="1" customWidth="1"/>
    <col min="26" max="26" width="12.28515625" style="1" customWidth="1"/>
    <col min="27" max="27" width="8.85546875" style="1" customWidth="1"/>
    <col min="28" max="28" width="7.28515625" style="1" customWidth="1"/>
    <col min="29" max="29" width="8.42578125" style="1" customWidth="1"/>
    <col min="30" max="30" width="9.5703125" style="1" customWidth="1"/>
    <col min="31" max="31" width="6.28515625" style="1" customWidth="1"/>
    <col min="32" max="32" width="8.7109375" style="1" customWidth="1"/>
    <col min="33" max="34" width="4.42578125" style="1" customWidth="1"/>
    <col min="35" max="35" width="5" style="1" customWidth="1"/>
    <col min="36" max="36" width="5.85546875" style="1" customWidth="1"/>
    <col min="37" max="37" width="8.140625" style="1" customWidth="1"/>
    <col min="38" max="38" width="7.85546875" style="1" customWidth="1"/>
    <col min="39" max="39" width="7.140625" style="1" customWidth="1"/>
    <col min="40" max="40" width="11.28515625" style="1" customWidth="1"/>
    <col min="41" max="41" width="11" style="41" customWidth="1"/>
    <col min="42" max="42" width="12.28515625" style="42" customWidth="1"/>
    <col min="43" max="43" width="20.85546875" style="43" customWidth="1"/>
    <col min="44" max="16384" width="11.42578125" style="1"/>
  </cols>
  <sheetData>
    <row r="1" spans="1:63" ht="27" customHeight="1" x14ac:dyDescent="0.2">
      <c r="A1" s="1578" t="s">
        <v>2438</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9"/>
      <c r="AP1" s="45" t="s">
        <v>0</v>
      </c>
      <c r="AQ1" s="45" t="s">
        <v>1</v>
      </c>
      <c r="AR1" s="23"/>
      <c r="AS1" s="23"/>
      <c r="AT1" s="23"/>
      <c r="AU1" s="23"/>
      <c r="AV1" s="23"/>
      <c r="AW1" s="23"/>
      <c r="AX1" s="23"/>
      <c r="AY1" s="23"/>
      <c r="AZ1" s="23"/>
      <c r="BA1" s="23"/>
      <c r="BB1" s="23"/>
      <c r="BC1" s="23"/>
      <c r="BD1" s="23"/>
      <c r="BE1" s="23"/>
      <c r="BF1" s="23"/>
      <c r="BG1" s="23"/>
      <c r="BH1" s="23"/>
      <c r="BI1" s="23"/>
      <c r="BJ1" s="23"/>
      <c r="BK1" s="23"/>
    </row>
    <row r="2" spans="1:63" ht="27" customHeight="1" x14ac:dyDescent="0.2">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45" t="s">
        <v>27</v>
      </c>
      <c r="AR2" s="23"/>
      <c r="AS2" s="23"/>
      <c r="AT2" s="23"/>
      <c r="AU2" s="23"/>
      <c r="AV2" s="23"/>
      <c r="AW2" s="23"/>
      <c r="AX2" s="23"/>
      <c r="AY2" s="23"/>
      <c r="AZ2" s="23"/>
      <c r="BA2" s="23"/>
      <c r="BB2" s="23"/>
      <c r="BC2" s="23"/>
      <c r="BD2" s="23"/>
      <c r="BE2" s="23"/>
      <c r="BF2" s="23"/>
      <c r="BG2" s="23"/>
      <c r="BH2" s="23"/>
      <c r="BI2" s="23"/>
      <c r="BJ2" s="23"/>
      <c r="BK2" s="23"/>
    </row>
    <row r="3" spans="1:63" ht="27" customHeight="1" x14ac:dyDescent="0.2">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48" t="s">
        <v>48</v>
      </c>
      <c r="AR3" s="23"/>
      <c r="AS3" s="23"/>
      <c r="AT3" s="23"/>
      <c r="AU3" s="23"/>
      <c r="AV3" s="23"/>
      <c r="AW3" s="23"/>
      <c r="AX3" s="23"/>
      <c r="AY3" s="23"/>
      <c r="AZ3" s="23"/>
      <c r="BA3" s="23"/>
      <c r="BB3" s="23"/>
      <c r="BC3" s="23"/>
      <c r="BD3" s="23"/>
      <c r="BE3" s="23"/>
      <c r="BF3" s="23"/>
      <c r="BG3" s="23"/>
      <c r="BH3" s="23"/>
      <c r="BI3" s="23"/>
      <c r="BJ3" s="23"/>
      <c r="BK3" s="23"/>
    </row>
    <row r="4" spans="1:63" ht="27" customHeight="1" x14ac:dyDescent="0.2">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47" t="s">
        <v>5</v>
      </c>
      <c r="AR4" s="23"/>
      <c r="AS4" s="23"/>
      <c r="AT4" s="23"/>
      <c r="AU4" s="23"/>
      <c r="AV4" s="23"/>
      <c r="AW4" s="23"/>
      <c r="AX4" s="23"/>
      <c r="AY4" s="23"/>
      <c r="AZ4" s="23"/>
      <c r="BA4" s="23"/>
      <c r="BB4" s="23"/>
      <c r="BC4" s="23"/>
      <c r="BD4" s="23"/>
      <c r="BE4" s="23"/>
      <c r="BF4" s="23"/>
      <c r="BG4" s="23"/>
      <c r="BH4" s="23"/>
      <c r="BI4" s="23"/>
      <c r="BJ4" s="23"/>
      <c r="BK4" s="23"/>
    </row>
    <row r="5" spans="1:63" ht="17.25" customHeight="1" x14ac:dyDescent="0.2">
      <c r="A5" s="1580" t="s">
        <v>6</v>
      </c>
      <c r="B5" s="1580"/>
      <c r="C5" s="1580"/>
      <c r="D5" s="1580"/>
      <c r="E5" s="1580"/>
      <c r="F5" s="1580"/>
      <c r="G5" s="1580"/>
      <c r="H5" s="1580"/>
      <c r="I5" s="1580"/>
      <c r="J5" s="1580"/>
      <c r="K5" s="1580"/>
      <c r="L5" s="1580"/>
      <c r="M5" s="1580"/>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ht="15.75" customHeight="1" x14ac:dyDescent="0.2">
      <c r="A6" s="1581"/>
      <c r="B6" s="1581"/>
      <c r="C6" s="1581"/>
      <c r="D6" s="1581"/>
      <c r="E6" s="1581"/>
      <c r="F6" s="1581"/>
      <c r="G6" s="1581"/>
      <c r="H6" s="1581"/>
      <c r="I6" s="1581"/>
      <c r="J6" s="1581"/>
      <c r="K6" s="1581"/>
      <c r="L6" s="1581"/>
      <c r="M6" s="1581"/>
      <c r="N6" s="550"/>
      <c r="O6" s="551"/>
      <c r="P6" s="551"/>
      <c r="Q6" s="551"/>
      <c r="R6" s="551"/>
      <c r="S6" s="551"/>
      <c r="T6" s="551"/>
      <c r="U6" s="1260"/>
      <c r="V6" s="1261"/>
      <c r="W6" s="3"/>
      <c r="X6" s="3"/>
      <c r="Y6" s="1566" t="s">
        <v>8</v>
      </c>
      <c r="Z6" s="1567"/>
      <c r="AA6" s="1567"/>
      <c r="AB6" s="1567"/>
      <c r="AC6" s="1567"/>
      <c r="AD6" s="1567"/>
      <c r="AE6" s="1567"/>
      <c r="AF6" s="1567"/>
      <c r="AG6" s="1567"/>
      <c r="AH6" s="1567"/>
      <c r="AI6" s="1567"/>
      <c r="AJ6" s="1567"/>
      <c r="AK6" s="1567"/>
      <c r="AL6" s="1567"/>
      <c r="AM6" s="1567"/>
      <c r="AN6" s="1567"/>
      <c r="AO6" s="3"/>
      <c r="AP6" s="3"/>
      <c r="AQ6" s="44"/>
      <c r="AR6" s="23"/>
      <c r="AS6" s="23"/>
      <c r="AT6" s="23"/>
      <c r="AU6" s="23"/>
      <c r="AV6" s="23"/>
      <c r="AW6" s="23"/>
      <c r="AX6" s="23"/>
      <c r="AY6" s="23"/>
      <c r="AZ6" s="23"/>
      <c r="BA6" s="23"/>
      <c r="BB6" s="23"/>
      <c r="BC6" s="23"/>
      <c r="BD6" s="23"/>
      <c r="BE6" s="23"/>
      <c r="BF6" s="23"/>
      <c r="BG6" s="23"/>
      <c r="BH6" s="23"/>
      <c r="BI6" s="23"/>
      <c r="BJ6" s="23"/>
      <c r="BK6" s="23"/>
    </row>
    <row r="7" spans="1:63" ht="27" customHeight="1" x14ac:dyDescent="0.2">
      <c r="A7" s="1477" t="s">
        <v>9</v>
      </c>
      <c r="B7" s="1480" t="s">
        <v>10</v>
      </c>
      <c r="C7" s="1481"/>
      <c r="D7" s="1481" t="s">
        <v>9</v>
      </c>
      <c r="E7" s="1480" t="s">
        <v>11</v>
      </c>
      <c r="F7" s="1481"/>
      <c r="G7" s="1481" t="s">
        <v>9</v>
      </c>
      <c r="H7" s="1480" t="s">
        <v>12</v>
      </c>
      <c r="I7" s="1481"/>
      <c r="J7" s="1481" t="s">
        <v>9</v>
      </c>
      <c r="K7" s="1480" t="s">
        <v>13</v>
      </c>
      <c r="L7" s="1500" t="s">
        <v>14</v>
      </c>
      <c r="M7" s="1500" t="s">
        <v>15</v>
      </c>
      <c r="N7" s="1500" t="s">
        <v>16</v>
      </c>
      <c r="O7" s="1500" t="s">
        <v>17</v>
      </c>
      <c r="P7" s="1500" t="s">
        <v>7</v>
      </c>
      <c r="Q7" s="1582" t="s">
        <v>18</v>
      </c>
      <c r="R7" s="1541" t="s">
        <v>19</v>
      </c>
      <c r="S7" s="1480" t="s">
        <v>20</v>
      </c>
      <c r="T7" s="1480" t="s">
        <v>21</v>
      </c>
      <c r="U7" s="1500" t="s">
        <v>22</v>
      </c>
      <c r="V7" s="1584" t="s">
        <v>19</v>
      </c>
      <c r="W7" s="469"/>
      <c r="X7" s="1500" t="s">
        <v>23</v>
      </c>
      <c r="Y7" s="1586" t="s">
        <v>28</v>
      </c>
      <c r="Z7" s="1586"/>
      <c r="AA7" s="1587" t="s">
        <v>29</v>
      </c>
      <c r="AB7" s="1587"/>
      <c r="AC7" s="1587"/>
      <c r="AD7" s="1587"/>
      <c r="AE7" s="1588" t="s">
        <v>30</v>
      </c>
      <c r="AF7" s="1589"/>
      <c r="AG7" s="1589"/>
      <c r="AH7" s="1589"/>
      <c r="AI7" s="1589"/>
      <c r="AJ7" s="1590"/>
      <c r="AK7" s="1587" t="s">
        <v>31</v>
      </c>
      <c r="AL7" s="1587"/>
      <c r="AM7" s="1587"/>
      <c r="AN7" s="1489"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row>
    <row r="8" spans="1:63" s="536" customFormat="1" ht="91.5" customHeight="1" x14ac:dyDescent="0.25">
      <c r="A8" s="1478"/>
      <c r="B8" s="1482"/>
      <c r="C8" s="1483"/>
      <c r="D8" s="1483"/>
      <c r="E8" s="1482"/>
      <c r="F8" s="1483"/>
      <c r="G8" s="1483"/>
      <c r="H8" s="1482"/>
      <c r="I8" s="1483"/>
      <c r="J8" s="1483"/>
      <c r="K8" s="1482"/>
      <c r="L8" s="1501"/>
      <c r="M8" s="1501"/>
      <c r="N8" s="1501"/>
      <c r="O8" s="1501"/>
      <c r="P8" s="1501"/>
      <c r="Q8" s="1583"/>
      <c r="R8" s="1542"/>
      <c r="S8" s="1482"/>
      <c r="T8" s="1482"/>
      <c r="U8" s="1501"/>
      <c r="V8" s="1585"/>
      <c r="W8" s="413" t="s">
        <v>9</v>
      </c>
      <c r="X8" s="1501"/>
      <c r="Y8" s="412" t="s">
        <v>32</v>
      </c>
      <c r="Z8" s="414"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1490"/>
      <c r="AO8" s="1490"/>
      <c r="AP8" s="1490"/>
      <c r="AQ8" s="1493"/>
      <c r="AR8" s="40"/>
      <c r="AS8" s="40"/>
      <c r="AT8" s="40"/>
      <c r="AU8" s="40"/>
      <c r="AV8" s="40"/>
      <c r="AW8" s="40"/>
      <c r="AX8" s="40"/>
      <c r="AY8" s="40"/>
      <c r="AZ8" s="40"/>
      <c r="BA8" s="40"/>
      <c r="BB8" s="40"/>
      <c r="BC8" s="40"/>
      <c r="BD8" s="40"/>
      <c r="BE8" s="40"/>
      <c r="BF8" s="40"/>
      <c r="BG8" s="40"/>
      <c r="BH8" s="40"/>
      <c r="BI8" s="40"/>
      <c r="BJ8" s="40"/>
      <c r="BK8" s="40"/>
    </row>
    <row r="9" spans="1:63" s="13" customFormat="1" ht="27" customHeight="1" x14ac:dyDescent="0.2">
      <c r="A9" s="552">
        <v>5</v>
      </c>
      <c r="B9" s="1608" t="s">
        <v>103</v>
      </c>
      <c r="C9" s="1608"/>
      <c r="D9" s="1608"/>
      <c r="E9" s="1608"/>
      <c r="F9" s="1608"/>
      <c r="G9" s="1608"/>
      <c r="H9" s="1608"/>
      <c r="I9" s="1608"/>
      <c r="J9" s="1608"/>
      <c r="K9" s="1608"/>
      <c r="L9" s="5"/>
      <c r="M9" s="5"/>
      <c r="N9" s="5"/>
      <c r="O9" s="5"/>
      <c r="P9" s="5"/>
      <c r="Q9" s="554"/>
      <c r="R9" s="555"/>
      <c r="S9" s="5"/>
      <c r="T9" s="5"/>
      <c r="U9" s="1262"/>
      <c r="V9" s="1263"/>
      <c r="W9" s="10"/>
      <c r="X9" s="402"/>
      <c r="Y9" s="4"/>
      <c r="Z9" s="4"/>
      <c r="AA9" s="4"/>
      <c r="AB9" s="4"/>
      <c r="AC9" s="4"/>
      <c r="AD9" s="4"/>
      <c r="AE9" s="4"/>
      <c r="AF9" s="4"/>
      <c r="AG9" s="4"/>
      <c r="AH9" s="4"/>
      <c r="AI9" s="4"/>
      <c r="AJ9" s="4"/>
      <c r="AK9" s="4"/>
      <c r="AL9" s="4"/>
      <c r="AM9" s="4"/>
      <c r="AN9" s="4"/>
      <c r="AO9" s="11"/>
      <c r="AP9" s="11"/>
      <c r="AQ9" s="12"/>
      <c r="AR9" s="23"/>
      <c r="AS9" s="23"/>
      <c r="AT9" s="23"/>
      <c r="AU9" s="23"/>
      <c r="AV9" s="23"/>
      <c r="AW9" s="23"/>
      <c r="AX9" s="23"/>
      <c r="AY9" s="23"/>
      <c r="AZ9" s="23"/>
      <c r="BA9" s="23"/>
      <c r="BB9" s="23"/>
      <c r="BC9" s="23"/>
      <c r="BD9" s="23"/>
      <c r="BE9" s="23"/>
      <c r="BF9" s="23"/>
      <c r="BG9" s="23"/>
      <c r="BH9" s="23"/>
      <c r="BI9" s="23"/>
      <c r="BJ9" s="23"/>
      <c r="BK9" s="23"/>
    </row>
    <row r="10" spans="1:63" s="23" customFormat="1" ht="27" customHeight="1" x14ac:dyDescent="0.2">
      <c r="A10" s="556"/>
      <c r="B10" s="557"/>
      <c r="C10" s="558"/>
      <c r="D10" s="559">
        <v>26</v>
      </c>
      <c r="E10" s="1609" t="s">
        <v>104</v>
      </c>
      <c r="F10" s="1609"/>
      <c r="G10" s="1609"/>
      <c r="H10" s="1609"/>
      <c r="I10" s="1609"/>
      <c r="J10" s="1609"/>
      <c r="K10" s="1609"/>
      <c r="L10" s="15"/>
      <c r="M10" s="15"/>
      <c r="N10" s="15"/>
      <c r="O10" s="15"/>
      <c r="P10" s="15"/>
      <c r="Q10" s="560"/>
      <c r="R10" s="561"/>
      <c r="S10" s="15"/>
      <c r="T10" s="15"/>
      <c r="U10" s="1264"/>
      <c r="V10" s="1265"/>
      <c r="W10" s="20"/>
      <c r="X10" s="16"/>
      <c r="Y10" s="14"/>
      <c r="Z10" s="14"/>
      <c r="AA10" s="14"/>
      <c r="AB10" s="14"/>
      <c r="AC10" s="14"/>
      <c r="AD10" s="14"/>
      <c r="AE10" s="14"/>
      <c r="AF10" s="14"/>
      <c r="AG10" s="14"/>
      <c r="AH10" s="14"/>
      <c r="AI10" s="14"/>
      <c r="AJ10" s="14"/>
      <c r="AK10" s="14"/>
      <c r="AL10" s="14"/>
      <c r="AM10" s="14"/>
      <c r="AN10" s="14"/>
      <c r="AO10" s="21"/>
      <c r="AP10" s="21"/>
      <c r="AQ10" s="22"/>
    </row>
    <row r="11" spans="1:63" s="23" customFormat="1" ht="27" customHeight="1" x14ac:dyDescent="0.2">
      <c r="A11" s="562"/>
      <c r="B11" s="563"/>
      <c r="C11" s="563"/>
      <c r="D11" s="564"/>
      <c r="E11" s="557"/>
      <c r="F11" s="558"/>
      <c r="G11" s="565">
        <v>83</v>
      </c>
      <c r="H11" s="1610" t="s">
        <v>105</v>
      </c>
      <c r="I11" s="1610"/>
      <c r="J11" s="1610"/>
      <c r="K11" s="1610"/>
      <c r="L11" s="25"/>
      <c r="M11" s="25"/>
      <c r="N11" s="25"/>
      <c r="O11" s="25"/>
      <c r="P11" s="25"/>
      <c r="Q11" s="566"/>
      <c r="R11" s="567"/>
      <c r="S11" s="25"/>
      <c r="T11" s="25"/>
      <c r="U11" s="512"/>
      <c r="V11" s="543"/>
      <c r="W11" s="30"/>
      <c r="X11" s="26"/>
      <c r="Y11" s="24"/>
      <c r="Z11" s="24"/>
      <c r="AA11" s="24"/>
      <c r="AB11" s="24"/>
      <c r="AC11" s="24"/>
      <c r="AD11" s="24"/>
      <c r="AE11" s="24"/>
      <c r="AF11" s="24"/>
      <c r="AG11" s="24"/>
      <c r="AH11" s="24"/>
      <c r="AI11" s="24"/>
      <c r="AJ11" s="24"/>
      <c r="AK11" s="24"/>
      <c r="AL11" s="24"/>
      <c r="AM11" s="24"/>
      <c r="AN11" s="24"/>
      <c r="AO11" s="31"/>
      <c r="AP11" s="31"/>
      <c r="AQ11" s="32"/>
    </row>
    <row r="12" spans="1:63" s="59" customFormat="1" ht="270.75" customHeight="1" x14ac:dyDescent="0.2">
      <c r="A12" s="568"/>
      <c r="B12" s="569"/>
      <c r="C12" s="569"/>
      <c r="D12" s="570"/>
      <c r="E12" s="569"/>
      <c r="F12" s="571"/>
      <c r="G12" s="572"/>
      <c r="H12" s="569"/>
      <c r="I12" s="569"/>
      <c r="J12" s="1550">
        <v>246</v>
      </c>
      <c r="K12" s="1534" t="s">
        <v>49</v>
      </c>
      <c r="L12" s="1534" t="s">
        <v>1974</v>
      </c>
      <c r="M12" s="1550">
        <v>13</v>
      </c>
      <c r="N12" s="1534" t="s">
        <v>51</v>
      </c>
      <c r="O12" s="1534" t="s">
        <v>2273</v>
      </c>
      <c r="P12" s="1534" t="s">
        <v>52</v>
      </c>
      <c r="Q12" s="1595">
        <v>100</v>
      </c>
      <c r="R12" s="1594">
        <f>SUM(V12:V34)</f>
        <v>18000000</v>
      </c>
      <c r="S12" s="480" t="s">
        <v>142</v>
      </c>
      <c r="T12" s="444" t="s">
        <v>2212</v>
      </c>
      <c r="U12" s="1266" t="s">
        <v>2220</v>
      </c>
      <c r="V12" s="541">
        <v>0</v>
      </c>
      <c r="W12" s="1572">
        <v>20</v>
      </c>
      <c r="X12" s="1558" t="s">
        <v>162</v>
      </c>
      <c r="Y12" s="1572">
        <v>282326</v>
      </c>
      <c r="Z12" s="1573">
        <v>292684</v>
      </c>
      <c r="AA12" s="1572">
        <v>135912</v>
      </c>
      <c r="AB12" s="1572">
        <v>45122</v>
      </c>
      <c r="AC12" s="1572">
        <v>307101</v>
      </c>
      <c r="AD12" s="1572">
        <v>86875</v>
      </c>
      <c r="AE12" s="1572">
        <v>2145</v>
      </c>
      <c r="AF12" s="1572">
        <v>12718</v>
      </c>
      <c r="AG12" s="1572">
        <v>26</v>
      </c>
      <c r="AH12" s="1572">
        <v>37</v>
      </c>
      <c r="AI12" s="1572"/>
      <c r="AJ12" s="1572"/>
      <c r="AK12" s="1572">
        <v>43029</v>
      </c>
      <c r="AL12" s="1572">
        <v>16982</v>
      </c>
      <c r="AM12" s="1572">
        <v>60013</v>
      </c>
      <c r="AN12" s="1572">
        <v>575010</v>
      </c>
      <c r="AO12" s="1574">
        <v>43102</v>
      </c>
      <c r="AP12" s="1574">
        <v>43465</v>
      </c>
      <c r="AQ12" s="1558" t="s">
        <v>2284</v>
      </c>
    </row>
    <row r="13" spans="1:63" s="59" customFormat="1" ht="42.75" customHeight="1" x14ac:dyDescent="0.2">
      <c r="A13" s="568"/>
      <c r="B13" s="569"/>
      <c r="C13" s="569"/>
      <c r="D13" s="570"/>
      <c r="E13" s="569"/>
      <c r="F13" s="571"/>
      <c r="G13" s="569"/>
      <c r="H13" s="569"/>
      <c r="I13" s="569"/>
      <c r="J13" s="1550"/>
      <c r="K13" s="1534"/>
      <c r="L13" s="1534"/>
      <c r="M13" s="1550"/>
      <c r="N13" s="1534"/>
      <c r="O13" s="1534"/>
      <c r="P13" s="1534"/>
      <c r="Q13" s="1595"/>
      <c r="R13" s="1594"/>
      <c r="S13" s="1568" t="s">
        <v>2222</v>
      </c>
      <c r="T13" s="1534" t="s">
        <v>2221</v>
      </c>
      <c r="U13" s="481" t="s">
        <v>144</v>
      </c>
      <c r="V13" s="541">
        <v>3000000</v>
      </c>
      <c r="W13" s="1572"/>
      <c r="X13" s="1558"/>
      <c r="Y13" s="1572"/>
      <c r="Z13" s="1573"/>
      <c r="AA13" s="1572"/>
      <c r="AB13" s="1572"/>
      <c r="AC13" s="1572"/>
      <c r="AD13" s="1572"/>
      <c r="AE13" s="1572"/>
      <c r="AF13" s="1572"/>
      <c r="AG13" s="1572"/>
      <c r="AH13" s="1572"/>
      <c r="AI13" s="1572"/>
      <c r="AJ13" s="1572"/>
      <c r="AK13" s="1572"/>
      <c r="AL13" s="1572"/>
      <c r="AM13" s="1572"/>
      <c r="AN13" s="1572"/>
      <c r="AO13" s="1574"/>
      <c r="AP13" s="1574"/>
      <c r="AQ13" s="1558"/>
    </row>
    <row r="14" spans="1:63" s="59" customFormat="1" ht="56.25" customHeight="1" x14ac:dyDescent="0.2">
      <c r="A14" s="568"/>
      <c r="B14" s="569"/>
      <c r="C14" s="569"/>
      <c r="D14" s="570"/>
      <c r="E14" s="569"/>
      <c r="F14" s="571"/>
      <c r="G14" s="569"/>
      <c r="H14" s="569"/>
      <c r="I14" s="569"/>
      <c r="J14" s="1550"/>
      <c r="K14" s="1534"/>
      <c r="L14" s="1534"/>
      <c r="M14" s="1550"/>
      <c r="N14" s="1534"/>
      <c r="O14" s="1534"/>
      <c r="P14" s="1534"/>
      <c r="Q14" s="1595"/>
      <c r="R14" s="1594"/>
      <c r="S14" s="1569"/>
      <c r="T14" s="1534"/>
      <c r="U14" s="481" t="s">
        <v>145</v>
      </c>
      <c r="V14" s="541">
        <v>1050000</v>
      </c>
      <c r="W14" s="1572"/>
      <c r="X14" s="1558"/>
      <c r="Y14" s="1572"/>
      <c r="Z14" s="1573"/>
      <c r="AA14" s="1572"/>
      <c r="AB14" s="1572"/>
      <c r="AC14" s="1572"/>
      <c r="AD14" s="1572"/>
      <c r="AE14" s="1572"/>
      <c r="AF14" s="1572"/>
      <c r="AG14" s="1572"/>
      <c r="AH14" s="1572"/>
      <c r="AI14" s="1572"/>
      <c r="AJ14" s="1572"/>
      <c r="AK14" s="1572"/>
      <c r="AL14" s="1572"/>
      <c r="AM14" s="1572"/>
      <c r="AN14" s="1572"/>
      <c r="AO14" s="1574"/>
      <c r="AP14" s="1574"/>
      <c r="AQ14" s="1558"/>
    </row>
    <row r="15" spans="1:63" s="59" customFormat="1" ht="123.75" customHeight="1" x14ac:dyDescent="0.2">
      <c r="A15" s="568"/>
      <c r="B15" s="569"/>
      <c r="C15" s="569"/>
      <c r="D15" s="570"/>
      <c r="E15" s="569"/>
      <c r="F15" s="571"/>
      <c r="G15" s="569"/>
      <c r="H15" s="569"/>
      <c r="I15" s="569"/>
      <c r="J15" s="1550"/>
      <c r="K15" s="1534"/>
      <c r="L15" s="1534"/>
      <c r="M15" s="1550"/>
      <c r="N15" s="1534"/>
      <c r="O15" s="1534"/>
      <c r="P15" s="1534"/>
      <c r="Q15" s="1595"/>
      <c r="R15" s="1594"/>
      <c r="S15" s="1569"/>
      <c r="T15" s="1534"/>
      <c r="U15" s="482" t="s">
        <v>146</v>
      </c>
      <c r="V15" s="541">
        <v>300000</v>
      </c>
      <c r="W15" s="1572"/>
      <c r="X15" s="1558"/>
      <c r="Y15" s="1572"/>
      <c r="Z15" s="1573"/>
      <c r="AA15" s="1572"/>
      <c r="AB15" s="1572"/>
      <c r="AC15" s="1572"/>
      <c r="AD15" s="1572"/>
      <c r="AE15" s="1572"/>
      <c r="AF15" s="1572"/>
      <c r="AG15" s="1572"/>
      <c r="AH15" s="1572"/>
      <c r="AI15" s="1572"/>
      <c r="AJ15" s="1572"/>
      <c r="AK15" s="1572"/>
      <c r="AL15" s="1572"/>
      <c r="AM15" s="1572"/>
      <c r="AN15" s="1572"/>
      <c r="AO15" s="1574"/>
      <c r="AP15" s="1574"/>
      <c r="AQ15" s="1558"/>
    </row>
    <row r="16" spans="1:63" s="59" customFormat="1" ht="73.5" customHeight="1" x14ac:dyDescent="0.2">
      <c r="A16" s="568"/>
      <c r="B16" s="569"/>
      <c r="C16" s="569"/>
      <c r="D16" s="570"/>
      <c r="E16" s="569"/>
      <c r="F16" s="571"/>
      <c r="G16" s="569"/>
      <c r="H16" s="569"/>
      <c r="I16" s="569"/>
      <c r="J16" s="1550"/>
      <c r="K16" s="1534"/>
      <c r="L16" s="1534"/>
      <c r="M16" s="1550"/>
      <c r="N16" s="1534"/>
      <c r="O16" s="1534"/>
      <c r="P16" s="1534"/>
      <c r="Q16" s="1595"/>
      <c r="R16" s="1594"/>
      <c r="S16" s="1569"/>
      <c r="T16" s="1534"/>
      <c r="U16" s="483" t="s">
        <v>147</v>
      </c>
      <c r="V16" s="541">
        <v>300000</v>
      </c>
      <c r="W16" s="1572"/>
      <c r="X16" s="1558"/>
      <c r="Y16" s="1572"/>
      <c r="Z16" s="1573"/>
      <c r="AA16" s="1572"/>
      <c r="AB16" s="1572"/>
      <c r="AC16" s="1572"/>
      <c r="AD16" s="1572"/>
      <c r="AE16" s="1572"/>
      <c r="AF16" s="1572"/>
      <c r="AG16" s="1572"/>
      <c r="AH16" s="1572"/>
      <c r="AI16" s="1572"/>
      <c r="AJ16" s="1572"/>
      <c r="AK16" s="1572"/>
      <c r="AL16" s="1572"/>
      <c r="AM16" s="1572"/>
      <c r="AN16" s="1572"/>
      <c r="AO16" s="1574"/>
      <c r="AP16" s="1574"/>
      <c r="AQ16" s="1558"/>
    </row>
    <row r="17" spans="1:43" s="59" customFormat="1" ht="183.75" customHeight="1" x14ac:dyDescent="0.2">
      <c r="A17" s="568"/>
      <c r="B17" s="569"/>
      <c r="C17" s="569"/>
      <c r="D17" s="570"/>
      <c r="E17" s="569"/>
      <c r="F17" s="571"/>
      <c r="G17" s="569"/>
      <c r="H17" s="569"/>
      <c r="I17" s="569"/>
      <c r="J17" s="1550"/>
      <c r="K17" s="1534"/>
      <c r="L17" s="1534"/>
      <c r="M17" s="1550"/>
      <c r="N17" s="1534"/>
      <c r="O17" s="1534"/>
      <c r="P17" s="1534"/>
      <c r="Q17" s="1595"/>
      <c r="R17" s="1594"/>
      <c r="S17" s="1569"/>
      <c r="T17" s="1534"/>
      <c r="U17" s="483" t="s">
        <v>2215</v>
      </c>
      <c r="V17" s="541">
        <v>300000</v>
      </c>
      <c r="W17" s="1572"/>
      <c r="X17" s="1558"/>
      <c r="Y17" s="1572"/>
      <c r="Z17" s="1573"/>
      <c r="AA17" s="1572"/>
      <c r="AB17" s="1572"/>
      <c r="AC17" s="1572"/>
      <c r="AD17" s="1572"/>
      <c r="AE17" s="1572"/>
      <c r="AF17" s="1572"/>
      <c r="AG17" s="1572"/>
      <c r="AH17" s="1572"/>
      <c r="AI17" s="1572"/>
      <c r="AJ17" s="1572"/>
      <c r="AK17" s="1572"/>
      <c r="AL17" s="1572"/>
      <c r="AM17" s="1572"/>
      <c r="AN17" s="1572"/>
      <c r="AO17" s="1574"/>
      <c r="AP17" s="1574"/>
      <c r="AQ17" s="1558"/>
    </row>
    <row r="18" spans="1:43" s="59" customFormat="1" ht="38.25" customHeight="1" x14ac:dyDescent="0.2">
      <c r="A18" s="568"/>
      <c r="B18" s="569"/>
      <c r="C18" s="569"/>
      <c r="D18" s="570"/>
      <c r="E18" s="569"/>
      <c r="F18" s="571"/>
      <c r="G18" s="569"/>
      <c r="H18" s="569"/>
      <c r="I18" s="569"/>
      <c r="J18" s="1550"/>
      <c r="K18" s="1534"/>
      <c r="L18" s="1534"/>
      <c r="M18" s="1550"/>
      <c r="N18" s="1534"/>
      <c r="O18" s="1534"/>
      <c r="P18" s="1534"/>
      <c r="Q18" s="1595"/>
      <c r="R18" s="1594"/>
      <c r="S18" s="1569"/>
      <c r="T18" s="1534"/>
      <c r="U18" s="482" t="s">
        <v>148</v>
      </c>
      <c r="V18" s="541">
        <v>300000</v>
      </c>
      <c r="W18" s="1572"/>
      <c r="X18" s="1558"/>
      <c r="Y18" s="1572"/>
      <c r="Z18" s="1573"/>
      <c r="AA18" s="1572"/>
      <c r="AB18" s="1572"/>
      <c r="AC18" s="1572"/>
      <c r="AD18" s="1572"/>
      <c r="AE18" s="1572"/>
      <c r="AF18" s="1572"/>
      <c r="AG18" s="1572"/>
      <c r="AH18" s="1572"/>
      <c r="AI18" s="1572"/>
      <c r="AJ18" s="1572"/>
      <c r="AK18" s="1572"/>
      <c r="AL18" s="1572"/>
      <c r="AM18" s="1572"/>
      <c r="AN18" s="1572"/>
      <c r="AO18" s="1574"/>
      <c r="AP18" s="1574"/>
      <c r="AQ18" s="1558"/>
    </row>
    <row r="19" spans="1:43" s="59" customFormat="1" ht="22.5" customHeight="1" x14ac:dyDescent="0.2">
      <c r="A19" s="568"/>
      <c r="B19" s="569"/>
      <c r="C19" s="569"/>
      <c r="D19" s="570"/>
      <c r="E19" s="569"/>
      <c r="F19" s="571"/>
      <c r="G19" s="569"/>
      <c r="H19" s="569"/>
      <c r="I19" s="569"/>
      <c r="J19" s="1550"/>
      <c r="K19" s="1534"/>
      <c r="L19" s="1534"/>
      <c r="M19" s="1550"/>
      <c r="N19" s="1534"/>
      <c r="O19" s="1534"/>
      <c r="P19" s="1534"/>
      <c r="Q19" s="1595"/>
      <c r="R19" s="1594"/>
      <c r="S19" s="1569"/>
      <c r="T19" s="1534"/>
      <c r="U19" s="482" t="s">
        <v>2213</v>
      </c>
      <c r="V19" s="541">
        <v>300000</v>
      </c>
      <c r="W19" s="1572"/>
      <c r="X19" s="1558"/>
      <c r="Y19" s="1572"/>
      <c r="Z19" s="1573"/>
      <c r="AA19" s="1572"/>
      <c r="AB19" s="1572"/>
      <c r="AC19" s="1572"/>
      <c r="AD19" s="1572"/>
      <c r="AE19" s="1572"/>
      <c r="AF19" s="1572"/>
      <c r="AG19" s="1572"/>
      <c r="AH19" s="1572"/>
      <c r="AI19" s="1572"/>
      <c r="AJ19" s="1572"/>
      <c r="AK19" s="1572"/>
      <c r="AL19" s="1572"/>
      <c r="AM19" s="1572"/>
      <c r="AN19" s="1572"/>
      <c r="AO19" s="1574"/>
      <c r="AP19" s="1574"/>
      <c r="AQ19" s="1558"/>
    </row>
    <row r="20" spans="1:43" s="59" customFormat="1" ht="33.75" customHeight="1" x14ac:dyDescent="0.2">
      <c r="A20" s="568"/>
      <c r="B20" s="569"/>
      <c r="C20" s="569"/>
      <c r="D20" s="570"/>
      <c r="E20" s="569"/>
      <c r="F20" s="571"/>
      <c r="G20" s="569"/>
      <c r="H20" s="569"/>
      <c r="I20" s="569"/>
      <c r="J20" s="1550"/>
      <c r="K20" s="1534"/>
      <c r="L20" s="1534"/>
      <c r="M20" s="1550"/>
      <c r="N20" s="1534"/>
      <c r="O20" s="1534"/>
      <c r="P20" s="1534"/>
      <c r="Q20" s="1595"/>
      <c r="R20" s="1594"/>
      <c r="S20" s="1569"/>
      <c r="T20" s="1534"/>
      <c r="U20" s="482" t="s">
        <v>149</v>
      </c>
      <c r="V20" s="541">
        <v>300000</v>
      </c>
      <c r="W20" s="1572"/>
      <c r="X20" s="1558"/>
      <c r="Y20" s="1572"/>
      <c r="Z20" s="1573"/>
      <c r="AA20" s="1572"/>
      <c r="AB20" s="1572"/>
      <c r="AC20" s="1572"/>
      <c r="AD20" s="1572"/>
      <c r="AE20" s="1572"/>
      <c r="AF20" s="1572"/>
      <c r="AG20" s="1572"/>
      <c r="AH20" s="1572"/>
      <c r="AI20" s="1572"/>
      <c r="AJ20" s="1572"/>
      <c r="AK20" s="1572"/>
      <c r="AL20" s="1572"/>
      <c r="AM20" s="1572"/>
      <c r="AN20" s="1572"/>
      <c r="AO20" s="1574"/>
      <c r="AP20" s="1574"/>
      <c r="AQ20" s="1558"/>
    </row>
    <row r="21" spans="1:43" s="59" customFormat="1" ht="45" customHeight="1" x14ac:dyDescent="0.2">
      <c r="A21" s="568"/>
      <c r="B21" s="569"/>
      <c r="C21" s="569"/>
      <c r="D21" s="570"/>
      <c r="E21" s="569"/>
      <c r="F21" s="571"/>
      <c r="G21" s="569"/>
      <c r="H21" s="569"/>
      <c r="I21" s="569"/>
      <c r="J21" s="1550"/>
      <c r="K21" s="1534"/>
      <c r="L21" s="1534"/>
      <c r="M21" s="1550"/>
      <c r="N21" s="1534"/>
      <c r="O21" s="1534"/>
      <c r="P21" s="1534"/>
      <c r="Q21" s="1595"/>
      <c r="R21" s="1594"/>
      <c r="S21" s="1569"/>
      <c r="T21" s="1534"/>
      <c r="U21" s="482" t="s">
        <v>150</v>
      </c>
      <c r="V21" s="541">
        <v>300000</v>
      </c>
      <c r="W21" s="1572"/>
      <c r="X21" s="1558"/>
      <c r="Y21" s="1572"/>
      <c r="Z21" s="1573"/>
      <c r="AA21" s="1572"/>
      <c r="AB21" s="1572"/>
      <c r="AC21" s="1572"/>
      <c r="AD21" s="1572"/>
      <c r="AE21" s="1572"/>
      <c r="AF21" s="1572"/>
      <c r="AG21" s="1572"/>
      <c r="AH21" s="1572"/>
      <c r="AI21" s="1572"/>
      <c r="AJ21" s="1572"/>
      <c r="AK21" s="1572"/>
      <c r="AL21" s="1572"/>
      <c r="AM21" s="1572"/>
      <c r="AN21" s="1572"/>
      <c r="AO21" s="1574"/>
      <c r="AP21" s="1574"/>
      <c r="AQ21" s="1558"/>
    </row>
    <row r="22" spans="1:43" s="59" customFormat="1" ht="104.25" customHeight="1" x14ac:dyDescent="0.2">
      <c r="A22" s="568"/>
      <c r="B22" s="569"/>
      <c r="C22" s="569"/>
      <c r="D22" s="570"/>
      <c r="E22" s="569"/>
      <c r="F22" s="571"/>
      <c r="G22" s="569"/>
      <c r="H22" s="569"/>
      <c r="I22" s="569"/>
      <c r="J22" s="1550"/>
      <c r="K22" s="1534"/>
      <c r="L22" s="1534"/>
      <c r="M22" s="1550"/>
      <c r="N22" s="1534"/>
      <c r="O22" s="1534"/>
      <c r="P22" s="1534"/>
      <c r="Q22" s="1595"/>
      <c r="R22" s="1594"/>
      <c r="S22" s="1569"/>
      <c r="T22" s="1534"/>
      <c r="U22" s="484" t="s">
        <v>151</v>
      </c>
      <c r="V22" s="541">
        <v>300000</v>
      </c>
      <c r="W22" s="1572"/>
      <c r="X22" s="1558"/>
      <c r="Y22" s="1572"/>
      <c r="Z22" s="1573"/>
      <c r="AA22" s="1572"/>
      <c r="AB22" s="1572"/>
      <c r="AC22" s="1572"/>
      <c r="AD22" s="1572"/>
      <c r="AE22" s="1572"/>
      <c r="AF22" s="1572"/>
      <c r="AG22" s="1572"/>
      <c r="AH22" s="1572"/>
      <c r="AI22" s="1572"/>
      <c r="AJ22" s="1572"/>
      <c r="AK22" s="1572"/>
      <c r="AL22" s="1572"/>
      <c r="AM22" s="1572"/>
      <c r="AN22" s="1572"/>
      <c r="AO22" s="1574"/>
      <c r="AP22" s="1574"/>
      <c r="AQ22" s="1558"/>
    </row>
    <row r="23" spans="1:43" s="59" customFormat="1" ht="33" customHeight="1" x14ac:dyDescent="0.2">
      <c r="A23" s="568"/>
      <c r="B23" s="569"/>
      <c r="C23" s="569"/>
      <c r="D23" s="570"/>
      <c r="E23" s="569"/>
      <c r="F23" s="571"/>
      <c r="G23" s="569"/>
      <c r="H23" s="569"/>
      <c r="I23" s="569"/>
      <c r="J23" s="1550"/>
      <c r="K23" s="1534"/>
      <c r="L23" s="1534"/>
      <c r="M23" s="1550"/>
      <c r="N23" s="1534"/>
      <c r="O23" s="1534"/>
      <c r="P23" s="1534"/>
      <c r="Q23" s="1595"/>
      <c r="R23" s="1594"/>
      <c r="S23" s="1569"/>
      <c r="T23" s="1534"/>
      <c r="U23" s="484" t="s">
        <v>152</v>
      </c>
      <c r="V23" s="541">
        <v>300000</v>
      </c>
      <c r="W23" s="1572"/>
      <c r="X23" s="1558"/>
      <c r="Y23" s="1572"/>
      <c r="Z23" s="1573"/>
      <c r="AA23" s="1572"/>
      <c r="AB23" s="1572"/>
      <c r="AC23" s="1572"/>
      <c r="AD23" s="1572"/>
      <c r="AE23" s="1572"/>
      <c r="AF23" s="1572"/>
      <c r="AG23" s="1572"/>
      <c r="AH23" s="1572"/>
      <c r="AI23" s="1572"/>
      <c r="AJ23" s="1572"/>
      <c r="AK23" s="1572"/>
      <c r="AL23" s="1572"/>
      <c r="AM23" s="1572"/>
      <c r="AN23" s="1572"/>
      <c r="AO23" s="1574"/>
      <c r="AP23" s="1574"/>
      <c r="AQ23" s="1558"/>
    </row>
    <row r="24" spans="1:43" s="59" customFormat="1" ht="21" customHeight="1" x14ac:dyDescent="0.2">
      <c r="A24" s="568"/>
      <c r="B24" s="569"/>
      <c r="C24" s="569"/>
      <c r="D24" s="570"/>
      <c r="E24" s="569"/>
      <c r="F24" s="571"/>
      <c r="G24" s="569"/>
      <c r="H24" s="569"/>
      <c r="I24" s="569"/>
      <c r="J24" s="1550"/>
      <c r="K24" s="1534"/>
      <c r="L24" s="1534"/>
      <c r="M24" s="1550"/>
      <c r="N24" s="1534"/>
      <c r="O24" s="1534"/>
      <c r="P24" s="1534"/>
      <c r="Q24" s="1595"/>
      <c r="R24" s="1594"/>
      <c r="S24" s="1569"/>
      <c r="T24" s="1534"/>
      <c r="U24" s="484" t="s">
        <v>153</v>
      </c>
      <c r="V24" s="541">
        <v>300000</v>
      </c>
      <c r="W24" s="1572"/>
      <c r="X24" s="1558"/>
      <c r="Y24" s="1572"/>
      <c r="Z24" s="1573"/>
      <c r="AA24" s="1572"/>
      <c r="AB24" s="1572"/>
      <c r="AC24" s="1572"/>
      <c r="AD24" s="1572"/>
      <c r="AE24" s="1572"/>
      <c r="AF24" s="1572"/>
      <c r="AG24" s="1572"/>
      <c r="AH24" s="1572"/>
      <c r="AI24" s="1572"/>
      <c r="AJ24" s="1572"/>
      <c r="AK24" s="1572"/>
      <c r="AL24" s="1572"/>
      <c r="AM24" s="1572"/>
      <c r="AN24" s="1572"/>
      <c r="AO24" s="1574"/>
      <c r="AP24" s="1574"/>
      <c r="AQ24" s="1558"/>
    </row>
    <row r="25" spans="1:43" s="59" customFormat="1" ht="24.75" customHeight="1" x14ac:dyDescent="0.2">
      <c r="A25" s="568"/>
      <c r="B25" s="569"/>
      <c r="C25" s="569"/>
      <c r="D25" s="570"/>
      <c r="E25" s="569"/>
      <c r="F25" s="571"/>
      <c r="G25" s="569"/>
      <c r="H25" s="569"/>
      <c r="I25" s="569"/>
      <c r="J25" s="1550"/>
      <c r="K25" s="1534"/>
      <c r="L25" s="1534"/>
      <c r="M25" s="1550"/>
      <c r="N25" s="1534"/>
      <c r="O25" s="1534"/>
      <c r="P25" s="1534"/>
      <c r="Q25" s="1595"/>
      <c r="R25" s="1594"/>
      <c r="S25" s="1569"/>
      <c r="T25" s="1534"/>
      <c r="U25" s="484" t="s">
        <v>154</v>
      </c>
      <c r="V25" s="541">
        <v>300000</v>
      </c>
      <c r="W25" s="1572"/>
      <c r="X25" s="1558"/>
      <c r="Y25" s="1572"/>
      <c r="Z25" s="1573"/>
      <c r="AA25" s="1572"/>
      <c r="AB25" s="1572"/>
      <c r="AC25" s="1572"/>
      <c r="AD25" s="1572"/>
      <c r="AE25" s="1572"/>
      <c r="AF25" s="1572"/>
      <c r="AG25" s="1572"/>
      <c r="AH25" s="1572"/>
      <c r="AI25" s="1572"/>
      <c r="AJ25" s="1572"/>
      <c r="AK25" s="1572"/>
      <c r="AL25" s="1572"/>
      <c r="AM25" s="1572"/>
      <c r="AN25" s="1572"/>
      <c r="AO25" s="1574"/>
      <c r="AP25" s="1574"/>
      <c r="AQ25" s="1558"/>
    </row>
    <row r="26" spans="1:43" s="59" customFormat="1" ht="53.25" customHeight="1" x14ac:dyDescent="0.2">
      <c r="A26" s="568"/>
      <c r="B26" s="569"/>
      <c r="C26" s="569"/>
      <c r="D26" s="570"/>
      <c r="E26" s="569"/>
      <c r="F26" s="571"/>
      <c r="G26" s="569"/>
      <c r="H26" s="569"/>
      <c r="I26" s="569"/>
      <c r="J26" s="1550"/>
      <c r="K26" s="1534"/>
      <c r="L26" s="1534"/>
      <c r="M26" s="1550"/>
      <c r="N26" s="1534"/>
      <c r="O26" s="1534"/>
      <c r="P26" s="1534"/>
      <c r="Q26" s="1595"/>
      <c r="R26" s="1594"/>
      <c r="S26" s="1569"/>
      <c r="T26" s="1534"/>
      <c r="U26" s="484" t="s">
        <v>155</v>
      </c>
      <c r="V26" s="541">
        <v>300000</v>
      </c>
      <c r="W26" s="1572"/>
      <c r="X26" s="1558"/>
      <c r="Y26" s="1572"/>
      <c r="Z26" s="1573"/>
      <c r="AA26" s="1572"/>
      <c r="AB26" s="1572"/>
      <c r="AC26" s="1572"/>
      <c r="AD26" s="1572"/>
      <c r="AE26" s="1572"/>
      <c r="AF26" s="1572"/>
      <c r="AG26" s="1572"/>
      <c r="AH26" s="1572"/>
      <c r="AI26" s="1572"/>
      <c r="AJ26" s="1572"/>
      <c r="AK26" s="1572"/>
      <c r="AL26" s="1572"/>
      <c r="AM26" s="1572"/>
      <c r="AN26" s="1572"/>
      <c r="AO26" s="1574"/>
      <c r="AP26" s="1574"/>
      <c r="AQ26" s="1558"/>
    </row>
    <row r="27" spans="1:43" s="59" customFormat="1" ht="30.75" customHeight="1" x14ac:dyDescent="0.2">
      <c r="A27" s="568"/>
      <c r="B27" s="569"/>
      <c r="C27" s="569"/>
      <c r="D27" s="570"/>
      <c r="E27" s="569"/>
      <c r="F27" s="571"/>
      <c r="G27" s="569"/>
      <c r="H27" s="569"/>
      <c r="I27" s="569"/>
      <c r="J27" s="1550"/>
      <c r="K27" s="1534"/>
      <c r="L27" s="1534"/>
      <c r="M27" s="1550"/>
      <c r="N27" s="1534"/>
      <c r="O27" s="1534"/>
      <c r="P27" s="1534"/>
      <c r="Q27" s="1595"/>
      <c r="R27" s="1594"/>
      <c r="S27" s="1569"/>
      <c r="T27" s="1534"/>
      <c r="U27" s="484" t="s">
        <v>156</v>
      </c>
      <c r="V27" s="542">
        <v>300000</v>
      </c>
      <c r="W27" s="1572"/>
      <c r="X27" s="1558"/>
      <c r="Y27" s="1572"/>
      <c r="Z27" s="1573"/>
      <c r="AA27" s="1572"/>
      <c r="AB27" s="1572"/>
      <c r="AC27" s="1572"/>
      <c r="AD27" s="1572"/>
      <c r="AE27" s="1572"/>
      <c r="AF27" s="1572"/>
      <c r="AG27" s="1572"/>
      <c r="AH27" s="1572"/>
      <c r="AI27" s="1572"/>
      <c r="AJ27" s="1572"/>
      <c r="AK27" s="1572"/>
      <c r="AL27" s="1572"/>
      <c r="AM27" s="1572"/>
      <c r="AN27" s="1572"/>
      <c r="AO27" s="1574"/>
      <c r="AP27" s="1574"/>
      <c r="AQ27" s="1558"/>
    </row>
    <row r="28" spans="1:43" s="59" customFormat="1" ht="56.25" customHeight="1" x14ac:dyDescent="0.2">
      <c r="A28" s="568"/>
      <c r="B28" s="569"/>
      <c r="C28" s="569"/>
      <c r="D28" s="570"/>
      <c r="E28" s="569"/>
      <c r="F28" s="571"/>
      <c r="G28" s="569"/>
      <c r="H28" s="569"/>
      <c r="I28" s="569"/>
      <c r="J28" s="1550"/>
      <c r="K28" s="1534"/>
      <c r="L28" s="1534"/>
      <c r="M28" s="1550"/>
      <c r="N28" s="1534"/>
      <c r="O28" s="1534"/>
      <c r="P28" s="1534"/>
      <c r="Q28" s="1595"/>
      <c r="R28" s="1594"/>
      <c r="S28" s="1569"/>
      <c r="T28" s="1534"/>
      <c r="U28" s="484" t="s">
        <v>2216</v>
      </c>
      <c r="V28" s="542">
        <v>300000</v>
      </c>
      <c r="W28" s="1572"/>
      <c r="X28" s="1558"/>
      <c r="Y28" s="1572"/>
      <c r="Z28" s="1573"/>
      <c r="AA28" s="1572"/>
      <c r="AB28" s="1572"/>
      <c r="AC28" s="1572"/>
      <c r="AD28" s="1572"/>
      <c r="AE28" s="1572"/>
      <c r="AF28" s="1572"/>
      <c r="AG28" s="1572"/>
      <c r="AH28" s="1572"/>
      <c r="AI28" s="1572"/>
      <c r="AJ28" s="1572"/>
      <c r="AK28" s="1572"/>
      <c r="AL28" s="1572"/>
      <c r="AM28" s="1572"/>
      <c r="AN28" s="1572"/>
      <c r="AO28" s="1574"/>
      <c r="AP28" s="1574"/>
      <c r="AQ28" s="1558"/>
    </row>
    <row r="29" spans="1:43" s="59" customFormat="1" ht="84" customHeight="1" x14ac:dyDescent="0.2">
      <c r="A29" s="568"/>
      <c r="B29" s="569"/>
      <c r="C29" s="569"/>
      <c r="D29" s="570"/>
      <c r="E29" s="569"/>
      <c r="F29" s="571"/>
      <c r="G29" s="569"/>
      <c r="H29" s="569"/>
      <c r="I29" s="569"/>
      <c r="J29" s="1550"/>
      <c r="K29" s="1534"/>
      <c r="L29" s="1534"/>
      <c r="M29" s="1550"/>
      <c r="N29" s="1534"/>
      <c r="O29" s="1534"/>
      <c r="P29" s="1534"/>
      <c r="Q29" s="1595"/>
      <c r="R29" s="1594"/>
      <c r="S29" s="1569"/>
      <c r="T29" s="1534"/>
      <c r="U29" s="484" t="s">
        <v>157</v>
      </c>
      <c r="V29" s="542">
        <v>300000</v>
      </c>
      <c r="W29" s="1572"/>
      <c r="X29" s="1558"/>
      <c r="Y29" s="1572"/>
      <c r="Z29" s="1573"/>
      <c r="AA29" s="1572"/>
      <c r="AB29" s="1572"/>
      <c r="AC29" s="1572"/>
      <c r="AD29" s="1572"/>
      <c r="AE29" s="1572"/>
      <c r="AF29" s="1572"/>
      <c r="AG29" s="1572"/>
      <c r="AH29" s="1572"/>
      <c r="AI29" s="1572"/>
      <c r="AJ29" s="1572"/>
      <c r="AK29" s="1572"/>
      <c r="AL29" s="1572"/>
      <c r="AM29" s="1572"/>
      <c r="AN29" s="1572"/>
      <c r="AO29" s="1574"/>
      <c r="AP29" s="1574"/>
      <c r="AQ29" s="1558"/>
    </row>
    <row r="30" spans="1:43" s="59" customFormat="1" ht="61.5" customHeight="1" x14ac:dyDescent="0.2">
      <c r="A30" s="568"/>
      <c r="B30" s="569"/>
      <c r="C30" s="569"/>
      <c r="D30" s="570"/>
      <c r="E30" s="569"/>
      <c r="F30" s="571"/>
      <c r="G30" s="569"/>
      <c r="H30" s="569"/>
      <c r="I30" s="569"/>
      <c r="J30" s="1550"/>
      <c r="K30" s="1534"/>
      <c r="L30" s="1534"/>
      <c r="M30" s="1550"/>
      <c r="N30" s="1534"/>
      <c r="O30" s="1534"/>
      <c r="P30" s="1534"/>
      <c r="Q30" s="1595"/>
      <c r="R30" s="1594"/>
      <c r="S30" s="1569"/>
      <c r="T30" s="1534"/>
      <c r="U30" s="484" t="s">
        <v>158</v>
      </c>
      <c r="V30" s="542">
        <v>3840000</v>
      </c>
      <c r="W30" s="1572"/>
      <c r="X30" s="1558"/>
      <c r="Y30" s="1572"/>
      <c r="Z30" s="1573"/>
      <c r="AA30" s="1572"/>
      <c r="AB30" s="1572"/>
      <c r="AC30" s="1572"/>
      <c r="AD30" s="1572"/>
      <c r="AE30" s="1572"/>
      <c r="AF30" s="1572"/>
      <c r="AG30" s="1572"/>
      <c r="AH30" s="1572"/>
      <c r="AI30" s="1572"/>
      <c r="AJ30" s="1572"/>
      <c r="AK30" s="1572"/>
      <c r="AL30" s="1572"/>
      <c r="AM30" s="1572"/>
      <c r="AN30" s="1572"/>
      <c r="AO30" s="1574"/>
      <c r="AP30" s="1574"/>
      <c r="AQ30" s="1558"/>
    </row>
    <row r="31" spans="1:43" s="59" customFormat="1" ht="159" customHeight="1" x14ac:dyDescent="0.2">
      <c r="A31" s="568"/>
      <c r="B31" s="569"/>
      <c r="C31" s="569"/>
      <c r="D31" s="570"/>
      <c r="E31" s="569"/>
      <c r="F31" s="571"/>
      <c r="G31" s="569"/>
      <c r="H31" s="569"/>
      <c r="I31" s="569"/>
      <c r="J31" s="1550"/>
      <c r="K31" s="1534"/>
      <c r="L31" s="1534"/>
      <c r="M31" s="1550"/>
      <c r="N31" s="1534"/>
      <c r="O31" s="1534"/>
      <c r="P31" s="1534"/>
      <c r="Q31" s="1595"/>
      <c r="R31" s="1594"/>
      <c r="S31" s="1569"/>
      <c r="T31" s="1534"/>
      <c r="U31" s="482" t="s">
        <v>2214</v>
      </c>
      <c r="V31" s="542">
        <v>2400000</v>
      </c>
      <c r="W31" s="1572"/>
      <c r="X31" s="1558"/>
      <c r="Y31" s="1572"/>
      <c r="Z31" s="1573"/>
      <c r="AA31" s="1572"/>
      <c r="AB31" s="1572"/>
      <c r="AC31" s="1572"/>
      <c r="AD31" s="1572"/>
      <c r="AE31" s="1572"/>
      <c r="AF31" s="1572"/>
      <c r="AG31" s="1572"/>
      <c r="AH31" s="1572"/>
      <c r="AI31" s="1572"/>
      <c r="AJ31" s="1572"/>
      <c r="AK31" s="1572"/>
      <c r="AL31" s="1572"/>
      <c r="AM31" s="1572"/>
      <c r="AN31" s="1572"/>
      <c r="AO31" s="1574"/>
      <c r="AP31" s="1574"/>
      <c r="AQ31" s="1558"/>
    </row>
    <row r="32" spans="1:43" s="59" customFormat="1" ht="32.25" customHeight="1" x14ac:dyDescent="0.2">
      <c r="A32" s="568"/>
      <c r="B32" s="569"/>
      <c r="C32" s="569"/>
      <c r="D32" s="570"/>
      <c r="E32" s="569"/>
      <c r="F32" s="571"/>
      <c r="G32" s="569"/>
      <c r="H32" s="569"/>
      <c r="I32" s="569"/>
      <c r="J32" s="1550"/>
      <c r="K32" s="1534"/>
      <c r="L32" s="1534"/>
      <c r="M32" s="1550"/>
      <c r="N32" s="1534"/>
      <c r="O32" s="1534"/>
      <c r="P32" s="1534"/>
      <c r="Q32" s="1595"/>
      <c r="R32" s="1594"/>
      <c r="S32" s="1569"/>
      <c r="T32" s="1534"/>
      <c r="U32" s="482" t="s">
        <v>159</v>
      </c>
      <c r="V32" s="542">
        <v>1050000</v>
      </c>
      <c r="W32" s="1572"/>
      <c r="X32" s="1558"/>
      <c r="Y32" s="1572"/>
      <c r="Z32" s="1573"/>
      <c r="AA32" s="1572"/>
      <c r="AB32" s="1572"/>
      <c r="AC32" s="1572"/>
      <c r="AD32" s="1572"/>
      <c r="AE32" s="1572"/>
      <c r="AF32" s="1572"/>
      <c r="AG32" s="1572"/>
      <c r="AH32" s="1572"/>
      <c r="AI32" s="1572"/>
      <c r="AJ32" s="1572"/>
      <c r="AK32" s="1572"/>
      <c r="AL32" s="1572"/>
      <c r="AM32" s="1572"/>
      <c r="AN32" s="1572"/>
      <c r="AO32" s="1574"/>
      <c r="AP32" s="1574"/>
      <c r="AQ32" s="1558"/>
    </row>
    <row r="33" spans="1:43" s="59" customFormat="1" ht="89.25" customHeight="1" x14ac:dyDescent="0.2">
      <c r="A33" s="568"/>
      <c r="B33" s="569"/>
      <c r="C33" s="569"/>
      <c r="D33" s="570"/>
      <c r="E33" s="569"/>
      <c r="F33" s="571"/>
      <c r="G33" s="569"/>
      <c r="H33" s="569"/>
      <c r="I33" s="569"/>
      <c r="J33" s="1550"/>
      <c r="K33" s="1534"/>
      <c r="L33" s="1534"/>
      <c r="M33" s="1550"/>
      <c r="N33" s="1534"/>
      <c r="O33" s="1534"/>
      <c r="P33" s="1534"/>
      <c r="Q33" s="1595"/>
      <c r="R33" s="1594"/>
      <c r="S33" s="1569"/>
      <c r="T33" s="1534" t="s">
        <v>143</v>
      </c>
      <c r="U33" s="482" t="s">
        <v>160</v>
      </c>
      <c r="V33" s="542">
        <v>1500000</v>
      </c>
      <c r="W33" s="1572"/>
      <c r="X33" s="1558"/>
      <c r="Y33" s="1572"/>
      <c r="Z33" s="1573"/>
      <c r="AA33" s="1572"/>
      <c r="AB33" s="1572"/>
      <c r="AC33" s="1572"/>
      <c r="AD33" s="1572"/>
      <c r="AE33" s="1572"/>
      <c r="AF33" s="1572"/>
      <c r="AG33" s="1572"/>
      <c r="AH33" s="1572"/>
      <c r="AI33" s="1572"/>
      <c r="AJ33" s="1572"/>
      <c r="AK33" s="1572"/>
      <c r="AL33" s="1572"/>
      <c r="AM33" s="1572"/>
      <c r="AN33" s="1572"/>
      <c r="AO33" s="1574"/>
      <c r="AP33" s="1574"/>
      <c r="AQ33" s="1558"/>
    </row>
    <row r="34" spans="1:43" s="59" customFormat="1" ht="83.25" customHeight="1" x14ac:dyDescent="0.2">
      <c r="A34" s="568"/>
      <c r="B34" s="569"/>
      <c r="C34" s="569"/>
      <c r="D34" s="570"/>
      <c r="E34" s="569"/>
      <c r="F34" s="571"/>
      <c r="G34" s="569"/>
      <c r="H34" s="569"/>
      <c r="I34" s="569"/>
      <c r="J34" s="1550"/>
      <c r="K34" s="1534"/>
      <c r="L34" s="1534"/>
      <c r="M34" s="1550"/>
      <c r="N34" s="1534"/>
      <c r="O34" s="1534"/>
      <c r="P34" s="1534"/>
      <c r="Q34" s="1595"/>
      <c r="R34" s="1594"/>
      <c r="S34" s="1570"/>
      <c r="T34" s="1534"/>
      <c r="U34" s="484" t="s">
        <v>161</v>
      </c>
      <c r="V34" s="541">
        <v>660000</v>
      </c>
      <c r="W34" s="1572"/>
      <c r="X34" s="1558"/>
      <c r="Y34" s="1572"/>
      <c r="Z34" s="1573"/>
      <c r="AA34" s="1572"/>
      <c r="AB34" s="1572"/>
      <c r="AC34" s="1572"/>
      <c r="AD34" s="1572"/>
      <c r="AE34" s="1572"/>
      <c r="AF34" s="1572"/>
      <c r="AG34" s="1572"/>
      <c r="AH34" s="1572"/>
      <c r="AI34" s="1572"/>
      <c r="AJ34" s="1572"/>
      <c r="AK34" s="1572"/>
      <c r="AL34" s="1572"/>
      <c r="AM34" s="1572"/>
      <c r="AN34" s="1572"/>
      <c r="AO34" s="1574"/>
      <c r="AP34" s="1574"/>
      <c r="AQ34" s="1558"/>
    </row>
    <row r="35" spans="1:43" ht="27" customHeight="1" x14ac:dyDescent="0.2">
      <c r="A35" s="573"/>
      <c r="B35" s="368"/>
      <c r="C35" s="368"/>
      <c r="D35" s="574"/>
      <c r="E35" s="368"/>
      <c r="F35" s="575"/>
      <c r="G35" s="565">
        <v>84</v>
      </c>
      <c r="H35" s="1610" t="s">
        <v>53</v>
      </c>
      <c r="I35" s="1610"/>
      <c r="J35" s="1610"/>
      <c r="K35" s="1610"/>
      <c r="L35" s="25"/>
      <c r="M35" s="26"/>
      <c r="N35" s="25"/>
      <c r="O35" s="25"/>
      <c r="P35" s="25"/>
      <c r="Q35" s="566"/>
      <c r="R35" s="1462"/>
      <c r="S35" s="25"/>
      <c r="T35" s="346"/>
      <c r="U35" s="512"/>
      <c r="V35" s="543"/>
      <c r="W35" s="513"/>
      <c r="X35" s="514"/>
      <c r="Y35" s="515"/>
      <c r="Z35" s="516"/>
      <c r="AA35" s="515"/>
      <c r="AB35" s="515"/>
      <c r="AC35" s="515"/>
      <c r="AD35" s="515"/>
      <c r="AE35" s="515"/>
      <c r="AF35" s="515"/>
      <c r="AG35" s="515"/>
      <c r="AH35" s="515"/>
      <c r="AI35" s="515"/>
      <c r="AJ35" s="515"/>
      <c r="AK35" s="515"/>
      <c r="AL35" s="515"/>
      <c r="AM35" s="515"/>
      <c r="AN35" s="515"/>
      <c r="AO35" s="517"/>
      <c r="AP35" s="518"/>
      <c r="AQ35" s="519"/>
    </row>
    <row r="36" spans="1:43" s="59" customFormat="1" ht="30" customHeight="1" x14ac:dyDescent="0.2">
      <c r="A36" s="576"/>
      <c r="B36" s="577"/>
      <c r="C36" s="577"/>
      <c r="D36" s="578"/>
      <c r="E36" s="577"/>
      <c r="F36" s="579"/>
      <c r="G36" s="577"/>
      <c r="H36" s="577"/>
      <c r="I36" s="577"/>
      <c r="J36" s="1550">
        <v>248</v>
      </c>
      <c r="K36" s="1534" t="s">
        <v>54</v>
      </c>
      <c r="L36" s="1534" t="s">
        <v>1975</v>
      </c>
      <c r="M36" s="1576">
        <v>12</v>
      </c>
      <c r="N36" s="1534" t="s">
        <v>55</v>
      </c>
      <c r="O36" s="1534" t="s">
        <v>2283</v>
      </c>
      <c r="P36" s="1534" t="s">
        <v>56</v>
      </c>
      <c r="Q36" s="1591">
        <v>100</v>
      </c>
      <c r="R36" s="1592">
        <f>SUM(V36:V43)</f>
        <v>29000000</v>
      </c>
      <c r="S36" s="1593" t="s">
        <v>163</v>
      </c>
      <c r="T36" s="1534" t="s">
        <v>171</v>
      </c>
      <c r="U36" s="1175" t="s">
        <v>166</v>
      </c>
      <c r="V36" s="541">
        <v>500000</v>
      </c>
      <c r="W36" s="1572">
        <v>20</v>
      </c>
      <c r="X36" s="1558" t="s">
        <v>162</v>
      </c>
      <c r="Y36" s="1572">
        <v>282326</v>
      </c>
      <c r="Z36" s="1573">
        <v>292684</v>
      </c>
      <c r="AA36" s="1572">
        <v>135912</v>
      </c>
      <c r="AB36" s="1572">
        <v>45122</v>
      </c>
      <c r="AC36" s="1572">
        <v>307101</v>
      </c>
      <c r="AD36" s="1572">
        <v>86875</v>
      </c>
      <c r="AE36" s="1572">
        <v>2145</v>
      </c>
      <c r="AF36" s="1572">
        <v>12718</v>
      </c>
      <c r="AG36" s="1572">
        <v>26</v>
      </c>
      <c r="AH36" s="1572">
        <v>37</v>
      </c>
      <c r="AI36" s="1572"/>
      <c r="AJ36" s="1572"/>
      <c r="AK36" s="1572">
        <v>43029</v>
      </c>
      <c r="AL36" s="1572">
        <v>16982</v>
      </c>
      <c r="AM36" s="1572">
        <v>60013</v>
      </c>
      <c r="AN36" s="1572">
        <v>575010</v>
      </c>
      <c r="AO36" s="1574">
        <v>43102</v>
      </c>
      <c r="AP36" s="1574">
        <v>43465</v>
      </c>
      <c r="AQ36" s="1558" t="s">
        <v>2284</v>
      </c>
    </row>
    <row r="37" spans="1:43" s="59" customFormat="1" ht="27.75" customHeight="1" x14ac:dyDescent="0.2">
      <c r="A37" s="576"/>
      <c r="B37" s="577"/>
      <c r="C37" s="577"/>
      <c r="D37" s="578"/>
      <c r="E37" s="577"/>
      <c r="F37" s="579"/>
      <c r="G37" s="577"/>
      <c r="H37" s="577"/>
      <c r="I37" s="577"/>
      <c r="J37" s="1550"/>
      <c r="K37" s="1534"/>
      <c r="L37" s="1534"/>
      <c r="M37" s="1576"/>
      <c r="N37" s="1534"/>
      <c r="O37" s="1534"/>
      <c r="P37" s="1534"/>
      <c r="Q37" s="1591"/>
      <c r="R37" s="1592"/>
      <c r="S37" s="1593"/>
      <c r="T37" s="1534"/>
      <c r="U37" s="1175" t="s">
        <v>167</v>
      </c>
      <c r="V37" s="541">
        <v>500000</v>
      </c>
      <c r="W37" s="1572"/>
      <c r="X37" s="1558"/>
      <c r="Y37" s="1572"/>
      <c r="Z37" s="1573"/>
      <c r="AA37" s="1572"/>
      <c r="AB37" s="1572"/>
      <c r="AC37" s="1572"/>
      <c r="AD37" s="1572"/>
      <c r="AE37" s="1572"/>
      <c r="AF37" s="1572"/>
      <c r="AG37" s="1572"/>
      <c r="AH37" s="1572"/>
      <c r="AI37" s="1572"/>
      <c r="AJ37" s="1572"/>
      <c r="AK37" s="1572"/>
      <c r="AL37" s="1572"/>
      <c r="AM37" s="1572"/>
      <c r="AN37" s="1572"/>
      <c r="AO37" s="1574"/>
      <c r="AP37" s="1574"/>
      <c r="AQ37" s="1558"/>
    </row>
    <row r="38" spans="1:43" s="59" customFormat="1" ht="27" customHeight="1" x14ac:dyDescent="0.2">
      <c r="A38" s="576"/>
      <c r="B38" s="577"/>
      <c r="C38" s="577"/>
      <c r="D38" s="578"/>
      <c r="E38" s="577"/>
      <c r="F38" s="579"/>
      <c r="G38" s="577"/>
      <c r="H38" s="577"/>
      <c r="I38" s="577"/>
      <c r="J38" s="1550"/>
      <c r="K38" s="1534"/>
      <c r="L38" s="1534"/>
      <c r="M38" s="1576"/>
      <c r="N38" s="1534"/>
      <c r="O38" s="1534"/>
      <c r="P38" s="1534"/>
      <c r="Q38" s="1591"/>
      <c r="R38" s="1592"/>
      <c r="S38" s="1593"/>
      <c r="T38" s="1534"/>
      <c r="U38" s="1175" t="s">
        <v>168</v>
      </c>
      <c r="V38" s="541">
        <v>1000000</v>
      </c>
      <c r="W38" s="1572"/>
      <c r="X38" s="1558"/>
      <c r="Y38" s="1572"/>
      <c r="Z38" s="1573"/>
      <c r="AA38" s="1572"/>
      <c r="AB38" s="1572"/>
      <c r="AC38" s="1572"/>
      <c r="AD38" s="1572"/>
      <c r="AE38" s="1572"/>
      <c r="AF38" s="1572"/>
      <c r="AG38" s="1572"/>
      <c r="AH38" s="1572"/>
      <c r="AI38" s="1572"/>
      <c r="AJ38" s="1572"/>
      <c r="AK38" s="1572"/>
      <c r="AL38" s="1572"/>
      <c r="AM38" s="1572"/>
      <c r="AN38" s="1572"/>
      <c r="AO38" s="1574"/>
      <c r="AP38" s="1574"/>
      <c r="AQ38" s="1558"/>
    </row>
    <row r="39" spans="1:43" s="59" customFormat="1" ht="26.25" customHeight="1" x14ac:dyDescent="0.2">
      <c r="A39" s="576"/>
      <c r="B39" s="577"/>
      <c r="C39" s="577"/>
      <c r="D39" s="578"/>
      <c r="E39" s="577"/>
      <c r="F39" s="579"/>
      <c r="G39" s="577"/>
      <c r="H39" s="577"/>
      <c r="I39" s="577"/>
      <c r="J39" s="1550"/>
      <c r="K39" s="1534"/>
      <c r="L39" s="1534"/>
      <c r="M39" s="1576"/>
      <c r="N39" s="1534"/>
      <c r="O39" s="1534"/>
      <c r="P39" s="1534"/>
      <c r="Q39" s="1591"/>
      <c r="R39" s="1592"/>
      <c r="S39" s="1593"/>
      <c r="T39" s="1534"/>
      <c r="U39" s="1175" t="s">
        <v>169</v>
      </c>
      <c r="V39" s="541">
        <v>500000</v>
      </c>
      <c r="W39" s="1572"/>
      <c r="X39" s="1558"/>
      <c r="Y39" s="1572"/>
      <c r="Z39" s="1573"/>
      <c r="AA39" s="1572"/>
      <c r="AB39" s="1572"/>
      <c r="AC39" s="1572"/>
      <c r="AD39" s="1572"/>
      <c r="AE39" s="1572"/>
      <c r="AF39" s="1572"/>
      <c r="AG39" s="1572"/>
      <c r="AH39" s="1572"/>
      <c r="AI39" s="1572"/>
      <c r="AJ39" s="1572"/>
      <c r="AK39" s="1572"/>
      <c r="AL39" s="1572"/>
      <c r="AM39" s="1572"/>
      <c r="AN39" s="1572"/>
      <c r="AO39" s="1574"/>
      <c r="AP39" s="1574"/>
      <c r="AQ39" s="1558"/>
    </row>
    <row r="40" spans="1:43" s="59" customFormat="1" ht="29.25" customHeight="1" x14ac:dyDescent="0.2">
      <c r="A40" s="576"/>
      <c r="B40" s="577"/>
      <c r="C40" s="577"/>
      <c r="D40" s="578"/>
      <c r="E40" s="577"/>
      <c r="F40" s="579"/>
      <c r="G40" s="577"/>
      <c r="H40" s="577"/>
      <c r="I40" s="577"/>
      <c r="J40" s="1550"/>
      <c r="K40" s="1534"/>
      <c r="L40" s="1534"/>
      <c r="M40" s="1576"/>
      <c r="N40" s="1534"/>
      <c r="O40" s="1534"/>
      <c r="P40" s="1534"/>
      <c r="Q40" s="1591"/>
      <c r="R40" s="1592"/>
      <c r="S40" s="1593"/>
      <c r="T40" s="1534"/>
      <c r="U40" s="1175" t="s">
        <v>170</v>
      </c>
      <c r="V40" s="541">
        <v>500000</v>
      </c>
      <c r="W40" s="1572"/>
      <c r="X40" s="1558"/>
      <c r="Y40" s="1572"/>
      <c r="Z40" s="1573"/>
      <c r="AA40" s="1572"/>
      <c r="AB40" s="1572"/>
      <c r="AC40" s="1572"/>
      <c r="AD40" s="1572"/>
      <c r="AE40" s="1572"/>
      <c r="AF40" s="1572"/>
      <c r="AG40" s="1572"/>
      <c r="AH40" s="1572"/>
      <c r="AI40" s="1572"/>
      <c r="AJ40" s="1572"/>
      <c r="AK40" s="1572"/>
      <c r="AL40" s="1572"/>
      <c r="AM40" s="1572"/>
      <c r="AN40" s="1572"/>
      <c r="AO40" s="1574"/>
      <c r="AP40" s="1574"/>
      <c r="AQ40" s="1558"/>
    </row>
    <row r="41" spans="1:43" s="59" customFormat="1" ht="115.5" customHeight="1" x14ac:dyDescent="0.2">
      <c r="A41" s="576"/>
      <c r="B41" s="577"/>
      <c r="C41" s="577"/>
      <c r="D41" s="578"/>
      <c r="E41" s="577"/>
      <c r="F41" s="579"/>
      <c r="G41" s="577"/>
      <c r="H41" s="577"/>
      <c r="I41" s="577"/>
      <c r="J41" s="1550"/>
      <c r="K41" s="1534"/>
      <c r="L41" s="1534"/>
      <c r="M41" s="1576"/>
      <c r="N41" s="1534"/>
      <c r="O41" s="1534"/>
      <c r="P41" s="1534"/>
      <c r="Q41" s="1591"/>
      <c r="R41" s="1592"/>
      <c r="S41" s="1593"/>
      <c r="T41" s="480" t="s">
        <v>172</v>
      </c>
      <c r="U41" s="1174" t="s">
        <v>164</v>
      </c>
      <c r="V41" s="544">
        <v>15000000</v>
      </c>
      <c r="W41" s="1572"/>
      <c r="X41" s="1558"/>
      <c r="Y41" s="1572"/>
      <c r="Z41" s="1573"/>
      <c r="AA41" s="1572"/>
      <c r="AB41" s="1572"/>
      <c r="AC41" s="1572"/>
      <c r="AD41" s="1572"/>
      <c r="AE41" s="1572"/>
      <c r="AF41" s="1572"/>
      <c r="AG41" s="1572"/>
      <c r="AH41" s="1572"/>
      <c r="AI41" s="1572"/>
      <c r="AJ41" s="1572"/>
      <c r="AK41" s="1572"/>
      <c r="AL41" s="1572"/>
      <c r="AM41" s="1572"/>
      <c r="AN41" s="1572"/>
      <c r="AO41" s="1574"/>
      <c r="AP41" s="1574"/>
      <c r="AQ41" s="1558"/>
    </row>
    <row r="42" spans="1:43" s="59" customFormat="1" ht="61.5" customHeight="1" x14ac:dyDescent="0.2">
      <c r="A42" s="576"/>
      <c r="B42" s="577"/>
      <c r="C42" s="577"/>
      <c r="D42" s="578"/>
      <c r="E42" s="577"/>
      <c r="F42" s="579"/>
      <c r="G42" s="577"/>
      <c r="H42" s="577"/>
      <c r="I42" s="577"/>
      <c r="J42" s="1550"/>
      <c r="K42" s="1534"/>
      <c r="L42" s="1534"/>
      <c r="M42" s="1576"/>
      <c r="N42" s="1534"/>
      <c r="O42" s="1534"/>
      <c r="P42" s="1534"/>
      <c r="Q42" s="1591"/>
      <c r="R42" s="1592"/>
      <c r="S42" s="1593"/>
      <c r="T42" s="1534" t="s">
        <v>173</v>
      </c>
      <c r="U42" s="1175" t="s">
        <v>165</v>
      </c>
      <c r="V42" s="544">
        <v>3500000</v>
      </c>
      <c r="W42" s="1572"/>
      <c r="X42" s="1558"/>
      <c r="Y42" s="1572"/>
      <c r="Z42" s="1573"/>
      <c r="AA42" s="1572"/>
      <c r="AB42" s="1572"/>
      <c r="AC42" s="1572"/>
      <c r="AD42" s="1572"/>
      <c r="AE42" s="1572"/>
      <c r="AF42" s="1572"/>
      <c r="AG42" s="1572"/>
      <c r="AH42" s="1572"/>
      <c r="AI42" s="1572"/>
      <c r="AJ42" s="1572"/>
      <c r="AK42" s="1572"/>
      <c r="AL42" s="1572"/>
      <c r="AM42" s="1572"/>
      <c r="AN42" s="1572"/>
      <c r="AO42" s="1574"/>
      <c r="AP42" s="1574"/>
      <c r="AQ42" s="1558"/>
    </row>
    <row r="43" spans="1:43" s="59" customFormat="1" ht="61.5" customHeight="1" x14ac:dyDescent="0.2">
      <c r="A43" s="576"/>
      <c r="B43" s="577"/>
      <c r="C43" s="577"/>
      <c r="D43" s="578"/>
      <c r="E43" s="577"/>
      <c r="F43" s="579"/>
      <c r="G43" s="577"/>
      <c r="H43" s="577"/>
      <c r="I43" s="577"/>
      <c r="J43" s="1550"/>
      <c r="K43" s="1534"/>
      <c r="L43" s="1534"/>
      <c r="M43" s="1576"/>
      <c r="N43" s="1534"/>
      <c r="O43" s="1534"/>
      <c r="P43" s="1534"/>
      <c r="Q43" s="1591"/>
      <c r="R43" s="1592"/>
      <c r="S43" s="1593"/>
      <c r="T43" s="1534"/>
      <c r="U43" s="1175" t="s">
        <v>161</v>
      </c>
      <c r="V43" s="544">
        <v>7500000</v>
      </c>
      <c r="W43" s="1572"/>
      <c r="X43" s="1558"/>
      <c r="Y43" s="1572"/>
      <c r="Z43" s="1573"/>
      <c r="AA43" s="1572"/>
      <c r="AB43" s="1572"/>
      <c r="AC43" s="1572"/>
      <c r="AD43" s="1572"/>
      <c r="AE43" s="1572"/>
      <c r="AF43" s="1572"/>
      <c r="AG43" s="1572"/>
      <c r="AH43" s="1572"/>
      <c r="AI43" s="1572"/>
      <c r="AJ43" s="1572"/>
      <c r="AK43" s="1572"/>
      <c r="AL43" s="1572"/>
      <c r="AM43" s="1572"/>
      <c r="AN43" s="1572"/>
      <c r="AO43" s="1574"/>
      <c r="AP43" s="1574"/>
      <c r="AQ43" s="1558"/>
    </row>
    <row r="44" spans="1:43" ht="27" customHeight="1" x14ac:dyDescent="0.2">
      <c r="A44" s="573"/>
      <c r="B44" s="368"/>
      <c r="C44" s="368"/>
      <c r="D44" s="1247">
        <v>27</v>
      </c>
      <c r="E44" s="1611" t="s">
        <v>57</v>
      </c>
      <c r="F44" s="1611"/>
      <c r="G44" s="1611"/>
      <c r="H44" s="1611"/>
      <c r="I44" s="1611"/>
      <c r="J44" s="1611"/>
      <c r="K44" s="1611"/>
      <c r="L44" s="1248"/>
      <c r="M44" s="1460"/>
      <c r="N44" s="1248"/>
      <c r="O44" s="1248"/>
      <c r="P44" s="1248"/>
      <c r="Q44" s="1249"/>
      <c r="R44" s="1463"/>
      <c r="S44" s="1248"/>
      <c r="T44" s="1250"/>
      <c r="U44" s="1251"/>
      <c r="V44" s="1252"/>
      <c r="W44" s="1253"/>
      <c r="X44" s="1254"/>
      <c r="Y44" s="1255"/>
      <c r="Z44" s="1256"/>
      <c r="AA44" s="1255"/>
      <c r="AB44" s="1255"/>
      <c r="AC44" s="1255"/>
      <c r="AD44" s="1255"/>
      <c r="AE44" s="1255"/>
      <c r="AF44" s="1255"/>
      <c r="AG44" s="1255"/>
      <c r="AH44" s="1255"/>
      <c r="AI44" s="1255"/>
      <c r="AJ44" s="1255"/>
      <c r="AK44" s="1255"/>
      <c r="AL44" s="1255"/>
      <c r="AM44" s="1255"/>
      <c r="AN44" s="1255"/>
      <c r="AO44" s="1257"/>
      <c r="AP44" s="1258"/>
      <c r="AQ44" s="1259"/>
    </row>
    <row r="45" spans="1:43" ht="27" customHeight="1" x14ac:dyDescent="0.2">
      <c r="A45" s="573"/>
      <c r="B45" s="368"/>
      <c r="C45" s="582"/>
      <c r="D45" s="574"/>
      <c r="E45" s="368"/>
      <c r="F45" s="582"/>
      <c r="G45" s="583">
        <v>85</v>
      </c>
      <c r="H45" s="1610" t="s">
        <v>58</v>
      </c>
      <c r="I45" s="1610"/>
      <c r="J45" s="1610"/>
      <c r="K45" s="1610"/>
      <c r="L45" s="25"/>
      <c r="M45" s="26"/>
      <c r="N45" s="25"/>
      <c r="O45" s="25"/>
      <c r="P45" s="25"/>
      <c r="Q45" s="566"/>
      <c r="R45" s="1462"/>
      <c r="S45" s="25"/>
      <c r="T45" s="346"/>
      <c r="U45" s="512"/>
      <c r="V45" s="543"/>
      <c r="W45" s="513"/>
      <c r="X45" s="514"/>
      <c r="Y45" s="515"/>
      <c r="Z45" s="516"/>
      <c r="AA45" s="515"/>
      <c r="AB45" s="515"/>
      <c r="AC45" s="515"/>
      <c r="AD45" s="515"/>
      <c r="AE45" s="515"/>
      <c r="AF45" s="515"/>
      <c r="AG45" s="515"/>
      <c r="AH45" s="515"/>
      <c r="AI45" s="515"/>
      <c r="AJ45" s="515"/>
      <c r="AK45" s="515"/>
      <c r="AL45" s="515"/>
      <c r="AM45" s="515"/>
      <c r="AN45" s="515"/>
      <c r="AO45" s="517"/>
      <c r="AP45" s="518"/>
      <c r="AQ45" s="519"/>
    </row>
    <row r="46" spans="1:43" s="59" customFormat="1" ht="77.25" customHeight="1" x14ac:dyDescent="0.2">
      <c r="A46" s="584"/>
      <c r="B46" s="585"/>
      <c r="C46" s="586"/>
      <c r="D46" s="587"/>
      <c r="E46" s="585"/>
      <c r="F46" s="585"/>
      <c r="G46" s="588"/>
      <c r="H46" s="585"/>
      <c r="I46" s="585"/>
      <c r="J46" s="1550">
        <v>249</v>
      </c>
      <c r="K46" s="1534" t="s">
        <v>59</v>
      </c>
      <c r="L46" s="1593" t="s">
        <v>1976</v>
      </c>
      <c r="M46" s="1576">
        <v>1</v>
      </c>
      <c r="N46" s="1534" t="s">
        <v>60</v>
      </c>
      <c r="O46" s="1534" t="s">
        <v>2274</v>
      </c>
      <c r="P46" s="1534" t="s">
        <v>61</v>
      </c>
      <c r="Q46" s="1591">
        <v>100</v>
      </c>
      <c r="R46" s="1571">
        <f>SUM(V46:V53)</f>
        <v>120000000</v>
      </c>
      <c r="S46" s="1534" t="s">
        <v>2275</v>
      </c>
      <c r="T46" s="1534" t="s">
        <v>193</v>
      </c>
      <c r="U46" s="492" t="s">
        <v>2217</v>
      </c>
      <c r="V46" s="541">
        <v>9000000</v>
      </c>
      <c r="W46" s="1572">
        <v>20</v>
      </c>
      <c r="X46" s="1550" t="s">
        <v>102</v>
      </c>
      <c r="Y46" s="1577">
        <v>282326</v>
      </c>
      <c r="Z46" s="1573">
        <v>292684</v>
      </c>
      <c r="AA46" s="1572">
        <v>135912</v>
      </c>
      <c r="AB46" s="1572">
        <v>45122</v>
      </c>
      <c r="AC46" s="1572">
        <v>307101</v>
      </c>
      <c r="AD46" s="1572">
        <v>86875</v>
      </c>
      <c r="AE46" s="1572">
        <v>2145</v>
      </c>
      <c r="AF46" s="1572">
        <v>12718</v>
      </c>
      <c r="AG46" s="1572">
        <v>26</v>
      </c>
      <c r="AH46" s="1572">
        <v>37</v>
      </c>
      <c r="AI46" s="1572"/>
      <c r="AJ46" s="1572"/>
      <c r="AK46" s="1572">
        <v>43029</v>
      </c>
      <c r="AL46" s="1572">
        <v>16982</v>
      </c>
      <c r="AM46" s="1572">
        <v>60013</v>
      </c>
      <c r="AN46" s="1572">
        <v>575010</v>
      </c>
      <c r="AO46" s="1574">
        <v>43102</v>
      </c>
      <c r="AP46" s="1574">
        <v>43465</v>
      </c>
      <c r="AQ46" s="1575" t="s">
        <v>2284</v>
      </c>
    </row>
    <row r="47" spans="1:43" s="59" customFormat="1" ht="62.25" customHeight="1" x14ac:dyDescent="0.2">
      <c r="A47" s="584"/>
      <c r="B47" s="585"/>
      <c r="C47" s="586"/>
      <c r="D47" s="587"/>
      <c r="E47" s="585"/>
      <c r="F47" s="585"/>
      <c r="G47" s="587"/>
      <c r="H47" s="585"/>
      <c r="I47" s="585"/>
      <c r="J47" s="1550"/>
      <c r="K47" s="1534"/>
      <c r="L47" s="1593"/>
      <c r="M47" s="1576"/>
      <c r="N47" s="1534"/>
      <c r="O47" s="1534"/>
      <c r="P47" s="1534"/>
      <c r="Q47" s="1591"/>
      <c r="R47" s="1571"/>
      <c r="S47" s="1534"/>
      <c r="T47" s="1534"/>
      <c r="U47" s="492" t="s">
        <v>2218</v>
      </c>
      <c r="V47" s="541">
        <v>15000000</v>
      </c>
      <c r="W47" s="1572"/>
      <c r="X47" s="1550"/>
      <c r="Y47" s="1577"/>
      <c r="Z47" s="1573"/>
      <c r="AA47" s="1572"/>
      <c r="AB47" s="1572"/>
      <c r="AC47" s="1572"/>
      <c r="AD47" s="1572"/>
      <c r="AE47" s="1572"/>
      <c r="AF47" s="1572"/>
      <c r="AG47" s="1572"/>
      <c r="AH47" s="1572"/>
      <c r="AI47" s="1572"/>
      <c r="AJ47" s="1572"/>
      <c r="AK47" s="1572"/>
      <c r="AL47" s="1572"/>
      <c r="AM47" s="1572"/>
      <c r="AN47" s="1572"/>
      <c r="AO47" s="1574"/>
      <c r="AP47" s="1574"/>
      <c r="AQ47" s="1575"/>
    </row>
    <row r="48" spans="1:43" s="59" customFormat="1" ht="81.75" customHeight="1" x14ac:dyDescent="0.2">
      <c r="A48" s="584"/>
      <c r="B48" s="585"/>
      <c r="C48" s="586"/>
      <c r="D48" s="587"/>
      <c r="E48" s="585"/>
      <c r="F48" s="585"/>
      <c r="G48" s="587"/>
      <c r="H48" s="585"/>
      <c r="I48" s="585"/>
      <c r="J48" s="1550"/>
      <c r="K48" s="1534"/>
      <c r="L48" s="1593"/>
      <c r="M48" s="1576"/>
      <c r="N48" s="1534"/>
      <c r="O48" s="1534"/>
      <c r="P48" s="1534"/>
      <c r="Q48" s="1591"/>
      <c r="R48" s="1571"/>
      <c r="S48" s="1534"/>
      <c r="T48" s="1534"/>
      <c r="U48" s="492" t="s">
        <v>2219</v>
      </c>
      <c r="V48" s="541">
        <v>18000000</v>
      </c>
      <c r="W48" s="1572"/>
      <c r="X48" s="1550"/>
      <c r="Y48" s="1577"/>
      <c r="Z48" s="1573"/>
      <c r="AA48" s="1572"/>
      <c r="AB48" s="1572"/>
      <c r="AC48" s="1572"/>
      <c r="AD48" s="1572"/>
      <c r="AE48" s="1572"/>
      <c r="AF48" s="1572"/>
      <c r="AG48" s="1572"/>
      <c r="AH48" s="1572"/>
      <c r="AI48" s="1572"/>
      <c r="AJ48" s="1572"/>
      <c r="AK48" s="1572"/>
      <c r="AL48" s="1572"/>
      <c r="AM48" s="1572"/>
      <c r="AN48" s="1572"/>
      <c r="AO48" s="1574"/>
      <c r="AP48" s="1574"/>
      <c r="AQ48" s="1575"/>
    </row>
    <row r="49" spans="1:43" s="59" customFormat="1" ht="81.75" customHeight="1" x14ac:dyDescent="0.2">
      <c r="A49" s="584"/>
      <c r="B49" s="585"/>
      <c r="C49" s="586"/>
      <c r="D49" s="587"/>
      <c r="E49" s="585"/>
      <c r="F49" s="585"/>
      <c r="G49" s="587"/>
      <c r="H49" s="585"/>
      <c r="I49" s="585"/>
      <c r="J49" s="1550"/>
      <c r="K49" s="1534"/>
      <c r="L49" s="1593"/>
      <c r="M49" s="1576"/>
      <c r="N49" s="1534"/>
      <c r="O49" s="1534"/>
      <c r="P49" s="1534"/>
      <c r="Q49" s="1591"/>
      <c r="R49" s="1571"/>
      <c r="S49" s="1534"/>
      <c r="T49" s="1534"/>
      <c r="U49" s="492" t="s">
        <v>196</v>
      </c>
      <c r="V49" s="541">
        <v>2000000</v>
      </c>
      <c r="W49" s="1572"/>
      <c r="X49" s="1550"/>
      <c r="Y49" s="1577"/>
      <c r="Z49" s="1573"/>
      <c r="AA49" s="1572"/>
      <c r="AB49" s="1572"/>
      <c r="AC49" s="1572"/>
      <c r="AD49" s="1572"/>
      <c r="AE49" s="1572"/>
      <c r="AF49" s="1572"/>
      <c r="AG49" s="1572"/>
      <c r="AH49" s="1572"/>
      <c r="AI49" s="1572"/>
      <c r="AJ49" s="1572"/>
      <c r="AK49" s="1572"/>
      <c r="AL49" s="1572"/>
      <c r="AM49" s="1572"/>
      <c r="AN49" s="1572"/>
      <c r="AO49" s="1574"/>
      <c r="AP49" s="1574"/>
      <c r="AQ49" s="1575"/>
    </row>
    <row r="50" spans="1:43" s="59" customFormat="1" ht="48.75" customHeight="1" x14ac:dyDescent="0.2">
      <c r="A50" s="584"/>
      <c r="B50" s="585"/>
      <c r="C50" s="586"/>
      <c r="D50" s="587"/>
      <c r="E50" s="585"/>
      <c r="F50" s="585"/>
      <c r="G50" s="587"/>
      <c r="H50" s="585"/>
      <c r="I50" s="585"/>
      <c r="J50" s="1550"/>
      <c r="K50" s="1534"/>
      <c r="L50" s="1593"/>
      <c r="M50" s="1576"/>
      <c r="N50" s="1534"/>
      <c r="O50" s="1534"/>
      <c r="P50" s="1534"/>
      <c r="Q50" s="1591"/>
      <c r="R50" s="1571"/>
      <c r="S50" s="1534"/>
      <c r="T50" s="1534" t="s">
        <v>194</v>
      </c>
      <c r="U50" s="492" t="s">
        <v>197</v>
      </c>
      <c r="V50" s="541">
        <v>21000000</v>
      </c>
      <c r="W50" s="1572"/>
      <c r="X50" s="1550"/>
      <c r="Y50" s="1577"/>
      <c r="Z50" s="1573"/>
      <c r="AA50" s="1572"/>
      <c r="AB50" s="1572"/>
      <c r="AC50" s="1572"/>
      <c r="AD50" s="1572"/>
      <c r="AE50" s="1572"/>
      <c r="AF50" s="1572"/>
      <c r="AG50" s="1572"/>
      <c r="AH50" s="1572"/>
      <c r="AI50" s="1572"/>
      <c r="AJ50" s="1572"/>
      <c r="AK50" s="1572"/>
      <c r="AL50" s="1572"/>
      <c r="AM50" s="1572"/>
      <c r="AN50" s="1572"/>
      <c r="AO50" s="1574"/>
      <c r="AP50" s="1574"/>
      <c r="AQ50" s="1575"/>
    </row>
    <row r="51" spans="1:43" s="59" customFormat="1" ht="48.75" customHeight="1" x14ac:dyDescent="0.2">
      <c r="A51" s="584"/>
      <c r="B51" s="585"/>
      <c r="C51" s="586"/>
      <c r="D51" s="587"/>
      <c r="E51" s="585"/>
      <c r="F51" s="585"/>
      <c r="G51" s="587"/>
      <c r="H51" s="585"/>
      <c r="I51" s="585"/>
      <c r="J51" s="1550"/>
      <c r="K51" s="1534"/>
      <c r="L51" s="1593"/>
      <c r="M51" s="1576"/>
      <c r="N51" s="1534"/>
      <c r="O51" s="1534"/>
      <c r="P51" s="1534"/>
      <c r="Q51" s="1591"/>
      <c r="R51" s="1571"/>
      <c r="S51" s="1534"/>
      <c r="T51" s="1534"/>
      <c r="U51" s="492" t="s">
        <v>198</v>
      </c>
      <c r="V51" s="541">
        <v>15000000</v>
      </c>
      <c r="W51" s="1572"/>
      <c r="X51" s="1550"/>
      <c r="Y51" s="1577"/>
      <c r="Z51" s="1573"/>
      <c r="AA51" s="1572"/>
      <c r="AB51" s="1572"/>
      <c r="AC51" s="1572"/>
      <c r="AD51" s="1572"/>
      <c r="AE51" s="1572"/>
      <c r="AF51" s="1572"/>
      <c r="AG51" s="1572"/>
      <c r="AH51" s="1572"/>
      <c r="AI51" s="1572"/>
      <c r="AJ51" s="1572"/>
      <c r="AK51" s="1572"/>
      <c r="AL51" s="1572"/>
      <c r="AM51" s="1572"/>
      <c r="AN51" s="1572"/>
      <c r="AO51" s="1574"/>
      <c r="AP51" s="1574"/>
      <c r="AQ51" s="1575"/>
    </row>
    <row r="52" spans="1:43" s="59" customFormat="1" ht="33.75" customHeight="1" x14ac:dyDescent="0.2">
      <c r="A52" s="584"/>
      <c r="B52" s="585"/>
      <c r="C52" s="586"/>
      <c r="D52" s="587"/>
      <c r="E52" s="585"/>
      <c r="F52" s="585"/>
      <c r="G52" s="587"/>
      <c r="H52" s="585"/>
      <c r="I52" s="585"/>
      <c r="J52" s="1550"/>
      <c r="K52" s="1534"/>
      <c r="L52" s="1593"/>
      <c r="M52" s="1576"/>
      <c r="N52" s="1534"/>
      <c r="O52" s="1534"/>
      <c r="P52" s="1534"/>
      <c r="Q52" s="1591"/>
      <c r="R52" s="1571"/>
      <c r="S52" s="1534"/>
      <c r="T52" s="1534" t="s">
        <v>195</v>
      </c>
      <c r="U52" s="492" t="s">
        <v>199</v>
      </c>
      <c r="V52" s="541">
        <v>20000000</v>
      </c>
      <c r="W52" s="1572"/>
      <c r="X52" s="1550"/>
      <c r="Y52" s="1577"/>
      <c r="Z52" s="1573"/>
      <c r="AA52" s="1572"/>
      <c r="AB52" s="1572"/>
      <c r="AC52" s="1572"/>
      <c r="AD52" s="1572"/>
      <c r="AE52" s="1572"/>
      <c r="AF52" s="1572"/>
      <c r="AG52" s="1572"/>
      <c r="AH52" s="1572"/>
      <c r="AI52" s="1572"/>
      <c r="AJ52" s="1572"/>
      <c r="AK52" s="1572"/>
      <c r="AL52" s="1572"/>
      <c r="AM52" s="1572"/>
      <c r="AN52" s="1572"/>
      <c r="AO52" s="1574"/>
      <c r="AP52" s="1574"/>
      <c r="AQ52" s="1575"/>
    </row>
    <row r="53" spans="1:43" s="59" customFormat="1" ht="45" customHeight="1" x14ac:dyDescent="0.2">
      <c r="A53" s="584"/>
      <c r="B53" s="585"/>
      <c r="C53" s="586"/>
      <c r="D53" s="587"/>
      <c r="E53" s="585"/>
      <c r="F53" s="585"/>
      <c r="G53" s="587"/>
      <c r="H53" s="585"/>
      <c r="I53" s="585"/>
      <c r="J53" s="1550"/>
      <c r="K53" s="1534"/>
      <c r="L53" s="1593"/>
      <c r="M53" s="1576"/>
      <c r="N53" s="1534"/>
      <c r="O53" s="1534"/>
      <c r="P53" s="1534"/>
      <c r="Q53" s="1591"/>
      <c r="R53" s="1571"/>
      <c r="S53" s="1534"/>
      <c r="T53" s="1534"/>
      <c r="U53" s="492" t="s">
        <v>192</v>
      </c>
      <c r="V53" s="541">
        <v>20000000</v>
      </c>
      <c r="W53" s="1572"/>
      <c r="X53" s="1550"/>
      <c r="Y53" s="1577"/>
      <c r="Z53" s="1573"/>
      <c r="AA53" s="1572"/>
      <c r="AB53" s="1572"/>
      <c r="AC53" s="1572"/>
      <c r="AD53" s="1572"/>
      <c r="AE53" s="1572"/>
      <c r="AF53" s="1572"/>
      <c r="AG53" s="1572"/>
      <c r="AH53" s="1572"/>
      <c r="AI53" s="1572"/>
      <c r="AJ53" s="1572"/>
      <c r="AK53" s="1572"/>
      <c r="AL53" s="1572"/>
      <c r="AM53" s="1572"/>
      <c r="AN53" s="1572"/>
      <c r="AO53" s="1574"/>
      <c r="AP53" s="1574"/>
      <c r="AQ53" s="1575"/>
    </row>
    <row r="54" spans="1:43" ht="27" customHeight="1" x14ac:dyDescent="0.2">
      <c r="A54" s="573"/>
      <c r="B54" s="368"/>
      <c r="C54" s="582"/>
      <c r="D54" s="580">
        <v>28</v>
      </c>
      <c r="E54" s="521"/>
      <c r="F54" s="1612" t="s">
        <v>62</v>
      </c>
      <c r="G54" s="1612"/>
      <c r="H54" s="1612"/>
      <c r="I54" s="1612"/>
      <c r="J54" s="1612"/>
      <c r="K54" s="1612"/>
      <c r="L54" s="522"/>
      <c r="M54" s="1461"/>
      <c r="N54" s="522"/>
      <c r="O54" s="522"/>
      <c r="P54" s="522"/>
      <c r="Q54" s="581"/>
      <c r="R54" s="1464"/>
      <c r="S54" s="522"/>
      <c r="T54" s="523"/>
      <c r="U54" s="524"/>
      <c r="V54" s="545"/>
      <c r="W54" s="525"/>
      <c r="X54" s="526"/>
      <c r="Y54" s="527"/>
      <c r="Z54" s="528"/>
      <c r="AA54" s="527"/>
      <c r="AB54" s="527"/>
      <c r="AC54" s="527"/>
      <c r="AD54" s="527"/>
      <c r="AE54" s="527"/>
      <c r="AF54" s="527"/>
      <c r="AG54" s="527"/>
      <c r="AH54" s="527"/>
      <c r="AI54" s="527"/>
      <c r="AJ54" s="527"/>
      <c r="AK54" s="527"/>
      <c r="AL54" s="527"/>
      <c r="AM54" s="527"/>
      <c r="AN54" s="527"/>
      <c r="AO54" s="529"/>
      <c r="AP54" s="530"/>
      <c r="AQ54" s="531"/>
    </row>
    <row r="55" spans="1:43" ht="27" customHeight="1" x14ac:dyDescent="0.2">
      <c r="A55" s="573"/>
      <c r="B55" s="368"/>
      <c r="C55" s="368"/>
      <c r="D55" s="589"/>
      <c r="E55" s="590"/>
      <c r="F55" s="591"/>
      <c r="G55" s="583">
        <v>87</v>
      </c>
      <c r="H55" s="1610" t="s">
        <v>63</v>
      </c>
      <c r="I55" s="1610"/>
      <c r="J55" s="1610"/>
      <c r="K55" s="1610"/>
      <c r="L55" s="25"/>
      <c r="M55" s="26"/>
      <c r="N55" s="25"/>
      <c r="O55" s="25"/>
      <c r="P55" s="25"/>
      <c r="Q55" s="566"/>
      <c r="R55" s="1462"/>
      <c r="S55" s="25"/>
      <c r="T55" s="346"/>
      <c r="U55" s="512"/>
      <c r="V55" s="543"/>
      <c r="W55" s="513"/>
      <c r="X55" s="514"/>
      <c r="Y55" s="515"/>
      <c r="Z55" s="516"/>
      <c r="AA55" s="515"/>
      <c r="AB55" s="515"/>
      <c r="AC55" s="515"/>
      <c r="AD55" s="515"/>
      <c r="AE55" s="515"/>
      <c r="AF55" s="515"/>
      <c r="AG55" s="515"/>
      <c r="AH55" s="515"/>
      <c r="AI55" s="515"/>
      <c r="AJ55" s="515"/>
      <c r="AK55" s="515"/>
      <c r="AL55" s="515"/>
      <c r="AM55" s="515"/>
      <c r="AN55" s="515"/>
      <c r="AO55" s="517"/>
      <c r="AP55" s="518"/>
      <c r="AQ55" s="519"/>
    </row>
    <row r="56" spans="1:43" s="59" customFormat="1" ht="48.75" customHeight="1" x14ac:dyDescent="0.2">
      <c r="A56" s="576"/>
      <c r="B56" s="577"/>
      <c r="C56" s="577"/>
      <c r="D56" s="578"/>
      <c r="E56" s="577"/>
      <c r="F56" s="577"/>
      <c r="G56" s="592"/>
      <c r="H56" s="593"/>
      <c r="I56" s="593"/>
      <c r="J56" s="1558">
        <v>257</v>
      </c>
      <c r="K56" s="1534" t="s">
        <v>64</v>
      </c>
      <c r="L56" s="1534" t="s">
        <v>1979</v>
      </c>
      <c r="M56" s="1558">
        <v>1</v>
      </c>
      <c r="N56" s="1534" t="s">
        <v>65</v>
      </c>
      <c r="O56" s="1605" t="s">
        <v>2276</v>
      </c>
      <c r="P56" s="1605" t="s">
        <v>66</v>
      </c>
      <c r="Q56" s="1604">
        <f>+R56/(SUM($V$56:$V$63))*100</f>
        <v>18.604651162790699</v>
      </c>
      <c r="R56" s="1592">
        <f>SUM(V56:V58)</f>
        <v>32000000</v>
      </c>
      <c r="S56" s="1534" t="s">
        <v>67</v>
      </c>
      <c r="T56" s="1534" t="s">
        <v>68</v>
      </c>
      <c r="U56" s="1175" t="s">
        <v>106</v>
      </c>
      <c r="V56" s="541">
        <v>13500000</v>
      </c>
      <c r="W56" s="1572">
        <v>20</v>
      </c>
      <c r="X56" s="1558" t="s">
        <v>223</v>
      </c>
      <c r="Y56" s="1576">
        <v>282326</v>
      </c>
      <c r="Z56" s="1573">
        <v>292684</v>
      </c>
      <c r="AA56" s="1558">
        <v>135912</v>
      </c>
      <c r="AB56" s="1558">
        <v>45122</v>
      </c>
      <c r="AC56" s="1558">
        <v>307101</v>
      </c>
      <c r="AD56" s="1558">
        <v>86875</v>
      </c>
      <c r="AE56" s="1558">
        <v>2145</v>
      </c>
      <c r="AF56" s="1558">
        <v>12718</v>
      </c>
      <c r="AG56" s="1558">
        <v>26</v>
      </c>
      <c r="AH56" s="1558">
        <v>37</v>
      </c>
      <c r="AI56" s="1558"/>
      <c r="AJ56" s="1558"/>
      <c r="AK56" s="1558">
        <v>43029</v>
      </c>
      <c r="AL56" s="1558">
        <v>16982</v>
      </c>
      <c r="AM56" s="1558">
        <v>60013</v>
      </c>
      <c r="AN56" s="1558">
        <v>575010</v>
      </c>
      <c r="AO56" s="1574">
        <v>43102</v>
      </c>
      <c r="AP56" s="1574">
        <v>43465</v>
      </c>
      <c r="AQ56" s="1558" t="s">
        <v>2284</v>
      </c>
    </row>
    <row r="57" spans="1:43" s="59" customFormat="1" ht="27" customHeight="1" x14ac:dyDescent="0.2">
      <c r="A57" s="576"/>
      <c r="B57" s="577"/>
      <c r="C57" s="577"/>
      <c r="D57" s="578"/>
      <c r="E57" s="577"/>
      <c r="F57" s="577"/>
      <c r="G57" s="578"/>
      <c r="H57" s="577"/>
      <c r="I57" s="577"/>
      <c r="J57" s="1558"/>
      <c r="K57" s="1534"/>
      <c r="L57" s="1534"/>
      <c r="M57" s="1558"/>
      <c r="N57" s="1534"/>
      <c r="O57" s="1605"/>
      <c r="P57" s="1605"/>
      <c r="Q57" s="1604"/>
      <c r="R57" s="1592"/>
      <c r="S57" s="1605"/>
      <c r="T57" s="1534"/>
      <c r="U57" s="1175" t="s">
        <v>107</v>
      </c>
      <c r="V57" s="541">
        <v>9300000</v>
      </c>
      <c r="W57" s="1572"/>
      <c r="X57" s="1558"/>
      <c r="Y57" s="1576"/>
      <c r="Z57" s="1573"/>
      <c r="AA57" s="1558"/>
      <c r="AB57" s="1558"/>
      <c r="AC57" s="1558"/>
      <c r="AD57" s="1558"/>
      <c r="AE57" s="1558"/>
      <c r="AF57" s="1558"/>
      <c r="AG57" s="1558"/>
      <c r="AH57" s="1558"/>
      <c r="AI57" s="1558"/>
      <c r="AJ57" s="1558"/>
      <c r="AK57" s="1558"/>
      <c r="AL57" s="1558"/>
      <c r="AM57" s="1558"/>
      <c r="AN57" s="1558"/>
      <c r="AO57" s="1574"/>
      <c r="AP57" s="1574"/>
      <c r="AQ57" s="1558"/>
    </row>
    <row r="58" spans="1:43" s="59" customFormat="1" ht="27" customHeight="1" x14ac:dyDescent="0.2">
      <c r="A58" s="576"/>
      <c r="B58" s="577"/>
      <c r="C58" s="577"/>
      <c r="D58" s="578"/>
      <c r="E58" s="577"/>
      <c r="F58" s="577"/>
      <c r="G58" s="578"/>
      <c r="H58" s="577"/>
      <c r="I58" s="594"/>
      <c r="J58" s="1558"/>
      <c r="K58" s="1534"/>
      <c r="L58" s="1534"/>
      <c r="M58" s="1558"/>
      <c r="N58" s="1534"/>
      <c r="O58" s="1605"/>
      <c r="P58" s="1605"/>
      <c r="Q58" s="1604"/>
      <c r="R58" s="1592"/>
      <c r="S58" s="1605"/>
      <c r="T58" s="1534"/>
      <c r="U58" s="1175" t="s">
        <v>108</v>
      </c>
      <c r="V58" s="541">
        <v>9200000</v>
      </c>
      <c r="W58" s="1572"/>
      <c r="X58" s="1558"/>
      <c r="Y58" s="1576"/>
      <c r="Z58" s="1573"/>
      <c r="AA58" s="1558"/>
      <c r="AB58" s="1558"/>
      <c r="AC58" s="1558"/>
      <c r="AD58" s="1558"/>
      <c r="AE58" s="1558"/>
      <c r="AF58" s="1558"/>
      <c r="AG58" s="1558"/>
      <c r="AH58" s="1558"/>
      <c r="AI58" s="1558"/>
      <c r="AJ58" s="1558"/>
      <c r="AK58" s="1558"/>
      <c r="AL58" s="1558"/>
      <c r="AM58" s="1558"/>
      <c r="AN58" s="1558"/>
      <c r="AO58" s="1574"/>
      <c r="AP58" s="1574"/>
      <c r="AQ58" s="1558"/>
    </row>
    <row r="59" spans="1:43" s="59" customFormat="1" ht="48" customHeight="1" x14ac:dyDescent="0.2">
      <c r="A59" s="576"/>
      <c r="B59" s="577"/>
      <c r="C59" s="577"/>
      <c r="D59" s="578"/>
      <c r="E59" s="577"/>
      <c r="F59" s="577"/>
      <c r="G59" s="578"/>
      <c r="H59" s="577"/>
      <c r="I59" s="594"/>
      <c r="J59" s="1558">
        <v>258</v>
      </c>
      <c r="K59" s="1534" t="s">
        <v>70</v>
      </c>
      <c r="L59" s="1534" t="s">
        <v>1990</v>
      </c>
      <c r="M59" s="1572">
        <v>1</v>
      </c>
      <c r="N59" s="1534"/>
      <c r="O59" s="1605"/>
      <c r="P59" s="1605"/>
      <c r="Q59" s="1604">
        <f>+R59/(SUM($V$56:$V$63))*100</f>
        <v>17.441860465116278</v>
      </c>
      <c r="R59" s="1592">
        <f>SUM(V59:V60)</f>
        <v>30000000</v>
      </c>
      <c r="S59" s="1605"/>
      <c r="T59" s="1534" t="s">
        <v>71</v>
      </c>
      <c r="U59" s="1175" t="s">
        <v>109</v>
      </c>
      <c r="V59" s="541">
        <v>18000000</v>
      </c>
      <c r="W59" s="1572"/>
      <c r="X59" s="1558"/>
      <c r="Y59" s="1576"/>
      <c r="Z59" s="1573"/>
      <c r="AA59" s="1558"/>
      <c r="AB59" s="1558"/>
      <c r="AC59" s="1558"/>
      <c r="AD59" s="1558"/>
      <c r="AE59" s="1558"/>
      <c r="AF59" s="1558"/>
      <c r="AG59" s="1558"/>
      <c r="AH59" s="1558"/>
      <c r="AI59" s="1558"/>
      <c r="AJ59" s="1558"/>
      <c r="AK59" s="1558"/>
      <c r="AL59" s="1558"/>
      <c r="AM59" s="1558"/>
      <c r="AN59" s="1558"/>
      <c r="AO59" s="1574"/>
      <c r="AP59" s="1574"/>
      <c r="AQ59" s="1558"/>
    </row>
    <row r="60" spans="1:43" s="59" customFormat="1" ht="47.25" customHeight="1" x14ac:dyDescent="0.2">
      <c r="A60" s="576"/>
      <c r="B60" s="577"/>
      <c r="C60" s="577"/>
      <c r="D60" s="578"/>
      <c r="E60" s="577"/>
      <c r="F60" s="577"/>
      <c r="G60" s="578"/>
      <c r="H60" s="577"/>
      <c r="I60" s="577"/>
      <c r="J60" s="1558"/>
      <c r="K60" s="1534"/>
      <c r="L60" s="1534"/>
      <c r="M60" s="1572"/>
      <c r="N60" s="1534"/>
      <c r="O60" s="1605"/>
      <c r="P60" s="1605"/>
      <c r="Q60" s="1604"/>
      <c r="R60" s="1592"/>
      <c r="S60" s="1605"/>
      <c r="T60" s="1534"/>
      <c r="U60" s="1175" t="s">
        <v>110</v>
      </c>
      <c r="V60" s="541">
        <v>12000000</v>
      </c>
      <c r="W60" s="1572"/>
      <c r="X60" s="1558"/>
      <c r="Y60" s="1576"/>
      <c r="Z60" s="1573"/>
      <c r="AA60" s="1558"/>
      <c r="AB60" s="1558"/>
      <c r="AC60" s="1558"/>
      <c r="AD60" s="1558"/>
      <c r="AE60" s="1558"/>
      <c r="AF60" s="1558"/>
      <c r="AG60" s="1558"/>
      <c r="AH60" s="1558"/>
      <c r="AI60" s="1558"/>
      <c r="AJ60" s="1558"/>
      <c r="AK60" s="1558"/>
      <c r="AL60" s="1558"/>
      <c r="AM60" s="1558"/>
      <c r="AN60" s="1558"/>
      <c r="AO60" s="1574"/>
      <c r="AP60" s="1574"/>
      <c r="AQ60" s="1558"/>
    </row>
    <row r="61" spans="1:43" s="59" customFormat="1" ht="79.5" customHeight="1" x14ac:dyDescent="0.2">
      <c r="A61" s="576"/>
      <c r="B61" s="577"/>
      <c r="C61" s="577"/>
      <c r="D61" s="578"/>
      <c r="E61" s="577"/>
      <c r="F61" s="577"/>
      <c r="G61" s="578"/>
      <c r="H61" s="577"/>
      <c r="I61" s="577"/>
      <c r="J61" s="445">
        <v>259</v>
      </c>
      <c r="K61" s="480" t="s">
        <v>69</v>
      </c>
      <c r="L61" s="480" t="s">
        <v>1980</v>
      </c>
      <c r="M61" s="1452">
        <v>1</v>
      </c>
      <c r="N61" s="1534"/>
      <c r="O61" s="1605"/>
      <c r="P61" s="1605"/>
      <c r="Q61" s="1459">
        <f>+R61/(SUM($V$56:$V$63))*100</f>
        <v>5.2325581395348841</v>
      </c>
      <c r="R61" s="1465">
        <f>+V61</f>
        <v>9000000</v>
      </c>
      <c r="S61" s="1605"/>
      <c r="T61" s="480" t="s">
        <v>114</v>
      </c>
      <c r="U61" s="1175" t="s">
        <v>111</v>
      </c>
      <c r="V61" s="541">
        <v>9000000</v>
      </c>
      <c r="W61" s="1572"/>
      <c r="X61" s="1558"/>
      <c r="Y61" s="1576"/>
      <c r="Z61" s="1573"/>
      <c r="AA61" s="1558"/>
      <c r="AB61" s="1558"/>
      <c r="AC61" s="1558"/>
      <c r="AD61" s="1558"/>
      <c r="AE61" s="1558"/>
      <c r="AF61" s="1558"/>
      <c r="AG61" s="1558"/>
      <c r="AH61" s="1558"/>
      <c r="AI61" s="1558"/>
      <c r="AJ61" s="1558"/>
      <c r="AK61" s="1558"/>
      <c r="AL61" s="1558"/>
      <c r="AM61" s="1558"/>
      <c r="AN61" s="1558"/>
      <c r="AO61" s="1574"/>
      <c r="AP61" s="1574"/>
      <c r="AQ61" s="1558"/>
    </row>
    <row r="62" spans="1:43" s="59" customFormat="1" ht="73.5" customHeight="1" x14ac:dyDescent="0.2">
      <c r="A62" s="576"/>
      <c r="B62" s="577"/>
      <c r="C62" s="577"/>
      <c r="D62" s="578"/>
      <c r="E62" s="577"/>
      <c r="F62" s="577"/>
      <c r="G62" s="578"/>
      <c r="H62" s="577"/>
      <c r="I62" s="577"/>
      <c r="J62" s="445">
        <v>263</v>
      </c>
      <c r="K62" s="480" t="s">
        <v>72</v>
      </c>
      <c r="L62" s="480" t="s">
        <v>1982</v>
      </c>
      <c r="M62" s="1452">
        <v>1</v>
      </c>
      <c r="N62" s="1534"/>
      <c r="O62" s="1605"/>
      <c r="P62" s="1605"/>
      <c r="Q62" s="1459">
        <f>+R62/(SUM($V$56:$V$63))*100</f>
        <v>46.511627906976742</v>
      </c>
      <c r="R62" s="1465">
        <f>+V62</f>
        <v>80000000</v>
      </c>
      <c r="S62" s="1605"/>
      <c r="T62" s="480" t="s">
        <v>73</v>
      </c>
      <c r="U62" s="1175" t="s">
        <v>112</v>
      </c>
      <c r="V62" s="541">
        <v>80000000</v>
      </c>
      <c r="W62" s="1572"/>
      <c r="X62" s="1558"/>
      <c r="Y62" s="1576"/>
      <c r="Z62" s="1573"/>
      <c r="AA62" s="1558"/>
      <c r="AB62" s="1558"/>
      <c r="AC62" s="1558"/>
      <c r="AD62" s="1558"/>
      <c r="AE62" s="1558"/>
      <c r="AF62" s="1558"/>
      <c r="AG62" s="1558"/>
      <c r="AH62" s="1558"/>
      <c r="AI62" s="1558"/>
      <c r="AJ62" s="1558"/>
      <c r="AK62" s="1558"/>
      <c r="AL62" s="1558"/>
      <c r="AM62" s="1558"/>
      <c r="AN62" s="1558"/>
      <c r="AO62" s="1574"/>
      <c r="AP62" s="1574"/>
      <c r="AQ62" s="1558"/>
    </row>
    <row r="63" spans="1:43" s="59" customFormat="1" ht="76.5" customHeight="1" x14ac:dyDescent="0.2">
      <c r="A63" s="576"/>
      <c r="B63" s="577"/>
      <c r="C63" s="577"/>
      <c r="D63" s="578"/>
      <c r="E63" s="577"/>
      <c r="F63" s="577"/>
      <c r="G63" s="578"/>
      <c r="H63" s="577"/>
      <c r="I63" s="577"/>
      <c r="J63" s="445">
        <v>261</v>
      </c>
      <c r="K63" s="480" t="s">
        <v>74</v>
      </c>
      <c r="L63" s="480" t="s">
        <v>1981</v>
      </c>
      <c r="M63" s="1452">
        <v>2</v>
      </c>
      <c r="N63" s="1534"/>
      <c r="O63" s="1605"/>
      <c r="P63" s="1605"/>
      <c r="Q63" s="1459">
        <f>+R63/(SUM($V$56:$V$63))*100</f>
        <v>12.209302325581394</v>
      </c>
      <c r="R63" s="1465">
        <f>+V63</f>
        <v>21000000</v>
      </c>
      <c r="S63" s="1605"/>
      <c r="T63" s="480" t="s">
        <v>75</v>
      </c>
      <c r="U63" s="1175" t="s">
        <v>113</v>
      </c>
      <c r="V63" s="541">
        <v>21000000</v>
      </c>
      <c r="W63" s="1572"/>
      <c r="X63" s="1558"/>
      <c r="Y63" s="1576"/>
      <c r="Z63" s="1573"/>
      <c r="AA63" s="1558"/>
      <c r="AB63" s="1558"/>
      <c r="AC63" s="1558"/>
      <c r="AD63" s="1558"/>
      <c r="AE63" s="1558"/>
      <c r="AF63" s="1558"/>
      <c r="AG63" s="1558"/>
      <c r="AH63" s="1558"/>
      <c r="AI63" s="1558"/>
      <c r="AJ63" s="1558"/>
      <c r="AK63" s="1558"/>
      <c r="AL63" s="1558"/>
      <c r="AM63" s="1558"/>
      <c r="AN63" s="1558"/>
      <c r="AO63" s="1574"/>
      <c r="AP63" s="1574"/>
      <c r="AQ63" s="1558"/>
    </row>
    <row r="64" spans="1:43" s="59" customFormat="1" ht="102" customHeight="1" x14ac:dyDescent="0.2">
      <c r="A64" s="568"/>
      <c r="B64" s="577"/>
      <c r="C64" s="577"/>
      <c r="D64" s="570"/>
      <c r="E64" s="1596"/>
      <c r="F64" s="1596"/>
      <c r="G64" s="1597"/>
      <c r="H64" s="1596"/>
      <c r="I64" s="1596"/>
      <c r="J64" s="1550">
        <v>262</v>
      </c>
      <c r="K64" s="1534" t="s">
        <v>76</v>
      </c>
      <c r="L64" s="1534" t="s">
        <v>1978</v>
      </c>
      <c r="M64" s="1550">
        <v>1</v>
      </c>
      <c r="N64" s="1534" t="s">
        <v>77</v>
      </c>
      <c r="O64" s="1534" t="s">
        <v>2277</v>
      </c>
      <c r="P64" s="1534" t="s">
        <v>78</v>
      </c>
      <c r="Q64" s="1607">
        <v>100</v>
      </c>
      <c r="R64" s="1594">
        <f>SUM(V64:V69)</f>
        <v>30000000</v>
      </c>
      <c r="S64" s="1534" t="s">
        <v>222</v>
      </c>
      <c r="T64" s="1598" t="s">
        <v>220</v>
      </c>
      <c r="U64" s="1174" t="s">
        <v>134</v>
      </c>
      <c r="V64" s="541">
        <v>6000000</v>
      </c>
      <c r="W64" s="1572">
        <v>20</v>
      </c>
      <c r="X64" s="1558" t="s">
        <v>223</v>
      </c>
      <c r="Y64" s="1572">
        <v>282326</v>
      </c>
      <c r="Z64" s="1573">
        <v>292684</v>
      </c>
      <c r="AA64" s="1572">
        <v>135912</v>
      </c>
      <c r="AB64" s="1572">
        <v>45122</v>
      </c>
      <c r="AC64" s="1572">
        <v>307101</v>
      </c>
      <c r="AD64" s="1572">
        <v>86875</v>
      </c>
      <c r="AE64" s="1572">
        <v>2145</v>
      </c>
      <c r="AF64" s="1572">
        <v>12718</v>
      </c>
      <c r="AG64" s="1572">
        <v>26</v>
      </c>
      <c r="AH64" s="1572">
        <v>37</v>
      </c>
      <c r="AI64" s="1572"/>
      <c r="AJ64" s="1572"/>
      <c r="AK64" s="1572">
        <v>43029</v>
      </c>
      <c r="AL64" s="1572">
        <v>16982</v>
      </c>
      <c r="AM64" s="1572">
        <v>60013</v>
      </c>
      <c r="AN64" s="1572">
        <v>575010</v>
      </c>
      <c r="AO64" s="1574">
        <v>43102</v>
      </c>
      <c r="AP64" s="1574">
        <v>43465</v>
      </c>
      <c r="AQ64" s="1558" t="s">
        <v>2284</v>
      </c>
    </row>
    <row r="65" spans="1:43" s="59" customFormat="1" ht="98.25" customHeight="1" x14ac:dyDescent="0.2">
      <c r="A65" s="568"/>
      <c r="B65" s="577"/>
      <c r="C65" s="577"/>
      <c r="D65" s="570"/>
      <c r="E65" s="1596"/>
      <c r="F65" s="1596"/>
      <c r="G65" s="1597"/>
      <c r="H65" s="1596"/>
      <c r="I65" s="1596"/>
      <c r="J65" s="1550"/>
      <c r="K65" s="1534"/>
      <c r="L65" s="1534"/>
      <c r="M65" s="1550"/>
      <c r="N65" s="1534"/>
      <c r="O65" s="1534"/>
      <c r="P65" s="1534"/>
      <c r="Q65" s="1607"/>
      <c r="R65" s="1594"/>
      <c r="S65" s="1534"/>
      <c r="T65" s="1598"/>
      <c r="U65" s="1174" t="s">
        <v>135</v>
      </c>
      <c r="V65" s="541">
        <v>4500000</v>
      </c>
      <c r="W65" s="1572"/>
      <c r="X65" s="1558"/>
      <c r="Y65" s="1572"/>
      <c r="Z65" s="1573"/>
      <c r="AA65" s="1572"/>
      <c r="AB65" s="1572"/>
      <c r="AC65" s="1572"/>
      <c r="AD65" s="1572"/>
      <c r="AE65" s="1572"/>
      <c r="AF65" s="1572"/>
      <c r="AG65" s="1572"/>
      <c r="AH65" s="1572"/>
      <c r="AI65" s="1572"/>
      <c r="AJ65" s="1572"/>
      <c r="AK65" s="1572"/>
      <c r="AL65" s="1572"/>
      <c r="AM65" s="1572"/>
      <c r="AN65" s="1572"/>
      <c r="AO65" s="1574"/>
      <c r="AP65" s="1574"/>
      <c r="AQ65" s="1558"/>
    </row>
    <row r="66" spans="1:43" s="59" customFormat="1" ht="67.5" customHeight="1" x14ac:dyDescent="0.2">
      <c r="A66" s="568"/>
      <c r="B66" s="577"/>
      <c r="C66" s="577"/>
      <c r="D66" s="570"/>
      <c r="E66" s="1596"/>
      <c r="F66" s="1596"/>
      <c r="G66" s="1597"/>
      <c r="H66" s="1596"/>
      <c r="I66" s="1596"/>
      <c r="J66" s="1550"/>
      <c r="K66" s="1534"/>
      <c r="L66" s="1534"/>
      <c r="M66" s="1550"/>
      <c r="N66" s="1534"/>
      <c r="O66" s="1534"/>
      <c r="P66" s="1534"/>
      <c r="Q66" s="1607"/>
      <c r="R66" s="1594"/>
      <c r="S66" s="1534"/>
      <c r="T66" s="1534" t="s">
        <v>221</v>
      </c>
      <c r="U66" s="1175" t="s">
        <v>136</v>
      </c>
      <c r="V66" s="541">
        <v>8000000</v>
      </c>
      <c r="W66" s="1572"/>
      <c r="X66" s="1558"/>
      <c r="Y66" s="1572"/>
      <c r="Z66" s="1573"/>
      <c r="AA66" s="1572"/>
      <c r="AB66" s="1572"/>
      <c r="AC66" s="1572"/>
      <c r="AD66" s="1572"/>
      <c r="AE66" s="1572"/>
      <c r="AF66" s="1572"/>
      <c r="AG66" s="1572"/>
      <c r="AH66" s="1572"/>
      <c r="AI66" s="1572"/>
      <c r="AJ66" s="1572"/>
      <c r="AK66" s="1572"/>
      <c r="AL66" s="1572"/>
      <c r="AM66" s="1572"/>
      <c r="AN66" s="1572"/>
      <c r="AO66" s="1574"/>
      <c r="AP66" s="1574"/>
      <c r="AQ66" s="1558"/>
    </row>
    <row r="67" spans="1:43" s="59" customFormat="1" ht="51.75" customHeight="1" x14ac:dyDescent="0.2">
      <c r="A67" s="568"/>
      <c r="B67" s="577"/>
      <c r="C67" s="577"/>
      <c r="D67" s="570"/>
      <c r="E67" s="1596"/>
      <c r="F67" s="1596"/>
      <c r="G67" s="1597"/>
      <c r="H67" s="1596"/>
      <c r="I67" s="1596"/>
      <c r="J67" s="1550"/>
      <c r="K67" s="1534"/>
      <c r="L67" s="1534"/>
      <c r="M67" s="1550"/>
      <c r="N67" s="1534"/>
      <c r="O67" s="1534"/>
      <c r="P67" s="1534"/>
      <c r="Q67" s="1607"/>
      <c r="R67" s="1594"/>
      <c r="S67" s="1534"/>
      <c r="T67" s="1534"/>
      <c r="U67" s="1175" t="s">
        <v>137</v>
      </c>
      <c r="V67" s="544">
        <v>3700000</v>
      </c>
      <c r="W67" s="1572"/>
      <c r="X67" s="1558"/>
      <c r="Y67" s="1572"/>
      <c r="Z67" s="1573"/>
      <c r="AA67" s="1572"/>
      <c r="AB67" s="1572"/>
      <c r="AC67" s="1572"/>
      <c r="AD67" s="1572"/>
      <c r="AE67" s="1572"/>
      <c r="AF67" s="1572"/>
      <c r="AG67" s="1572"/>
      <c r="AH67" s="1572"/>
      <c r="AI67" s="1572"/>
      <c r="AJ67" s="1572"/>
      <c r="AK67" s="1572"/>
      <c r="AL67" s="1572"/>
      <c r="AM67" s="1572"/>
      <c r="AN67" s="1572"/>
      <c r="AO67" s="1574"/>
      <c r="AP67" s="1574"/>
      <c r="AQ67" s="1558"/>
    </row>
    <row r="68" spans="1:43" s="59" customFormat="1" ht="39" customHeight="1" x14ac:dyDescent="0.2">
      <c r="A68" s="568"/>
      <c r="B68" s="577"/>
      <c r="C68" s="577"/>
      <c r="D68" s="570"/>
      <c r="E68" s="1596"/>
      <c r="F68" s="1596"/>
      <c r="G68" s="1597"/>
      <c r="H68" s="1596"/>
      <c r="I68" s="1596"/>
      <c r="J68" s="1550"/>
      <c r="K68" s="1534"/>
      <c r="L68" s="1534"/>
      <c r="M68" s="1550"/>
      <c r="N68" s="1534"/>
      <c r="O68" s="1534"/>
      <c r="P68" s="1534"/>
      <c r="Q68" s="1607"/>
      <c r="R68" s="1594"/>
      <c r="S68" s="1534"/>
      <c r="T68" s="1534"/>
      <c r="U68" s="1175" t="s">
        <v>115</v>
      </c>
      <c r="V68" s="541">
        <v>4800000</v>
      </c>
      <c r="W68" s="1572"/>
      <c r="X68" s="1558"/>
      <c r="Y68" s="1572"/>
      <c r="Z68" s="1573"/>
      <c r="AA68" s="1572"/>
      <c r="AB68" s="1572"/>
      <c r="AC68" s="1572"/>
      <c r="AD68" s="1572"/>
      <c r="AE68" s="1572"/>
      <c r="AF68" s="1572"/>
      <c r="AG68" s="1572"/>
      <c r="AH68" s="1572"/>
      <c r="AI68" s="1572"/>
      <c r="AJ68" s="1572"/>
      <c r="AK68" s="1572"/>
      <c r="AL68" s="1572"/>
      <c r="AM68" s="1572"/>
      <c r="AN68" s="1572"/>
      <c r="AO68" s="1574"/>
      <c r="AP68" s="1574"/>
      <c r="AQ68" s="1558"/>
    </row>
    <row r="69" spans="1:43" s="59" customFormat="1" ht="27" customHeight="1" x14ac:dyDescent="0.2">
      <c r="A69" s="568"/>
      <c r="B69" s="577"/>
      <c r="C69" s="577"/>
      <c r="D69" s="570"/>
      <c r="E69" s="1596"/>
      <c r="F69" s="1596"/>
      <c r="G69" s="1597"/>
      <c r="H69" s="1596"/>
      <c r="I69" s="1596"/>
      <c r="J69" s="1550"/>
      <c r="K69" s="1534"/>
      <c r="L69" s="1534"/>
      <c r="M69" s="1550"/>
      <c r="N69" s="1534"/>
      <c r="O69" s="1534"/>
      <c r="P69" s="1534"/>
      <c r="Q69" s="1607"/>
      <c r="R69" s="1594"/>
      <c r="S69" s="1534"/>
      <c r="T69" s="1534"/>
      <c r="U69" s="1175" t="s">
        <v>138</v>
      </c>
      <c r="V69" s="541">
        <v>3000000</v>
      </c>
      <c r="W69" s="1572"/>
      <c r="X69" s="1558"/>
      <c r="Y69" s="1572"/>
      <c r="Z69" s="1573"/>
      <c r="AA69" s="1572"/>
      <c r="AB69" s="1572"/>
      <c r="AC69" s="1572"/>
      <c r="AD69" s="1572"/>
      <c r="AE69" s="1572"/>
      <c r="AF69" s="1572"/>
      <c r="AG69" s="1572"/>
      <c r="AH69" s="1572"/>
      <c r="AI69" s="1572"/>
      <c r="AJ69" s="1572"/>
      <c r="AK69" s="1572"/>
      <c r="AL69" s="1572"/>
      <c r="AM69" s="1572"/>
      <c r="AN69" s="1572"/>
      <c r="AO69" s="1574"/>
      <c r="AP69" s="1574"/>
      <c r="AQ69" s="1558"/>
    </row>
    <row r="70" spans="1:43" s="59" customFormat="1" ht="48.75" customHeight="1" x14ac:dyDescent="0.2">
      <c r="A70" s="568"/>
      <c r="B70" s="577"/>
      <c r="C70" s="577"/>
      <c r="D70" s="570"/>
      <c r="E70" s="569"/>
      <c r="F70" s="569"/>
      <c r="G70" s="570"/>
      <c r="H70" s="569"/>
      <c r="I70" s="569"/>
      <c r="J70" s="1550">
        <v>264</v>
      </c>
      <c r="K70" s="1534" t="s">
        <v>79</v>
      </c>
      <c r="L70" s="1534" t="s">
        <v>1977</v>
      </c>
      <c r="M70" s="1550">
        <v>1</v>
      </c>
      <c r="N70" s="1603" t="s">
        <v>80</v>
      </c>
      <c r="O70" s="1534" t="s">
        <v>2278</v>
      </c>
      <c r="P70" s="1534" t="s">
        <v>81</v>
      </c>
      <c r="Q70" s="1607">
        <v>100</v>
      </c>
      <c r="R70" s="1594">
        <f>SUM(V70:V79)</f>
        <v>150000000</v>
      </c>
      <c r="S70" s="1534" t="s">
        <v>139</v>
      </c>
      <c r="T70" s="1534" t="s">
        <v>140</v>
      </c>
      <c r="U70" s="547" t="s">
        <v>200</v>
      </c>
      <c r="V70" s="541">
        <v>5000000</v>
      </c>
      <c r="W70" s="1572">
        <v>20</v>
      </c>
      <c r="X70" s="1558" t="s">
        <v>223</v>
      </c>
      <c r="Y70" s="1572">
        <v>282326</v>
      </c>
      <c r="Z70" s="1573">
        <v>292684</v>
      </c>
      <c r="AA70" s="1572">
        <v>135912</v>
      </c>
      <c r="AB70" s="1572">
        <v>45122</v>
      </c>
      <c r="AC70" s="1572">
        <v>307101</v>
      </c>
      <c r="AD70" s="1572">
        <v>86875</v>
      </c>
      <c r="AE70" s="1572">
        <v>2145</v>
      </c>
      <c r="AF70" s="1572">
        <v>12718</v>
      </c>
      <c r="AG70" s="1572">
        <v>26</v>
      </c>
      <c r="AH70" s="1572">
        <v>37</v>
      </c>
      <c r="AI70" s="1572"/>
      <c r="AJ70" s="1572"/>
      <c r="AK70" s="1572">
        <v>43029</v>
      </c>
      <c r="AL70" s="1572">
        <v>16982</v>
      </c>
      <c r="AM70" s="1572">
        <v>60013</v>
      </c>
      <c r="AN70" s="1572">
        <v>575010</v>
      </c>
      <c r="AO70" s="1574">
        <v>43102</v>
      </c>
      <c r="AP70" s="1574">
        <v>43465</v>
      </c>
      <c r="AQ70" s="1558" t="s">
        <v>2284</v>
      </c>
    </row>
    <row r="71" spans="1:43" s="59" customFormat="1" ht="53.25" customHeight="1" x14ac:dyDescent="0.2">
      <c r="A71" s="568"/>
      <c r="B71" s="577"/>
      <c r="C71" s="577"/>
      <c r="D71" s="570"/>
      <c r="E71" s="569"/>
      <c r="F71" s="569"/>
      <c r="G71" s="570"/>
      <c r="H71" s="569"/>
      <c r="I71" s="569"/>
      <c r="J71" s="1550"/>
      <c r="K71" s="1534"/>
      <c r="L71" s="1534"/>
      <c r="M71" s="1550"/>
      <c r="N71" s="1603"/>
      <c r="O71" s="1534"/>
      <c r="P71" s="1534"/>
      <c r="Q71" s="1607"/>
      <c r="R71" s="1594"/>
      <c r="S71" s="1534"/>
      <c r="T71" s="1534"/>
      <c r="U71" s="1174" t="s">
        <v>201</v>
      </c>
      <c r="V71" s="541">
        <v>7500000</v>
      </c>
      <c r="W71" s="1572"/>
      <c r="X71" s="1558"/>
      <c r="Y71" s="1572"/>
      <c r="Z71" s="1573"/>
      <c r="AA71" s="1572"/>
      <c r="AB71" s="1572"/>
      <c r="AC71" s="1572"/>
      <c r="AD71" s="1572"/>
      <c r="AE71" s="1572"/>
      <c r="AF71" s="1572"/>
      <c r="AG71" s="1572"/>
      <c r="AH71" s="1572"/>
      <c r="AI71" s="1572"/>
      <c r="AJ71" s="1572"/>
      <c r="AK71" s="1572"/>
      <c r="AL71" s="1572"/>
      <c r="AM71" s="1572"/>
      <c r="AN71" s="1572"/>
      <c r="AO71" s="1574"/>
      <c r="AP71" s="1574"/>
      <c r="AQ71" s="1558"/>
    </row>
    <row r="72" spans="1:43" s="59" customFormat="1" ht="59.25" customHeight="1" x14ac:dyDescent="0.2">
      <c r="A72" s="568"/>
      <c r="B72" s="577"/>
      <c r="C72" s="577"/>
      <c r="D72" s="570"/>
      <c r="E72" s="569"/>
      <c r="F72" s="569"/>
      <c r="G72" s="570"/>
      <c r="H72" s="569"/>
      <c r="I72" s="569"/>
      <c r="J72" s="1550"/>
      <c r="K72" s="1534"/>
      <c r="L72" s="1534"/>
      <c r="M72" s="1550"/>
      <c r="N72" s="1603"/>
      <c r="O72" s="1534"/>
      <c r="P72" s="1534"/>
      <c r="Q72" s="1607"/>
      <c r="R72" s="1594"/>
      <c r="S72" s="1534"/>
      <c r="T72" s="1534"/>
      <c r="U72" s="1175" t="s">
        <v>202</v>
      </c>
      <c r="V72" s="541">
        <v>12000000</v>
      </c>
      <c r="W72" s="1572"/>
      <c r="X72" s="1558"/>
      <c r="Y72" s="1572"/>
      <c r="Z72" s="1573"/>
      <c r="AA72" s="1572"/>
      <c r="AB72" s="1572"/>
      <c r="AC72" s="1572"/>
      <c r="AD72" s="1572"/>
      <c r="AE72" s="1572"/>
      <c r="AF72" s="1572"/>
      <c r="AG72" s="1572"/>
      <c r="AH72" s="1572"/>
      <c r="AI72" s="1572"/>
      <c r="AJ72" s="1572"/>
      <c r="AK72" s="1572"/>
      <c r="AL72" s="1572"/>
      <c r="AM72" s="1572"/>
      <c r="AN72" s="1572"/>
      <c r="AO72" s="1574"/>
      <c r="AP72" s="1574"/>
      <c r="AQ72" s="1558"/>
    </row>
    <row r="73" spans="1:43" s="59" customFormat="1" ht="62.25" customHeight="1" x14ac:dyDescent="0.2">
      <c r="A73" s="568"/>
      <c r="B73" s="577"/>
      <c r="C73" s="577"/>
      <c r="D73" s="570"/>
      <c r="E73" s="569"/>
      <c r="F73" s="569"/>
      <c r="G73" s="570"/>
      <c r="H73" s="569"/>
      <c r="I73" s="569"/>
      <c r="J73" s="1550"/>
      <c r="K73" s="1534"/>
      <c r="L73" s="1534"/>
      <c r="M73" s="1550"/>
      <c r="N73" s="1603"/>
      <c r="O73" s="1534"/>
      <c r="P73" s="1534"/>
      <c r="Q73" s="1607"/>
      <c r="R73" s="1594"/>
      <c r="S73" s="1534"/>
      <c r="T73" s="1534"/>
      <c r="U73" s="1175" t="s">
        <v>203</v>
      </c>
      <c r="V73" s="541">
        <v>15200000</v>
      </c>
      <c r="W73" s="1572"/>
      <c r="X73" s="1558"/>
      <c r="Y73" s="1572"/>
      <c r="Z73" s="1573"/>
      <c r="AA73" s="1572"/>
      <c r="AB73" s="1572"/>
      <c r="AC73" s="1572"/>
      <c r="AD73" s="1572"/>
      <c r="AE73" s="1572"/>
      <c r="AF73" s="1572"/>
      <c r="AG73" s="1572"/>
      <c r="AH73" s="1572"/>
      <c r="AI73" s="1572"/>
      <c r="AJ73" s="1572"/>
      <c r="AK73" s="1572"/>
      <c r="AL73" s="1572"/>
      <c r="AM73" s="1572"/>
      <c r="AN73" s="1572"/>
      <c r="AO73" s="1574"/>
      <c r="AP73" s="1574"/>
      <c r="AQ73" s="1558"/>
    </row>
    <row r="74" spans="1:43" s="59" customFormat="1" ht="30" customHeight="1" x14ac:dyDescent="0.2">
      <c r="A74" s="568"/>
      <c r="B74" s="577"/>
      <c r="C74" s="577"/>
      <c r="D74" s="570"/>
      <c r="E74" s="569"/>
      <c r="F74" s="569"/>
      <c r="G74" s="570"/>
      <c r="H74" s="569"/>
      <c r="I74" s="569"/>
      <c r="J74" s="1550"/>
      <c r="K74" s="1534"/>
      <c r="L74" s="1534"/>
      <c r="M74" s="1550"/>
      <c r="N74" s="1603"/>
      <c r="O74" s="1534"/>
      <c r="P74" s="1534"/>
      <c r="Q74" s="1607"/>
      <c r="R74" s="1594"/>
      <c r="S74" s="1534"/>
      <c r="T74" s="1534"/>
      <c r="U74" s="1175" t="s">
        <v>204</v>
      </c>
      <c r="V74" s="541">
        <v>40000000</v>
      </c>
      <c r="W74" s="1572"/>
      <c r="X74" s="1558"/>
      <c r="Y74" s="1572"/>
      <c r="Z74" s="1573"/>
      <c r="AA74" s="1572"/>
      <c r="AB74" s="1572"/>
      <c r="AC74" s="1572"/>
      <c r="AD74" s="1572"/>
      <c r="AE74" s="1572"/>
      <c r="AF74" s="1572"/>
      <c r="AG74" s="1572"/>
      <c r="AH74" s="1572"/>
      <c r="AI74" s="1572"/>
      <c r="AJ74" s="1572"/>
      <c r="AK74" s="1572"/>
      <c r="AL74" s="1572"/>
      <c r="AM74" s="1572"/>
      <c r="AN74" s="1572"/>
      <c r="AO74" s="1574"/>
      <c r="AP74" s="1574"/>
      <c r="AQ74" s="1558"/>
    </row>
    <row r="75" spans="1:43" s="59" customFormat="1" ht="33.75" customHeight="1" x14ac:dyDescent="0.2">
      <c r="A75" s="568"/>
      <c r="B75" s="577"/>
      <c r="C75" s="577"/>
      <c r="D75" s="570"/>
      <c r="E75" s="569"/>
      <c r="F75" s="569"/>
      <c r="G75" s="570"/>
      <c r="H75" s="569"/>
      <c r="I75" s="569"/>
      <c r="J75" s="1550"/>
      <c r="K75" s="1534"/>
      <c r="L75" s="1534"/>
      <c r="M75" s="1550"/>
      <c r="N75" s="1603"/>
      <c r="O75" s="1534"/>
      <c r="P75" s="1534"/>
      <c r="Q75" s="1607"/>
      <c r="R75" s="1594"/>
      <c r="S75" s="1534"/>
      <c r="T75" s="1534"/>
      <c r="U75" s="1175" t="s">
        <v>205</v>
      </c>
      <c r="V75" s="541">
        <v>18000000</v>
      </c>
      <c r="W75" s="1572"/>
      <c r="X75" s="1558"/>
      <c r="Y75" s="1572"/>
      <c r="Z75" s="1573"/>
      <c r="AA75" s="1572"/>
      <c r="AB75" s="1572"/>
      <c r="AC75" s="1572"/>
      <c r="AD75" s="1572"/>
      <c r="AE75" s="1572"/>
      <c r="AF75" s="1572"/>
      <c r="AG75" s="1572"/>
      <c r="AH75" s="1572"/>
      <c r="AI75" s="1572"/>
      <c r="AJ75" s="1572"/>
      <c r="AK75" s="1572"/>
      <c r="AL75" s="1572"/>
      <c r="AM75" s="1572"/>
      <c r="AN75" s="1572"/>
      <c r="AO75" s="1574"/>
      <c r="AP75" s="1574"/>
      <c r="AQ75" s="1558"/>
    </row>
    <row r="76" spans="1:43" s="59" customFormat="1" ht="90.75" customHeight="1" x14ac:dyDescent="0.2">
      <c r="A76" s="568"/>
      <c r="B76" s="577"/>
      <c r="C76" s="577"/>
      <c r="D76" s="570"/>
      <c r="E76" s="569"/>
      <c r="F76" s="569"/>
      <c r="G76" s="570"/>
      <c r="H76" s="569"/>
      <c r="I76" s="569"/>
      <c r="J76" s="1550"/>
      <c r="K76" s="1534"/>
      <c r="L76" s="1534"/>
      <c r="M76" s="1550"/>
      <c r="N76" s="1603"/>
      <c r="O76" s="1534"/>
      <c r="P76" s="1534"/>
      <c r="Q76" s="1607"/>
      <c r="R76" s="1594"/>
      <c r="S76" s="1534"/>
      <c r="T76" s="1534"/>
      <c r="U76" s="1175" t="s">
        <v>206</v>
      </c>
      <c r="V76" s="541">
        <v>24000000</v>
      </c>
      <c r="W76" s="1572"/>
      <c r="X76" s="1558"/>
      <c r="Y76" s="1572"/>
      <c r="Z76" s="1573"/>
      <c r="AA76" s="1572"/>
      <c r="AB76" s="1572"/>
      <c r="AC76" s="1572"/>
      <c r="AD76" s="1572"/>
      <c r="AE76" s="1572"/>
      <c r="AF76" s="1572"/>
      <c r="AG76" s="1572"/>
      <c r="AH76" s="1572"/>
      <c r="AI76" s="1572"/>
      <c r="AJ76" s="1572"/>
      <c r="AK76" s="1572"/>
      <c r="AL76" s="1572"/>
      <c r="AM76" s="1572"/>
      <c r="AN76" s="1572"/>
      <c r="AO76" s="1574"/>
      <c r="AP76" s="1574"/>
      <c r="AQ76" s="1558"/>
    </row>
    <row r="77" spans="1:43" s="59" customFormat="1" ht="53.25" customHeight="1" x14ac:dyDescent="0.2">
      <c r="A77" s="568"/>
      <c r="B77" s="577"/>
      <c r="C77" s="577"/>
      <c r="D77" s="570"/>
      <c r="E77" s="569"/>
      <c r="F77" s="569"/>
      <c r="G77" s="570"/>
      <c r="H77" s="569"/>
      <c r="I77" s="569"/>
      <c r="J77" s="1550"/>
      <c r="K77" s="1534"/>
      <c r="L77" s="1534"/>
      <c r="M77" s="1550"/>
      <c r="N77" s="1603"/>
      <c r="O77" s="1534"/>
      <c r="P77" s="1534"/>
      <c r="Q77" s="1607"/>
      <c r="R77" s="1594"/>
      <c r="S77" s="1534"/>
      <c r="T77" s="1534"/>
      <c r="U77" s="1175" t="s">
        <v>207</v>
      </c>
      <c r="V77" s="541">
        <v>10500000</v>
      </c>
      <c r="W77" s="1572"/>
      <c r="X77" s="1558"/>
      <c r="Y77" s="1572"/>
      <c r="Z77" s="1573"/>
      <c r="AA77" s="1572"/>
      <c r="AB77" s="1572"/>
      <c r="AC77" s="1572"/>
      <c r="AD77" s="1572"/>
      <c r="AE77" s="1572"/>
      <c r="AF77" s="1572"/>
      <c r="AG77" s="1572"/>
      <c r="AH77" s="1572"/>
      <c r="AI77" s="1572"/>
      <c r="AJ77" s="1572"/>
      <c r="AK77" s="1572"/>
      <c r="AL77" s="1572"/>
      <c r="AM77" s="1572"/>
      <c r="AN77" s="1572"/>
      <c r="AO77" s="1574"/>
      <c r="AP77" s="1574"/>
      <c r="AQ77" s="1558"/>
    </row>
    <row r="78" spans="1:43" s="59" customFormat="1" ht="61.5" customHeight="1" x14ac:dyDescent="0.2">
      <c r="A78" s="568"/>
      <c r="B78" s="577"/>
      <c r="C78" s="577"/>
      <c r="D78" s="570"/>
      <c r="E78" s="569"/>
      <c r="F78" s="569"/>
      <c r="G78" s="570"/>
      <c r="H78" s="569"/>
      <c r="I78" s="569"/>
      <c r="J78" s="1550"/>
      <c r="K78" s="1534"/>
      <c r="L78" s="1534"/>
      <c r="M78" s="1550"/>
      <c r="N78" s="1603"/>
      <c r="O78" s="1534"/>
      <c r="P78" s="1534"/>
      <c r="Q78" s="1607"/>
      <c r="R78" s="1594"/>
      <c r="S78" s="1534"/>
      <c r="T78" s="1534"/>
      <c r="U78" s="1175" t="s">
        <v>208</v>
      </c>
      <c r="V78" s="541">
        <v>7500000</v>
      </c>
      <c r="W78" s="1572"/>
      <c r="X78" s="1558"/>
      <c r="Y78" s="1572"/>
      <c r="Z78" s="1573"/>
      <c r="AA78" s="1572"/>
      <c r="AB78" s="1572"/>
      <c r="AC78" s="1572"/>
      <c r="AD78" s="1572"/>
      <c r="AE78" s="1572"/>
      <c r="AF78" s="1572"/>
      <c r="AG78" s="1572"/>
      <c r="AH78" s="1572"/>
      <c r="AI78" s="1572"/>
      <c r="AJ78" s="1572"/>
      <c r="AK78" s="1572"/>
      <c r="AL78" s="1572"/>
      <c r="AM78" s="1572"/>
      <c r="AN78" s="1572"/>
      <c r="AO78" s="1574"/>
      <c r="AP78" s="1574"/>
      <c r="AQ78" s="1558"/>
    </row>
    <row r="79" spans="1:43" s="59" customFormat="1" ht="71.25" x14ac:dyDescent="0.2">
      <c r="A79" s="568"/>
      <c r="B79" s="577"/>
      <c r="C79" s="577"/>
      <c r="D79" s="570"/>
      <c r="E79" s="569"/>
      <c r="F79" s="569"/>
      <c r="G79" s="570"/>
      <c r="H79" s="569"/>
      <c r="I79" s="569"/>
      <c r="J79" s="1550"/>
      <c r="K79" s="1534"/>
      <c r="L79" s="1534"/>
      <c r="M79" s="1550"/>
      <c r="N79" s="1603"/>
      <c r="O79" s="1534"/>
      <c r="P79" s="1534"/>
      <c r="Q79" s="1607"/>
      <c r="R79" s="1594"/>
      <c r="S79" s="1534"/>
      <c r="T79" s="1534"/>
      <c r="U79" s="1175" t="s">
        <v>209</v>
      </c>
      <c r="V79" s="541">
        <v>10300000</v>
      </c>
      <c r="W79" s="1572"/>
      <c r="X79" s="1558"/>
      <c r="Y79" s="1572"/>
      <c r="Z79" s="1573"/>
      <c r="AA79" s="1572"/>
      <c r="AB79" s="1572"/>
      <c r="AC79" s="1572"/>
      <c r="AD79" s="1572"/>
      <c r="AE79" s="1572"/>
      <c r="AF79" s="1572"/>
      <c r="AG79" s="1572"/>
      <c r="AH79" s="1572"/>
      <c r="AI79" s="1572"/>
      <c r="AJ79" s="1572"/>
      <c r="AK79" s="1572"/>
      <c r="AL79" s="1572"/>
      <c r="AM79" s="1572"/>
      <c r="AN79" s="1572"/>
      <c r="AO79" s="1574"/>
      <c r="AP79" s="1574"/>
      <c r="AQ79" s="1558" t="s">
        <v>224</v>
      </c>
    </row>
    <row r="80" spans="1:43" s="59" customFormat="1" ht="79.5" customHeight="1" x14ac:dyDescent="0.2">
      <c r="A80" s="1599"/>
      <c r="B80" s="1600"/>
      <c r="C80" s="1600"/>
      <c r="D80" s="1601"/>
      <c r="E80" s="1600"/>
      <c r="F80" s="1600"/>
      <c r="G80" s="1601"/>
      <c r="H80" s="1602"/>
      <c r="I80" s="1602"/>
      <c r="J80" s="1558">
        <v>265</v>
      </c>
      <c r="K80" s="1534" t="s">
        <v>82</v>
      </c>
      <c r="L80" s="1534" t="s">
        <v>1983</v>
      </c>
      <c r="M80" s="1572">
        <v>1</v>
      </c>
      <c r="N80" s="1534" t="s">
        <v>83</v>
      </c>
      <c r="O80" s="1605" t="s">
        <v>2279</v>
      </c>
      <c r="P80" s="1605" t="s">
        <v>84</v>
      </c>
      <c r="Q80" s="1604">
        <v>100</v>
      </c>
      <c r="R80" s="1571">
        <f>SUM(V80:V93)</f>
        <v>456500000</v>
      </c>
      <c r="S80" s="1605" t="s">
        <v>85</v>
      </c>
      <c r="T80" s="1534" t="s">
        <v>128</v>
      </c>
      <c r="U80" s="1175" t="s">
        <v>116</v>
      </c>
      <c r="V80" s="541">
        <v>18000000</v>
      </c>
      <c r="W80" s="1572">
        <v>20</v>
      </c>
      <c r="X80" s="1558" t="s">
        <v>127</v>
      </c>
      <c r="Y80" s="1613">
        <v>282326</v>
      </c>
      <c r="Z80" s="1573">
        <v>292684</v>
      </c>
      <c r="AA80" s="1572">
        <v>135912</v>
      </c>
      <c r="AB80" s="1572">
        <f>+AB70</f>
        <v>45122</v>
      </c>
      <c r="AC80" s="1572">
        <v>307101</v>
      </c>
      <c r="AD80" s="1572">
        <v>86875</v>
      </c>
      <c r="AE80" s="1572">
        <v>2145</v>
      </c>
      <c r="AF80" s="1572">
        <v>12718</v>
      </c>
      <c r="AG80" s="1572">
        <v>26</v>
      </c>
      <c r="AH80" s="1572">
        <v>37</v>
      </c>
      <c r="AI80" s="1572"/>
      <c r="AJ80" s="1572"/>
      <c r="AK80" s="1572">
        <v>43029</v>
      </c>
      <c r="AL80" s="1572">
        <v>16982</v>
      </c>
      <c r="AM80" s="1572">
        <v>60013</v>
      </c>
      <c r="AN80" s="1572">
        <v>575010</v>
      </c>
      <c r="AO80" s="1574">
        <v>43102</v>
      </c>
      <c r="AP80" s="1574">
        <v>43465</v>
      </c>
      <c r="AQ80" s="1558" t="s">
        <v>2284</v>
      </c>
    </row>
    <row r="81" spans="1:43" s="59" customFormat="1" ht="128.25" x14ac:dyDescent="0.2">
      <c r="A81" s="1599"/>
      <c r="B81" s="1600"/>
      <c r="C81" s="1600"/>
      <c r="D81" s="1601"/>
      <c r="E81" s="1600"/>
      <c r="F81" s="1600"/>
      <c r="G81" s="1601"/>
      <c r="H81" s="1602"/>
      <c r="I81" s="1602"/>
      <c r="J81" s="1558"/>
      <c r="K81" s="1534"/>
      <c r="L81" s="1534"/>
      <c r="M81" s="1572"/>
      <c r="N81" s="1534"/>
      <c r="O81" s="1605"/>
      <c r="P81" s="1605"/>
      <c r="Q81" s="1604"/>
      <c r="R81" s="1571"/>
      <c r="S81" s="1605"/>
      <c r="T81" s="1534"/>
      <c r="U81" s="1175" t="s">
        <v>117</v>
      </c>
      <c r="V81" s="541">
        <v>58000000</v>
      </c>
      <c r="W81" s="1572"/>
      <c r="X81" s="1558"/>
      <c r="Y81" s="1613"/>
      <c r="Z81" s="1573"/>
      <c r="AA81" s="1572"/>
      <c r="AB81" s="1572"/>
      <c r="AC81" s="1572"/>
      <c r="AD81" s="1572"/>
      <c r="AE81" s="1572"/>
      <c r="AF81" s="1572"/>
      <c r="AG81" s="1572"/>
      <c r="AH81" s="1572"/>
      <c r="AI81" s="1572"/>
      <c r="AJ81" s="1572"/>
      <c r="AK81" s="1572"/>
      <c r="AL81" s="1572"/>
      <c r="AM81" s="1572"/>
      <c r="AN81" s="1572"/>
      <c r="AO81" s="1574"/>
      <c r="AP81" s="1574"/>
      <c r="AQ81" s="1558"/>
    </row>
    <row r="82" spans="1:43" s="59" customFormat="1" ht="71.25" x14ac:dyDescent="0.2">
      <c r="A82" s="1599"/>
      <c r="B82" s="1600"/>
      <c r="C82" s="1600"/>
      <c r="D82" s="1601"/>
      <c r="E82" s="1600"/>
      <c r="F82" s="1600"/>
      <c r="G82" s="1601"/>
      <c r="H82" s="1602"/>
      <c r="I82" s="1602"/>
      <c r="J82" s="1558"/>
      <c r="K82" s="1534"/>
      <c r="L82" s="1534"/>
      <c r="M82" s="1572"/>
      <c r="N82" s="1534"/>
      <c r="O82" s="1605"/>
      <c r="P82" s="1605"/>
      <c r="Q82" s="1604"/>
      <c r="R82" s="1571"/>
      <c r="S82" s="1605"/>
      <c r="T82" s="1534"/>
      <c r="U82" s="478" t="s">
        <v>118</v>
      </c>
      <c r="V82" s="541">
        <v>89100000</v>
      </c>
      <c r="W82" s="1572"/>
      <c r="X82" s="1558"/>
      <c r="Y82" s="1613"/>
      <c r="Z82" s="1573"/>
      <c r="AA82" s="1572"/>
      <c r="AB82" s="1572"/>
      <c r="AC82" s="1572"/>
      <c r="AD82" s="1572"/>
      <c r="AE82" s="1572"/>
      <c r="AF82" s="1572"/>
      <c r="AG82" s="1572"/>
      <c r="AH82" s="1572"/>
      <c r="AI82" s="1572"/>
      <c r="AJ82" s="1572"/>
      <c r="AK82" s="1572"/>
      <c r="AL82" s="1572"/>
      <c r="AM82" s="1572"/>
      <c r="AN82" s="1572"/>
      <c r="AO82" s="1574"/>
      <c r="AP82" s="1574"/>
      <c r="AQ82" s="1558"/>
    </row>
    <row r="83" spans="1:43" s="59" customFormat="1" ht="28.5" x14ac:dyDescent="0.2">
      <c r="A83" s="1599"/>
      <c r="B83" s="1600"/>
      <c r="C83" s="1600"/>
      <c r="D83" s="1601"/>
      <c r="E83" s="1600"/>
      <c r="F83" s="1600"/>
      <c r="G83" s="1601"/>
      <c r="H83" s="1602"/>
      <c r="I83" s="1602"/>
      <c r="J83" s="1558"/>
      <c r="K83" s="1534"/>
      <c r="L83" s="1534"/>
      <c r="M83" s="1572"/>
      <c r="N83" s="1534"/>
      <c r="O83" s="1605"/>
      <c r="P83" s="1605"/>
      <c r="Q83" s="1604"/>
      <c r="R83" s="1571"/>
      <c r="S83" s="1605"/>
      <c r="T83" s="1534"/>
      <c r="U83" s="1175" t="s">
        <v>122</v>
      </c>
      <c r="V83" s="541">
        <v>62400000</v>
      </c>
      <c r="W83" s="1572"/>
      <c r="X83" s="1558"/>
      <c r="Y83" s="1613"/>
      <c r="Z83" s="1573"/>
      <c r="AA83" s="1572"/>
      <c r="AB83" s="1572"/>
      <c r="AC83" s="1572"/>
      <c r="AD83" s="1572"/>
      <c r="AE83" s="1572"/>
      <c r="AF83" s="1572"/>
      <c r="AG83" s="1572"/>
      <c r="AH83" s="1572"/>
      <c r="AI83" s="1572"/>
      <c r="AJ83" s="1572"/>
      <c r="AK83" s="1572"/>
      <c r="AL83" s="1572"/>
      <c r="AM83" s="1572"/>
      <c r="AN83" s="1572"/>
      <c r="AO83" s="1574"/>
      <c r="AP83" s="1574"/>
      <c r="AQ83" s="1558"/>
    </row>
    <row r="84" spans="1:43" s="59" customFormat="1" ht="28.5" x14ac:dyDescent="0.2">
      <c r="A84" s="1599"/>
      <c r="B84" s="1600"/>
      <c r="C84" s="1600"/>
      <c r="D84" s="1601"/>
      <c r="E84" s="1600"/>
      <c r="F84" s="1600"/>
      <c r="G84" s="1601"/>
      <c r="H84" s="1602"/>
      <c r="I84" s="1602"/>
      <c r="J84" s="1558"/>
      <c r="K84" s="1534"/>
      <c r="L84" s="1534"/>
      <c r="M84" s="1572"/>
      <c r="N84" s="1534"/>
      <c r="O84" s="1605"/>
      <c r="P84" s="1605"/>
      <c r="Q84" s="1604"/>
      <c r="R84" s="1571"/>
      <c r="S84" s="1605"/>
      <c r="T84" s="1534"/>
      <c r="U84" s="479" t="s">
        <v>123</v>
      </c>
      <c r="V84" s="541">
        <v>20800000</v>
      </c>
      <c r="W84" s="1572"/>
      <c r="X84" s="1558"/>
      <c r="Y84" s="1613"/>
      <c r="Z84" s="1573"/>
      <c r="AA84" s="1572"/>
      <c r="AB84" s="1572"/>
      <c r="AC84" s="1572"/>
      <c r="AD84" s="1572"/>
      <c r="AE84" s="1572"/>
      <c r="AF84" s="1572"/>
      <c r="AG84" s="1572"/>
      <c r="AH84" s="1572"/>
      <c r="AI84" s="1572"/>
      <c r="AJ84" s="1572"/>
      <c r="AK84" s="1572"/>
      <c r="AL84" s="1572"/>
      <c r="AM84" s="1572"/>
      <c r="AN84" s="1572"/>
      <c r="AO84" s="1574"/>
      <c r="AP84" s="1574"/>
      <c r="AQ84" s="1558"/>
    </row>
    <row r="85" spans="1:43" s="59" customFormat="1" ht="71.25" x14ac:dyDescent="0.2">
      <c r="A85" s="1599"/>
      <c r="B85" s="1600"/>
      <c r="C85" s="1600"/>
      <c r="D85" s="1601"/>
      <c r="E85" s="1600"/>
      <c r="F85" s="1600"/>
      <c r="G85" s="1601"/>
      <c r="H85" s="1602"/>
      <c r="I85" s="1602"/>
      <c r="J85" s="1558"/>
      <c r="K85" s="1534"/>
      <c r="L85" s="1534"/>
      <c r="M85" s="1572"/>
      <c r="N85" s="1534"/>
      <c r="O85" s="1605"/>
      <c r="P85" s="1605"/>
      <c r="Q85" s="1604"/>
      <c r="R85" s="1571"/>
      <c r="S85" s="1605"/>
      <c r="T85" s="1534"/>
      <c r="U85" s="478" t="s">
        <v>124</v>
      </c>
      <c r="V85" s="541">
        <v>5760000</v>
      </c>
      <c r="W85" s="1572"/>
      <c r="X85" s="1558"/>
      <c r="Y85" s="1613"/>
      <c r="Z85" s="1573"/>
      <c r="AA85" s="1572"/>
      <c r="AB85" s="1572"/>
      <c r="AC85" s="1572"/>
      <c r="AD85" s="1572"/>
      <c r="AE85" s="1572"/>
      <c r="AF85" s="1572"/>
      <c r="AG85" s="1572"/>
      <c r="AH85" s="1572"/>
      <c r="AI85" s="1572"/>
      <c r="AJ85" s="1572"/>
      <c r="AK85" s="1572"/>
      <c r="AL85" s="1572"/>
      <c r="AM85" s="1572"/>
      <c r="AN85" s="1572"/>
      <c r="AO85" s="1574"/>
      <c r="AP85" s="1574"/>
      <c r="AQ85" s="1558"/>
    </row>
    <row r="86" spans="1:43" s="59" customFormat="1" ht="57" x14ac:dyDescent="0.2">
      <c r="A86" s="1599"/>
      <c r="B86" s="1600"/>
      <c r="C86" s="1600"/>
      <c r="D86" s="1601"/>
      <c r="E86" s="1600"/>
      <c r="F86" s="1600"/>
      <c r="G86" s="1601"/>
      <c r="H86" s="1602"/>
      <c r="I86" s="1602"/>
      <c r="J86" s="1558"/>
      <c r="K86" s="1534"/>
      <c r="L86" s="1534"/>
      <c r="M86" s="1572"/>
      <c r="N86" s="1534"/>
      <c r="O86" s="1605"/>
      <c r="P86" s="1605"/>
      <c r="Q86" s="1604"/>
      <c r="R86" s="1571"/>
      <c r="S86" s="1605"/>
      <c r="T86" s="1534"/>
      <c r="U86" s="478" t="s">
        <v>129</v>
      </c>
      <c r="V86" s="541">
        <v>5760000</v>
      </c>
      <c r="W86" s="1572"/>
      <c r="X86" s="1558"/>
      <c r="Y86" s="1613"/>
      <c r="Z86" s="1573"/>
      <c r="AA86" s="1572"/>
      <c r="AB86" s="1572"/>
      <c r="AC86" s="1572"/>
      <c r="AD86" s="1572"/>
      <c r="AE86" s="1572"/>
      <c r="AF86" s="1572"/>
      <c r="AG86" s="1572"/>
      <c r="AH86" s="1572"/>
      <c r="AI86" s="1572"/>
      <c r="AJ86" s="1572"/>
      <c r="AK86" s="1572"/>
      <c r="AL86" s="1572"/>
      <c r="AM86" s="1572"/>
      <c r="AN86" s="1572"/>
      <c r="AO86" s="1574"/>
      <c r="AP86" s="1574"/>
      <c r="AQ86" s="1558"/>
    </row>
    <row r="87" spans="1:43" s="59" customFormat="1" ht="42.75" x14ac:dyDescent="0.2">
      <c r="A87" s="1599"/>
      <c r="B87" s="1600"/>
      <c r="C87" s="1600"/>
      <c r="D87" s="1601"/>
      <c r="E87" s="1600"/>
      <c r="F87" s="1600"/>
      <c r="G87" s="1601"/>
      <c r="H87" s="1602"/>
      <c r="I87" s="1602"/>
      <c r="J87" s="1558"/>
      <c r="K87" s="1534"/>
      <c r="L87" s="1534"/>
      <c r="M87" s="1572"/>
      <c r="N87" s="1534"/>
      <c r="O87" s="1605"/>
      <c r="P87" s="1605"/>
      <c r="Q87" s="1604"/>
      <c r="R87" s="1571"/>
      <c r="S87" s="1605"/>
      <c r="T87" s="1534"/>
      <c r="U87" s="478" t="s">
        <v>130</v>
      </c>
      <c r="V87" s="541">
        <v>5760000</v>
      </c>
      <c r="W87" s="1572"/>
      <c r="X87" s="1558"/>
      <c r="Y87" s="1613"/>
      <c r="Z87" s="1573"/>
      <c r="AA87" s="1572"/>
      <c r="AB87" s="1572"/>
      <c r="AC87" s="1572"/>
      <c r="AD87" s="1572"/>
      <c r="AE87" s="1572"/>
      <c r="AF87" s="1572"/>
      <c r="AG87" s="1572"/>
      <c r="AH87" s="1572"/>
      <c r="AI87" s="1572"/>
      <c r="AJ87" s="1572"/>
      <c r="AK87" s="1572"/>
      <c r="AL87" s="1572"/>
      <c r="AM87" s="1572"/>
      <c r="AN87" s="1572"/>
      <c r="AO87" s="1574"/>
      <c r="AP87" s="1574"/>
      <c r="AQ87" s="1558"/>
    </row>
    <row r="88" spans="1:43" s="59" customFormat="1" ht="57" x14ac:dyDescent="0.2">
      <c r="A88" s="1599"/>
      <c r="B88" s="1600"/>
      <c r="C88" s="1600"/>
      <c r="D88" s="1601"/>
      <c r="E88" s="1600"/>
      <c r="F88" s="1600"/>
      <c r="G88" s="1601"/>
      <c r="H88" s="1602"/>
      <c r="I88" s="1602"/>
      <c r="J88" s="1558"/>
      <c r="K88" s="1534"/>
      <c r="L88" s="1534"/>
      <c r="M88" s="1572"/>
      <c r="N88" s="1534"/>
      <c r="O88" s="1605"/>
      <c r="P88" s="1605"/>
      <c r="Q88" s="1604"/>
      <c r="R88" s="1571"/>
      <c r="S88" s="1605"/>
      <c r="T88" s="1534"/>
      <c r="U88" s="478" t="s">
        <v>131</v>
      </c>
      <c r="V88" s="541">
        <v>14480000</v>
      </c>
      <c r="W88" s="1572"/>
      <c r="X88" s="1558"/>
      <c r="Y88" s="1613"/>
      <c r="Z88" s="1573"/>
      <c r="AA88" s="1572"/>
      <c r="AB88" s="1572"/>
      <c r="AC88" s="1572"/>
      <c r="AD88" s="1572"/>
      <c r="AE88" s="1572"/>
      <c r="AF88" s="1572"/>
      <c r="AG88" s="1572"/>
      <c r="AH88" s="1572"/>
      <c r="AI88" s="1572"/>
      <c r="AJ88" s="1572"/>
      <c r="AK88" s="1572"/>
      <c r="AL88" s="1572"/>
      <c r="AM88" s="1572"/>
      <c r="AN88" s="1572"/>
      <c r="AO88" s="1574"/>
      <c r="AP88" s="1574"/>
      <c r="AQ88" s="1558"/>
    </row>
    <row r="89" spans="1:43" s="59" customFormat="1" ht="38.25" customHeight="1" x14ac:dyDescent="0.2">
      <c r="A89" s="1599"/>
      <c r="B89" s="1600"/>
      <c r="C89" s="1600"/>
      <c r="D89" s="1601"/>
      <c r="E89" s="1600"/>
      <c r="F89" s="1600"/>
      <c r="G89" s="1601"/>
      <c r="H89" s="1602"/>
      <c r="I89" s="1602"/>
      <c r="J89" s="1558"/>
      <c r="K89" s="1534"/>
      <c r="L89" s="1534"/>
      <c r="M89" s="1572"/>
      <c r="N89" s="1534"/>
      <c r="O89" s="1605"/>
      <c r="P89" s="1605"/>
      <c r="Q89" s="1604"/>
      <c r="R89" s="1571"/>
      <c r="S89" s="1605"/>
      <c r="T89" s="1534" t="s">
        <v>132</v>
      </c>
      <c r="U89" s="1175" t="s">
        <v>119</v>
      </c>
      <c r="V89" s="541">
        <v>8000000</v>
      </c>
      <c r="W89" s="1572"/>
      <c r="X89" s="1558"/>
      <c r="Y89" s="1613"/>
      <c r="Z89" s="1573"/>
      <c r="AA89" s="1572"/>
      <c r="AB89" s="1572"/>
      <c r="AC89" s="1572"/>
      <c r="AD89" s="1572"/>
      <c r="AE89" s="1572"/>
      <c r="AF89" s="1572"/>
      <c r="AG89" s="1572"/>
      <c r="AH89" s="1572"/>
      <c r="AI89" s="1572"/>
      <c r="AJ89" s="1572"/>
      <c r="AK89" s="1572"/>
      <c r="AL89" s="1572"/>
      <c r="AM89" s="1572"/>
      <c r="AN89" s="1572"/>
      <c r="AO89" s="1574"/>
      <c r="AP89" s="1574"/>
      <c r="AQ89" s="1558"/>
    </row>
    <row r="90" spans="1:43" s="59" customFormat="1" ht="32.25" customHeight="1" x14ac:dyDescent="0.2">
      <c r="A90" s="1599"/>
      <c r="B90" s="1600"/>
      <c r="C90" s="1600"/>
      <c r="D90" s="1601"/>
      <c r="E90" s="1600"/>
      <c r="F90" s="1600"/>
      <c r="G90" s="1601"/>
      <c r="H90" s="1602"/>
      <c r="I90" s="1602"/>
      <c r="J90" s="1558"/>
      <c r="K90" s="1534"/>
      <c r="L90" s="1534"/>
      <c r="M90" s="1572"/>
      <c r="N90" s="1534"/>
      <c r="O90" s="1605"/>
      <c r="P90" s="1605"/>
      <c r="Q90" s="1604"/>
      <c r="R90" s="1571"/>
      <c r="S90" s="1605"/>
      <c r="T90" s="1534"/>
      <c r="U90" s="1175" t="s">
        <v>120</v>
      </c>
      <c r="V90" s="541">
        <v>6500000</v>
      </c>
      <c r="W90" s="1572"/>
      <c r="X90" s="1558"/>
      <c r="Y90" s="1613"/>
      <c r="Z90" s="1573"/>
      <c r="AA90" s="1572"/>
      <c r="AB90" s="1572"/>
      <c r="AC90" s="1572"/>
      <c r="AD90" s="1572"/>
      <c r="AE90" s="1572"/>
      <c r="AF90" s="1572"/>
      <c r="AG90" s="1572"/>
      <c r="AH90" s="1572"/>
      <c r="AI90" s="1572"/>
      <c r="AJ90" s="1572"/>
      <c r="AK90" s="1572"/>
      <c r="AL90" s="1572"/>
      <c r="AM90" s="1572"/>
      <c r="AN90" s="1572"/>
      <c r="AO90" s="1574"/>
      <c r="AP90" s="1574"/>
      <c r="AQ90" s="1558"/>
    </row>
    <row r="91" spans="1:43" s="59" customFormat="1" ht="28.5" x14ac:dyDescent="0.2">
      <c r="A91" s="1599"/>
      <c r="B91" s="1600"/>
      <c r="C91" s="1600"/>
      <c r="D91" s="1601"/>
      <c r="E91" s="1600"/>
      <c r="F91" s="1600"/>
      <c r="G91" s="1601"/>
      <c r="H91" s="1602"/>
      <c r="I91" s="1602"/>
      <c r="J91" s="1558"/>
      <c r="K91" s="1534"/>
      <c r="L91" s="1534"/>
      <c r="M91" s="1572"/>
      <c r="N91" s="1534"/>
      <c r="O91" s="1605"/>
      <c r="P91" s="1605"/>
      <c r="Q91" s="1604"/>
      <c r="R91" s="1571"/>
      <c r="S91" s="1605"/>
      <c r="T91" s="1534"/>
      <c r="U91" s="1175" t="s">
        <v>121</v>
      </c>
      <c r="V91" s="541">
        <v>18000000</v>
      </c>
      <c r="W91" s="1572"/>
      <c r="X91" s="1558"/>
      <c r="Y91" s="1613"/>
      <c r="Z91" s="1573"/>
      <c r="AA91" s="1572"/>
      <c r="AB91" s="1572"/>
      <c r="AC91" s="1572"/>
      <c r="AD91" s="1572"/>
      <c r="AE91" s="1572"/>
      <c r="AF91" s="1572"/>
      <c r="AG91" s="1572"/>
      <c r="AH91" s="1572"/>
      <c r="AI91" s="1572"/>
      <c r="AJ91" s="1572"/>
      <c r="AK91" s="1572"/>
      <c r="AL91" s="1572"/>
      <c r="AM91" s="1572"/>
      <c r="AN91" s="1572"/>
      <c r="AO91" s="1574"/>
      <c r="AP91" s="1574"/>
      <c r="AQ91" s="1558"/>
    </row>
    <row r="92" spans="1:43" s="59" customFormat="1" ht="114.75" customHeight="1" x14ac:dyDescent="0.2">
      <c r="A92" s="1599"/>
      <c r="B92" s="1600"/>
      <c r="C92" s="1600"/>
      <c r="D92" s="1601"/>
      <c r="E92" s="1600"/>
      <c r="F92" s="1600"/>
      <c r="G92" s="1601"/>
      <c r="H92" s="1602"/>
      <c r="I92" s="1602"/>
      <c r="J92" s="1558"/>
      <c r="K92" s="1534"/>
      <c r="L92" s="1534"/>
      <c r="M92" s="1572"/>
      <c r="N92" s="1534"/>
      <c r="O92" s="1605"/>
      <c r="P92" s="1605"/>
      <c r="Q92" s="1604"/>
      <c r="R92" s="1571"/>
      <c r="S92" s="1605"/>
      <c r="T92" s="1534" t="s">
        <v>133</v>
      </c>
      <c r="U92" s="478" t="s">
        <v>126</v>
      </c>
      <c r="V92" s="541">
        <v>90000000</v>
      </c>
      <c r="W92" s="1572"/>
      <c r="X92" s="1558"/>
      <c r="Y92" s="1613"/>
      <c r="Z92" s="1573"/>
      <c r="AA92" s="1572"/>
      <c r="AB92" s="1572"/>
      <c r="AC92" s="1572"/>
      <c r="AD92" s="1572"/>
      <c r="AE92" s="1572"/>
      <c r="AF92" s="1572"/>
      <c r="AG92" s="1572"/>
      <c r="AH92" s="1572"/>
      <c r="AI92" s="1572"/>
      <c r="AJ92" s="1572"/>
      <c r="AK92" s="1572"/>
      <c r="AL92" s="1572"/>
      <c r="AM92" s="1572"/>
      <c r="AN92" s="1572"/>
      <c r="AO92" s="1574"/>
      <c r="AP92" s="1574"/>
      <c r="AQ92" s="1558"/>
    </row>
    <row r="93" spans="1:43" s="59" customFormat="1" ht="28.5" x14ac:dyDescent="0.2">
      <c r="A93" s="1599"/>
      <c r="B93" s="1600"/>
      <c r="C93" s="1600"/>
      <c r="D93" s="1601"/>
      <c r="E93" s="1600"/>
      <c r="F93" s="1600"/>
      <c r="G93" s="1601"/>
      <c r="H93" s="1602"/>
      <c r="I93" s="1602"/>
      <c r="J93" s="1558"/>
      <c r="K93" s="1534"/>
      <c r="L93" s="1534"/>
      <c r="M93" s="1572"/>
      <c r="N93" s="1534"/>
      <c r="O93" s="1605"/>
      <c r="P93" s="1605"/>
      <c r="Q93" s="1604"/>
      <c r="R93" s="1571"/>
      <c r="S93" s="1605"/>
      <c r="T93" s="1534"/>
      <c r="U93" s="478" t="s">
        <v>125</v>
      </c>
      <c r="V93" s="541">
        <v>53940000</v>
      </c>
      <c r="W93" s="1572"/>
      <c r="X93" s="1558"/>
      <c r="Y93" s="1613"/>
      <c r="Z93" s="1573"/>
      <c r="AA93" s="1572"/>
      <c r="AB93" s="1572"/>
      <c r="AC93" s="1572"/>
      <c r="AD93" s="1572"/>
      <c r="AE93" s="1572"/>
      <c r="AF93" s="1572"/>
      <c r="AG93" s="1572"/>
      <c r="AH93" s="1572"/>
      <c r="AI93" s="1572"/>
      <c r="AJ93" s="1572"/>
      <c r="AK93" s="1572"/>
      <c r="AL93" s="1572"/>
      <c r="AM93" s="1572"/>
      <c r="AN93" s="1572"/>
      <c r="AO93" s="1574"/>
      <c r="AP93" s="1574"/>
      <c r="AQ93" s="1558"/>
    </row>
    <row r="94" spans="1:43" s="59" customFormat="1" ht="62.25" customHeight="1" x14ac:dyDescent="0.2">
      <c r="A94" s="576"/>
      <c r="B94" s="577"/>
      <c r="C94" s="577"/>
      <c r="D94" s="578"/>
      <c r="E94" s="577"/>
      <c r="F94" s="577"/>
      <c r="G94" s="578"/>
      <c r="H94" s="577"/>
      <c r="I94" s="577"/>
      <c r="J94" s="1558">
        <v>266</v>
      </c>
      <c r="K94" s="1534" t="s">
        <v>86</v>
      </c>
      <c r="L94" s="1593" t="s">
        <v>1984</v>
      </c>
      <c r="M94" s="1572">
        <v>1</v>
      </c>
      <c r="N94" s="1534" t="s">
        <v>87</v>
      </c>
      <c r="O94" s="1605" t="s">
        <v>2280</v>
      </c>
      <c r="P94" s="1605" t="s">
        <v>88</v>
      </c>
      <c r="Q94" s="1604">
        <v>100</v>
      </c>
      <c r="R94" s="1592">
        <f>SUM(V94:V109)</f>
        <v>38500000</v>
      </c>
      <c r="S94" s="1534" t="s">
        <v>141</v>
      </c>
      <c r="T94" s="1534" t="s">
        <v>174</v>
      </c>
      <c r="U94" s="484" t="s">
        <v>176</v>
      </c>
      <c r="V94" s="541">
        <v>1020000</v>
      </c>
      <c r="W94" s="1572">
        <v>20</v>
      </c>
      <c r="X94" s="1558" t="s">
        <v>223</v>
      </c>
      <c r="Y94" s="1572">
        <v>282326</v>
      </c>
      <c r="Z94" s="1573">
        <v>292684</v>
      </c>
      <c r="AA94" s="1572">
        <v>135912</v>
      </c>
      <c r="AB94" s="1572">
        <v>45122</v>
      </c>
      <c r="AC94" s="1572">
        <v>307101</v>
      </c>
      <c r="AD94" s="1572">
        <v>86875</v>
      </c>
      <c r="AE94" s="1572">
        <v>2145</v>
      </c>
      <c r="AF94" s="1572">
        <v>12718</v>
      </c>
      <c r="AG94" s="1572">
        <v>26</v>
      </c>
      <c r="AH94" s="1572">
        <v>37</v>
      </c>
      <c r="AI94" s="1572"/>
      <c r="AJ94" s="1572"/>
      <c r="AK94" s="1572">
        <v>43029</v>
      </c>
      <c r="AL94" s="1572">
        <v>16982</v>
      </c>
      <c r="AM94" s="1572">
        <v>60013</v>
      </c>
      <c r="AN94" s="1572">
        <v>575010</v>
      </c>
      <c r="AO94" s="1574">
        <v>43102</v>
      </c>
      <c r="AP94" s="1574">
        <v>43465</v>
      </c>
      <c r="AQ94" s="1558" t="s">
        <v>2284</v>
      </c>
    </row>
    <row r="95" spans="1:43" s="59" customFormat="1" ht="54.75" customHeight="1" x14ac:dyDescent="0.2">
      <c r="A95" s="576"/>
      <c r="B95" s="577"/>
      <c r="C95" s="577"/>
      <c r="D95" s="578"/>
      <c r="E95" s="577"/>
      <c r="F95" s="577"/>
      <c r="G95" s="578"/>
      <c r="H95" s="577"/>
      <c r="I95" s="577"/>
      <c r="J95" s="1558"/>
      <c r="K95" s="1534"/>
      <c r="L95" s="1593"/>
      <c r="M95" s="1572"/>
      <c r="N95" s="1534"/>
      <c r="O95" s="1605"/>
      <c r="P95" s="1605"/>
      <c r="Q95" s="1604"/>
      <c r="R95" s="1592"/>
      <c r="S95" s="1534"/>
      <c r="T95" s="1534"/>
      <c r="U95" s="484" t="s">
        <v>177</v>
      </c>
      <c r="V95" s="541">
        <v>3300000</v>
      </c>
      <c r="W95" s="1572"/>
      <c r="X95" s="1558"/>
      <c r="Y95" s="1572"/>
      <c r="Z95" s="1573"/>
      <c r="AA95" s="1572"/>
      <c r="AB95" s="1572"/>
      <c r="AC95" s="1572"/>
      <c r="AD95" s="1572"/>
      <c r="AE95" s="1572"/>
      <c r="AF95" s="1572"/>
      <c r="AG95" s="1572"/>
      <c r="AH95" s="1572"/>
      <c r="AI95" s="1572"/>
      <c r="AJ95" s="1572"/>
      <c r="AK95" s="1572"/>
      <c r="AL95" s="1572"/>
      <c r="AM95" s="1572"/>
      <c r="AN95" s="1572"/>
      <c r="AO95" s="1574"/>
      <c r="AP95" s="1574"/>
      <c r="AQ95" s="1558"/>
    </row>
    <row r="96" spans="1:43" s="59" customFormat="1" ht="47.25" customHeight="1" x14ac:dyDescent="0.2">
      <c r="A96" s="576"/>
      <c r="B96" s="577"/>
      <c r="C96" s="577"/>
      <c r="D96" s="578"/>
      <c r="E96" s="577"/>
      <c r="F96" s="577"/>
      <c r="G96" s="578"/>
      <c r="H96" s="577"/>
      <c r="I96" s="577"/>
      <c r="J96" s="1558"/>
      <c r="K96" s="1534"/>
      <c r="L96" s="1593"/>
      <c r="M96" s="1572"/>
      <c r="N96" s="1534"/>
      <c r="O96" s="1605"/>
      <c r="P96" s="1605"/>
      <c r="Q96" s="1604"/>
      <c r="R96" s="1592"/>
      <c r="S96" s="1534"/>
      <c r="T96" s="1534"/>
      <c r="U96" s="484" t="s">
        <v>178</v>
      </c>
      <c r="V96" s="541"/>
      <c r="W96" s="1572"/>
      <c r="X96" s="1558"/>
      <c r="Y96" s="1572"/>
      <c r="Z96" s="1573"/>
      <c r="AA96" s="1572"/>
      <c r="AB96" s="1572"/>
      <c r="AC96" s="1572"/>
      <c r="AD96" s="1572"/>
      <c r="AE96" s="1572"/>
      <c r="AF96" s="1572"/>
      <c r="AG96" s="1572"/>
      <c r="AH96" s="1572"/>
      <c r="AI96" s="1572"/>
      <c r="AJ96" s="1572"/>
      <c r="AK96" s="1572"/>
      <c r="AL96" s="1572"/>
      <c r="AM96" s="1572"/>
      <c r="AN96" s="1572"/>
      <c r="AO96" s="1574"/>
      <c r="AP96" s="1574"/>
      <c r="AQ96" s="1558"/>
    </row>
    <row r="97" spans="1:43" s="59" customFormat="1" ht="14.25" x14ac:dyDescent="0.2">
      <c r="A97" s="576"/>
      <c r="B97" s="577"/>
      <c r="C97" s="577"/>
      <c r="D97" s="578"/>
      <c r="E97" s="577"/>
      <c r="F97" s="577"/>
      <c r="G97" s="578"/>
      <c r="H97" s="577"/>
      <c r="I97" s="577"/>
      <c r="J97" s="1558"/>
      <c r="K97" s="1534"/>
      <c r="L97" s="1593"/>
      <c r="M97" s="1572"/>
      <c r="N97" s="1534"/>
      <c r="O97" s="1605"/>
      <c r="P97" s="1605"/>
      <c r="Q97" s="1604"/>
      <c r="R97" s="1592"/>
      <c r="S97" s="1534"/>
      <c r="T97" s="1534"/>
      <c r="U97" s="595" t="s">
        <v>179</v>
      </c>
      <c r="V97" s="541">
        <v>600000</v>
      </c>
      <c r="W97" s="1572"/>
      <c r="X97" s="1558"/>
      <c r="Y97" s="1572"/>
      <c r="Z97" s="1573"/>
      <c r="AA97" s="1572"/>
      <c r="AB97" s="1572"/>
      <c r="AC97" s="1572"/>
      <c r="AD97" s="1572"/>
      <c r="AE97" s="1572"/>
      <c r="AF97" s="1572"/>
      <c r="AG97" s="1572"/>
      <c r="AH97" s="1572"/>
      <c r="AI97" s="1572"/>
      <c r="AJ97" s="1572"/>
      <c r="AK97" s="1572"/>
      <c r="AL97" s="1572"/>
      <c r="AM97" s="1572"/>
      <c r="AN97" s="1572"/>
      <c r="AO97" s="1574"/>
      <c r="AP97" s="1574"/>
      <c r="AQ97" s="1558"/>
    </row>
    <row r="98" spans="1:43" s="59" customFormat="1" ht="14.25" x14ac:dyDescent="0.2">
      <c r="A98" s="576"/>
      <c r="B98" s="577"/>
      <c r="C98" s="577"/>
      <c r="D98" s="578"/>
      <c r="E98" s="577"/>
      <c r="F98" s="577"/>
      <c r="G98" s="578"/>
      <c r="H98" s="577"/>
      <c r="I98" s="577"/>
      <c r="J98" s="1558"/>
      <c r="K98" s="1534"/>
      <c r="L98" s="1593"/>
      <c r="M98" s="1572"/>
      <c r="N98" s="1534"/>
      <c r="O98" s="1605"/>
      <c r="P98" s="1605"/>
      <c r="Q98" s="1604"/>
      <c r="R98" s="1592"/>
      <c r="S98" s="1534"/>
      <c r="T98" s="1534"/>
      <c r="U98" s="595" t="s">
        <v>180</v>
      </c>
      <c r="V98" s="541">
        <v>600000</v>
      </c>
      <c r="W98" s="1572"/>
      <c r="X98" s="1558"/>
      <c r="Y98" s="1572"/>
      <c r="Z98" s="1573"/>
      <c r="AA98" s="1572"/>
      <c r="AB98" s="1572"/>
      <c r="AC98" s="1572"/>
      <c r="AD98" s="1572"/>
      <c r="AE98" s="1572"/>
      <c r="AF98" s="1572"/>
      <c r="AG98" s="1572"/>
      <c r="AH98" s="1572"/>
      <c r="AI98" s="1572"/>
      <c r="AJ98" s="1572"/>
      <c r="AK98" s="1572"/>
      <c r="AL98" s="1572"/>
      <c r="AM98" s="1572"/>
      <c r="AN98" s="1572"/>
      <c r="AO98" s="1574"/>
      <c r="AP98" s="1574"/>
      <c r="AQ98" s="1558"/>
    </row>
    <row r="99" spans="1:43" s="59" customFormat="1" ht="14.25" x14ac:dyDescent="0.2">
      <c r="A99" s="576"/>
      <c r="B99" s="577"/>
      <c r="C99" s="577"/>
      <c r="D99" s="578"/>
      <c r="E99" s="577"/>
      <c r="F99" s="577"/>
      <c r="G99" s="578"/>
      <c r="H99" s="577"/>
      <c r="I99" s="577"/>
      <c r="J99" s="1558"/>
      <c r="K99" s="1534"/>
      <c r="L99" s="1593"/>
      <c r="M99" s="1572"/>
      <c r="N99" s="1534"/>
      <c r="O99" s="1605"/>
      <c r="P99" s="1605"/>
      <c r="Q99" s="1604"/>
      <c r="R99" s="1592"/>
      <c r="S99" s="1534"/>
      <c r="T99" s="1534"/>
      <c r="U99" s="595" t="s">
        <v>181</v>
      </c>
      <c r="V99" s="541">
        <v>600000</v>
      </c>
      <c r="W99" s="1572"/>
      <c r="X99" s="1558"/>
      <c r="Y99" s="1572"/>
      <c r="Z99" s="1573"/>
      <c r="AA99" s="1572"/>
      <c r="AB99" s="1572"/>
      <c r="AC99" s="1572"/>
      <c r="AD99" s="1572"/>
      <c r="AE99" s="1572"/>
      <c r="AF99" s="1572"/>
      <c r="AG99" s="1572"/>
      <c r="AH99" s="1572"/>
      <c r="AI99" s="1572"/>
      <c r="AJ99" s="1572"/>
      <c r="AK99" s="1572"/>
      <c r="AL99" s="1572"/>
      <c r="AM99" s="1572"/>
      <c r="AN99" s="1572"/>
      <c r="AO99" s="1574"/>
      <c r="AP99" s="1574"/>
      <c r="AQ99" s="1558"/>
    </row>
    <row r="100" spans="1:43" s="59" customFormat="1" ht="14.25" x14ac:dyDescent="0.2">
      <c r="A100" s="576"/>
      <c r="B100" s="577"/>
      <c r="C100" s="577"/>
      <c r="D100" s="578"/>
      <c r="E100" s="577"/>
      <c r="F100" s="577"/>
      <c r="G100" s="578"/>
      <c r="H100" s="577"/>
      <c r="I100" s="577"/>
      <c r="J100" s="1558"/>
      <c r="K100" s="1534"/>
      <c r="L100" s="1593"/>
      <c r="M100" s="1572"/>
      <c r="N100" s="1534"/>
      <c r="O100" s="1605"/>
      <c r="P100" s="1605"/>
      <c r="Q100" s="1604"/>
      <c r="R100" s="1592"/>
      <c r="S100" s="1534"/>
      <c r="T100" s="1534"/>
      <c r="U100" s="595" t="s">
        <v>182</v>
      </c>
      <c r="V100" s="541">
        <v>2700000</v>
      </c>
      <c r="W100" s="1572"/>
      <c r="X100" s="1558"/>
      <c r="Y100" s="1572"/>
      <c r="Z100" s="1573"/>
      <c r="AA100" s="1572"/>
      <c r="AB100" s="1572"/>
      <c r="AC100" s="1572"/>
      <c r="AD100" s="1572"/>
      <c r="AE100" s="1572"/>
      <c r="AF100" s="1572"/>
      <c r="AG100" s="1572"/>
      <c r="AH100" s="1572"/>
      <c r="AI100" s="1572"/>
      <c r="AJ100" s="1572"/>
      <c r="AK100" s="1572"/>
      <c r="AL100" s="1572"/>
      <c r="AM100" s="1572"/>
      <c r="AN100" s="1572"/>
      <c r="AO100" s="1574"/>
      <c r="AP100" s="1574"/>
      <c r="AQ100" s="1558"/>
    </row>
    <row r="101" spans="1:43" s="59" customFormat="1" ht="14.25" x14ac:dyDescent="0.2">
      <c r="A101" s="576"/>
      <c r="B101" s="577"/>
      <c r="C101" s="577"/>
      <c r="D101" s="578"/>
      <c r="E101" s="577"/>
      <c r="F101" s="577"/>
      <c r="G101" s="578"/>
      <c r="H101" s="577"/>
      <c r="I101" s="577"/>
      <c r="J101" s="1558"/>
      <c r="K101" s="1534"/>
      <c r="L101" s="1593"/>
      <c r="M101" s="1572"/>
      <c r="N101" s="1534"/>
      <c r="O101" s="1605"/>
      <c r="P101" s="1605"/>
      <c r="Q101" s="1604"/>
      <c r="R101" s="1592"/>
      <c r="S101" s="1534"/>
      <c r="T101" s="1534"/>
      <c r="U101" s="596" t="s">
        <v>183</v>
      </c>
      <c r="V101" s="541">
        <v>2700000</v>
      </c>
      <c r="W101" s="1572"/>
      <c r="X101" s="1558"/>
      <c r="Y101" s="1572"/>
      <c r="Z101" s="1573"/>
      <c r="AA101" s="1572"/>
      <c r="AB101" s="1572"/>
      <c r="AC101" s="1572"/>
      <c r="AD101" s="1572"/>
      <c r="AE101" s="1572"/>
      <c r="AF101" s="1572"/>
      <c r="AG101" s="1572"/>
      <c r="AH101" s="1572"/>
      <c r="AI101" s="1572"/>
      <c r="AJ101" s="1572"/>
      <c r="AK101" s="1572"/>
      <c r="AL101" s="1572"/>
      <c r="AM101" s="1572"/>
      <c r="AN101" s="1572"/>
      <c r="AO101" s="1574"/>
      <c r="AP101" s="1574"/>
      <c r="AQ101" s="1558"/>
    </row>
    <row r="102" spans="1:43" s="59" customFormat="1" ht="14.25" x14ac:dyDescent="0.2">
      <c r="A102" s="576"/>
      <c r="B102" s="577"/>
      <c r="C102" s="577"/>
      <c r="D102" s="578"/>
      <c r="E102" s="577"/>
      <c r="F102" s="577"/>
      <c r="G102" s="578"/>
      <c r="H102" s="577"/>
      <c r="I102" s="577"/>
      <c r="J102" s="1558"/>
      <c r="K102" s="1534"/>
      <c r="L102" s="1593"/>
      <c r="M102" s="1572"/>
      <c r="N102" s="1534"/>
      <c r="O102" s="1605"/>
      <c r="P102" s="1605"/>
      <c r="Q102" s="1604"/>
      <c r="R102" s="1592"/>
      <c r="S102" s="1534"/>
      <c r="T102" s="1534"/>
      <c r="U102" s="596" t="s">
        <v>184</v>
      </c>
      <c r="V102" s="541">
        <v>2700000</v>
      </c>
      <c r="W102" s="1572"/>
      <c r="X102" s="1558"/>
      <c r="Y102" s="1572"/>
      <c r="Z102" s="1573"/>
      <c r="AA102" s="1572"/>
      <c r="AB102" s="1572"/>
      <c r="AC102" s="1572"/>
      <c r="AD102" s="1572"/>
      <c r="AE102" s="1572"/>
      <c r="AF102" s="1572"/>
      <c r="AG102" s="1572"/>
      <c r="AH102" s="1572"/>
      <c r="AI102" s="1572"/>
      <c r="AJ102" s="1572"/>
      <c r="AK102" s="1572"/>
      <c r="AL102" s="1572"/>
      <c r="AM102" s="1572"/>
      <c r="AN102" s="1572"/>
      <c r="AO102" s="1574"/>
      <c r="AP102" s="1574"/>
      <c r="AQ102" s="1558"/>
    </row>
    <row r="103" spans="1:43" s="59" customFormat="1" ht="14.25" x14ac:dyDescent="0.2">
      <c r="A103" s="576"/>
      <c r="B103" s="577"/>
      <c r="C103" s="577"/>
      <c r="D103" s="578"/>
      <c r="E103" s="577"/>
      <c r="F103" s="577"/>
      <c r="G103" s="578"/>
      <c r="H103" s="577"/>
      <c r="I103" s="577"/>
      <c r="J103" s="1558"/>
      <c r="K103" s="1534"/>
      <c r="L103" s="1593"/>
      <c r="M103" s="1572"/>
      <c r="N103" s="1534"/>
      <c r="O103" s="1605"/>
      <c r="P103" s="1605"/>
      <c r="Q103" s="1604"/>
      <c r="R103" s="1592"/>
      <c r="S103" s="1534"/>
      <c r="T103" s="1534"/>
      <c r="U103" s="596" t="s">
        <v>185</v>
      </c>
      <c r="V103" s="541">
        <v>2700000</v>
      </c>
      <c r="W103" s="1572"/>
      <c r="X103" s="1558"/>
      <c r="Y103" s="1572"/>
      <c r="Z103" s="1573"/>
      <c r="AA103" s="1572"/>
      <c r="AB103" s="1572"/>
      <c r="AC103" s="1572"/>
      <c r="AD103" s="1572"/>
      <c r="AE103" s="1572"/>
      <c r="AF103" s="1572"/>
      <c r="AG103" s="1572"/>
      <c r="AH103" s="1572"/>
      <c r="AI103" s="1572"/>
      <c r="AJ103" s="1572"/>
      <c r="AK103" s="1572"/>
      <c r="AL103" s="1572"/>
      <c r="AM103" s="1572"/>
      <c r="AN103" s="1572"/>
      <c r="AO103" s="1574"/>
      <c r="AP103" s="1574"/>
      <c r="AQ103" s="1558"/>
    </row>
    <row r="104" spans="1:43" s="59" customFormat="1" ht="14.25" x14ac:dyDescent="0.2">
      <c r="A104" s="576"/>
      <c r="B104" s="577"/>
      <c r="C104" s="577"/>
      <c r="D104" s="578"/>
      <c r="E104" s="577"/>
      <c r="F104" s="577"/>
      <c r="G104" s="578"/>
      <c r="H104" s="577"/>
      <c r="I104" s="577"/>
      <c r="J104" s="1558"/>
      <c r="K104" s="1534"/>
      <c r="L104" s="1593"/>
      <c r="M104" s="1572"/>
      <c r="N104" s="1534"/>
      <c r="O104" s="1605"/>
      <c r="P104" s="1605"/>
      <c r="Q104" s="1604"/>
      <c r="R104" s="1592"/>
      <c r="S104" s="1534"/>
      <c r="T104" s="1534"/>
      <c r="U104" s="596" t="s">
        <v>186</v>
      </c>
      <c r="V104" s="541">
        <v>2700000</v>
      </c>
      <c r="W104" s="1572"/>
      <c r="X104" s="1558"/>
      <c r="Y104" s="1572"/>
      <c r="Z104" s="1573"/>
      <c r="AA104" s="1572"/>
      <c r="AB104" s="1572"/>
      <c r="AC104" s="1572"/>
      <c r="AD104" s="1572"/>
      <c r="AE104" s="1572"/>
      <c r="AF104" s="1572"/>
      <c r="AG104" s="1572"/>
      <c r="AH104" s="1572"/>
      <c r="AI104" s="1572"/>
      <c r="AJ104" s="1572"/>
      <c r="AK104" s="1572"/>
      <c r="AL104" s="1572"/>
      <c r="AM104" s="1572"/>
      <c r="AN104" s="1572"/>
      <c r="AO104" s="1574"/>
      <c r="AP104" s="1574"/>
      <c r="AQ104" s="1558"/>
    </row>
    <row r="105" spans="1:43" s="59" customFormat="1" ht="14.25" x14ac:dyDescent="0.2">
      <c r="A105" s="576"/>
      <c r="B105" s="577"/>
      <c r="C105" s="577"/>
      <c r="D105" s="578"/>
      <c r="E105" s="577"/>
      <c r="F105" s="577"/>
      <c r="G105" s="578"/>
      <c r="H105" s="577"/>
      <c r="I105" s="577"/>
      <c r="J105" s="1558"/>
      <c r="K105" s="1534"/>
      <c r="L105" s="1593"/>
      <c r="M105" s="1572"/>
      <c r="N105" s="1534"/>
      <c r="O105" s="1605"/>
      <c r="P105" s="1605"/>
      <c r="Q105" s="1604"/>
      <c r="R105" s="1592"/>
      <c r="S105" s="1534"/>
      <c r="T105" s="1534"/>
      <c r="U105" s="596" t="s">
        <v>188</v>
      </c>
      <c r="V105" s="541">
        <v>2700000</v>
      </c>
      <c r="W105" s="1572"/>
      <c r="X105" s="1558"/>
      <c r="Y105" s="1572"/>
      <c r="Z105" s="1573"/>
      <c r="AA105" s="1572"/>
      <c r="AB105" s="1572"/>
      <c r="AC105" s="1572"/>
      <c r="AD105" s="1572"/>
      <c r="AE105" s="1572"/>
      <c r="AF105" s="1572"/>
      <c r="AG105" s="1572"/>
      <c r="AH105" s="1572"/>
      <c r="AI105" s="1572"/>
      <c r="AJ105" s="1572"/>
      <c r="AK105" s="1572"/>
      <c r="AL105" s="1572"/>
      <c r="AM105" s="1572"/>
      <c r="AN105" s="1572"/>
      <c r="AO105" s="1574"/>
      <c r="AP105" s="1574"/>
      <c r="AQ105" s="1558"/>
    </row>
    <row r="106" spans="1:43" s="59" customFormat="1" ht="14.25" x14ac:dyDescent="0.2">
      <c r="A106" s="576"/>
      <c r="B106" s="577"/>
      <c r="C106" s="577"/>
      <c r="D106" s="578"/>
      <c r="E106" s="577"/>
      <c r="F106" s="577"/>
      <c r="G106" s="578"/>
      <c r="H106" s="577"/>
      <c r="I106" s="577"/>
      <c r="J106" s="1558"/>
      <c r="K106" s="1534"/>
      <c r="L106" s="1593"/>
      <c r="M106" s="1572"/>
      <c r="N106" s="1534"/>
      <c r="O106" s="1605"/>
      <c r="P106" s="1605"/>
      <c r="Q106" s="1604"/>
      <c r="R106" s="1592"/>
      <c r="S106" s="1534"/>
      <c r="T106" s="1534"/>
      <c r="U106" s="596" t="s">
        <v>189</v>
      </c>
      <c r="V106" s="541">
        <v>450000</v>
      </c>
      <c r="W106" s="1572"/>
      <c r="X106" s="1558"/>
      <c r="Y106" s="1572"/>
      <c r="Z106" s="1573"/>
      <c r="AA106" s="1572"/>
      <c r="AB106" s="1572"/>
      <c r="AC106" s="1572"/>
      <c r="AD106" s="1572"/>
      <c r="AE106" s="1572"/>
      <c r="AF106" s="1572"/>
      <c r="AG106" s="1572"/>
      <c r="AH106" s="1572"/>
      <c r="AI106" s="1572"/>
      <c r="AJ106" s="1572"/>
      <c r="AK106" s="1572"/>
      <c r="AL106" s="1572"/>
      <c r="AM106" s="1572"/>
      <c r="AN106" s="1572"/>
      <c r="AO106" s="1574"/>
      <c r="AP106" s="1574"/>
      <c r="AQ106" s="1558"/>
    </row>
    <row r="107" spans="1:43" s="59" customFormat="1" ht="28.5" x14ac:dyDescent="0.2">
      <c r="A107" s="576"/>
      <c r="B107" s="577"/>
      <c r="C107" s="577"/>
      <c r="D107" s="578"/>
      <c r="E107" s="577"/>
      <c r="F107" s="577"/>
      <c r="G107" s="578"/>
      <c r="H107" s="577"/>
      <c r="I107" s="577"/>
      <c r="J107" s="1558"/>
      <c r="K107" s="1534"/>
      <c r="L107" s="1593"/>
      <c r="M107" s="1572"/>
      <c r="N107" s="1534"/>
      <c r="O107" s="1605"/>
      <c r="P107" s="1605"/>
      <c r="Q107" s="1604"/>
      <c r="R107" s="1592"/>
      <c r="S107" s="1534"/>
      <c r="T107" s="1534"/>
      <c r="U107" s="596" t="s">
        <v>190</v>
      </c>
      <c r="V107" s="541">
        <v>4800000</v>
      </c>
      <c r="W107" s="1572"/>
      <c r="X107" s="1558"/>
      <c r="Y107" s="1572"/>
      <c r="Z107" s="1573"/>
      <c r="AA107" s="1572"/>
      <c r="AB107" s="1572"/>
      <c r="AC107" s="1572"/>
      <c r="AD107" s="1572"/>
      <c r="AE107" s="1572"/>
      <c r="AF107" s="1572"/>
      <c r="AG107" s="1572"/>
      <c r="AH107" s="1572"/>
      <c r="AI107" s="1572"/>
      <c r="AJ107" s="1572"/>
      <c r="AK107" s="1572"/>
      <c r="AL107" s="1572"/>
      <c r="AM107" s="1572"/>
      <c r="AN107" s="1572"/>
      <c r="AO107" s="1574"/>
      <c r="AP107" s="1574"/>
      <c r="AQ107" s="1558"/>
    </row>
    <row r="108" spans="1:43" s="59" customFormat="1" ht="14.25" x14ac:dyDescent="0.2">
      <c r="A108" s="576"/>
      <c r="B108" s="577"/>
      <c r="C108" s="577"/>
      <c r="D108" s="578"/>
      <c r="E108" s="577"/>
      <c r="F108" s="577"/>
      <c r="G108" s="578"/>
      <c r="H108" s="577"/>
      <c r="I108" s="577"/>
      <c r="J108" s="1558"/>
      <c r="K108" s="1534"/>
      <c r="L108" s="1593"/>
      <c r="M108" s="1572"/>
      <c r="N108" s="1534"/>
      <c r="O108" s="1605"/>
      <c r="P108" s="1605"/>
      <c r="Q108" s="1604"/>
      <c r="R108" s="1592"/>
      <c r="S108" s="1534"/>
      <c r="T108" s="1534"/>
      <c r="U108" s="596" t="s">
        <v>191</v>
      </c>
      <c r="V108" s="541">
        <v>1000000</v>
      </c>
      <c r="W108" s="1572"/>
      <c r="X108" s="1558"/>
      <c r="Y108" s="1572"/>
      <c r="Z108" s="1573"/>
      <c r="AA108" s="1572"/>
      <c r="AB108" s="1572"/>
      <c r="AC108" s="1572"/>
      <c r="AD108" s="1572"/>
      <c r="AE108" s="1572"/>
      <c r="AF108" s="1572"/>
      <c r="AG108" s="1572"/>
      <c r="AH108" s="1572"/>
      <c r="AI108" s="1572"/>
      <c r="AJ108" s="1572"/>
      <c r="AK108" s="1572"/>
      <c r="AL108" s="1572"/>
      <c r="AM108" s="1572"/>
      <c r="AN108" s="1572"/>
      <c r="AO108" s="1574"/>
      <c r="AP108" s="1574"/>
      <c r="AQ108" s="1558"/>
    </row>
    <row r="109" spans="1:43" s="59" customFormat="1" ht="129" customHeight="1" x14ac:dyDescent="0.2">
      <c r="A109" s="576"/>
      <c r="B109" s="577"/>
      <c r="C109" s="577"/>
      <c r="D109" s="578"/>
      <c r="E109" s="577"/>
      <c r="F109" s="577"/>
      <c r="G109" s="578"/>
      <c r="H109" s="577"/>
      <c r="I109" s="577"/>
      <c r="J109" s="1558"/>
      <c r="K109" s="1534"/>
      <c r="L109" s="1593"/>
      <c r="M109" s="1572"/>
      <c r="N109" s="1534"/>
      <c r="O109" s="1605"/>
      <c r="P109" s="1605"/>
      <c r="Q109" s="1604"/>
      <c r="R109" s="1592"/>
      <c r="S109" s="1605"/>
      <c r="T109" s="480" t="s">
        <v>175</v>
      </c>
      <c r="U109" s="484" t="s">
        <v>187</v>
      </c>
      <c r="V109" s="541">
        <v>9930000</v>
      </c>
      <c r="W109" s="1572"/>
      <c r="X109" s="1558"/>
      <c r="Y109" s="1572"/>
      <c r="Z109" s="1573"/>
      <c r="AA109" s="1572"/>
      <c r="AB109" s="1572"/>
      <c r="AC109" s="1572"/>
      <c r="AD109" s="1572"/>
      <c r="AE109" s="1572"/>
      <c r="AF109" s="1572"/>
      <c r="AG109" s="1572"/>
      <c r="AH109" s="1572"/>
      <c r="AI109" s="1572"/>
      <c r="AJ109" s="1572"/>
      <c r="AK109" s="1572"/>
      <c r="AL109" s="1572"/>
      <c r="AM109" s="1572"/>
      <c r="AN109" s="1572"/>
      <c r="AO109" s="1574"/>
      <c r="AP109" s="1574"/>
      <c r="AQ109" s="1558"/>
    </row>
    <row r="110" spans="1:43" s="59" customFormat="1" ht="82.5" customHeight="1" x14ac:dyDescent="0.2">
      <c r="A110" s="576"/>
      <c r="B110" s="577"/>
      <c r="C110" s="577"/>
      <c r="D110" s="578"/>
      <c r="E110" s="577"/>
      <c r="F110" s="577"/>
      <c r="G110" s="578"/>
      <c r="H110" s="577"/>
      <c r="I110" s="579"/>
      <c r="J110" s="445">
        <v>267</v>
      </c>
      <c r="K110" s="480" t="s">
        <v>89</v>
      </c>
      <c r="L110" s="480" t="s">
        <v>1985</v>
      </c>
      <c r="M110" s="1452">
        <v>1</v>
      </c>
      <c r="N110" s="1534" t="s">
        <v>90</v>
      </c>
      <c r="O110" s="1605" t="s">
        <v>2281</v>
      </c>
      <c r="P110" s="1605" t="s">
        <v>91</v>
      </c>
      <c r="Q110" s="1459">
        <f>+V110/SUM($V$110:$V$118)*100</f>
        <v>5.4644808743169397</v>
      </c>
      <c r="R110" s="1571">
        <f>SUM(V110:V118)</f>
        <v>183000000</v>
      </c>
      <c r="S110" s="1534" t="s">
        <v>2282</v>
      </c>
      <c r="T110" s="480" t="s">
        <v>212</v>
      </c>
      <c r="U110" s="495" t="s">
        <v>211</v>
      </c>
      <c r="V110" s="541">
        <v>10000000</v>
      </c>
      <c r="W110" s="1572">
        <v>20</v>
      </c>
      <c r="X110" s="1558" t="s">
        <v>223</v>
      </c>
      <c r="Y110" s="1572">
        <v>282326</v>
      </c>
      <c r="Z110" s="1573">
        <v>292684</v>
      </c>
      <c r="AA110" s="1572">
        <v>135912</v>
      </c>
      <c r="AB110" s="1572">
        <v>45122</v>
      </c>
      <c r="AC110" s="1572">
        <v>307101</v>
      </c>
      <c r="AD110" s="1572">
        <v>86875</v>
      </c>
      <c r="AE110" s="1572">
        <v>2145</v>
      </c>
      <c r="AF110" s="1572">
        <v>12718</v>
      </c>
      <c r="AG110" s="1572">
        <v>26</v>
      </c>
      <c r="AH110" s="1572">
        <v>37</v>
      </c>
      <c r="AI110" s="1572"/>
      <c r="AJ110" s="1572"/>
      <c r="AK110" s="1572">
        <v>43029</v>
      </c>
      <c r="AL110" s="1572">
        <v>16982</v>
      </c>
      <c r="AM110" s="1572">
        <v>60013</v>
      </c>
      <c r="AN110" s="1572">
        <v>575010</v>
      </c>
      <c r="AO110" s="1574">
        <v>43102</v>
      </c>
      <c r="AP110" s="1574">
        <v>43465</v>
      </c>
      <c r="AQ110" s="1558" t="s">
        <v>224</v>
      </c>
    </row>
    <row r="111" spans="1:43" s="59" customFormat="1" ht="71.25" customHeight="1" x14ac:dyDescent="0.2">
      <c r="A111" s="576"/>
      <c r="B111" s="577"/>
      <c r="C111" s="577"/>
      <c r="D111" s="578"/>
      <c r="E111" s="577"/>
      <c r="F111" s="577"/>
      <c r="G111" s="578"/>
      <c r="H111" s="577"/>
      <c r="I111" s="579"/>
      <c r="J111" s="445">
        <v>268</v>
      </c>
      <c r="K111" s="480" t="s">
        <v>92</v>
      </c>
      <c r="L111" s="480" t="s">
        <v>1986</v>
      </c>
      <c r="M111" s="1452">
        <v>12</v>
      </c>
      <c r="N111" s="1534"/>
      <c r="O111" s="1605"/>
      <c r="P111" s="1605"/>
      <c r="Q111" s="1459">
        <f t="shared" ref="Q111:Q118" si="0">+V111/SUM($V$110:$V$118)*100</f>
        <v>11.475409836065573</v>
      </c>
      <c r="R111" s="1571"/>
      <c r="S111" s="1534"/>
      <c r="T111" s="1534" t="s">
        <v>210</v>
      </c>
      <c r="U111" s="495" t="s">
        <v>213</v>
      </c>
      <c r="V111" s="541">
        <v>21000000</v>
      </c>
      <c r="W111" s="1572"/>
      <c r="X111" s="1558"/>
      <c r="Y111" s="1572"/>
      <c r="Z111" s="1573"/>
      <c r="AA111" s="1572"/>
      <c r="AB111" s="1572"/>
      <c r="AC111" s="1572"/>
      <c r="AD111" s="1572"/>
      <c r="AE111" s="1572"/>
      <c r="AF111" s="1572"/>
      <c r="AG111" s="1572"/>
      <c r="AH111" s="1572"/>
      <c r="AI111" s="1572"/>
      <c r="AJ111" s="1572"/>
      <c r="AK111" s="1572"/>
      <c r="AL111" s="1572"/>
      <c r="AM111" s="1572"/>
      <c r="AN111" s="1572"/>
      <c r="AO111" s="1574"/>
      <c r="AP111" s="1574"/>
      <c r="AQ111" s="1558"/>
    </row>
    <row r="112" spans="1:43" s="59" customFormat="1" ht="64.5" customHeight="1" x14ac:dyDescent="0.2">
      <c r="A112" s="576"/>
      <c r="B112" s="577"/>
      <c r="C112" s="577"/>
      <c r="D112" s="578"/>
      <c r="E112" s="577"/>
      <c r="F112" s="577"/>
      <c r="G112" s="578"/>
      <c r="H112" s="577"/>
      <c r="I112" s="579"/>
      <c r="J112" s="445">
        <v>269</v>
      </c>
      <c r="K112" s="480" t="s">
        <v>93</v>
      </c>
      <c r="L112" s="480" t="s">
        <v>1987</v>
      </c>
      <c r="M112" s="1452">
        <v>12</v>
      </c>
      <c r="N112" s="1534"/>
      <c r="O112" s="1605"/>
      <c r="P112" s="1605"/>
      <c r="Q112" s="1459">
        <f t="shared" si="0"/>
        <v>11.475409836065573</v>
      </c>
      <c r="R112" s="1571"/>
      <c r="S112" s="1534"/>
      <c r="T112" s="1534"/>
      <c r="U112" s="495" t="s">
        <v>214</v>
      </c>
      <c r="V112" s="541">
        <v>21000000</v>
      </c>
      <c r="W112" s="1572"/>
      <c r="X112" s="1558"/>
      <c r="Y112" s="1572"/>
      <c r="Z112" s="1573"/>
      <c r="AA112" s="1572"/>
      <c r="AB112" s="1572"/>
      <c r="AC112" s="1572"/>
      <c r="AD112" s="1572"/>
      <c r="AE112" s="1572"/>
      <c r="AF112" s="1572"/>
      <c r="AG112" s="1572"/>
      <c r="AH112" s="1572"/>
      <c r="AI112" s="1572"/>
      <c r="AJ112" s="1572"/>
      <c r="AK112" s="1572"/>
      <c r="AL112" s="1572"/>
      <c r="AM112" s="1572"/>
      <c r="AN112" s="1572"/>
      <c r="AO112" s="1574"/>
      <c r="AP112" s="1574"/>
      <c r="AQ112" s="1558"/>
    </row>
    <row r="113" spans="1:43" s="59" customFormat="1" ht="77.25" customHeight="1" x14ac:dyDescent="0.2">
      <c r="A113" s="576"/>
      <c r="B113" s="577"/>
      <c r="C113" s="577"/>
      <c r="D113" s="578"/>
      <c r="E113" s="577"/>
      <c r="F113" s="577"/>
      <c r="G113" s="578"/>
      <c r="H113" s="577"/>
      <c r="I113" s="579"/>
      <c r="J113" s="445">
        <v>270</v>
      </c>
      <c r="K113" s="480" t="s">
        <v>94</v>
      </c>
      <c r="L113" s="480" t="s">
        <v>1988</v>
      </c>
      <c r="M113" s="1452">
        <v>12</v>
      </c>
      <c r="N113" s="1534"/>
      <c r="O113" s="1605"/>
      <c r="P113" s="1605"/>
      <c r="Q113" s="1459">
        <f t="shared" si="0"/>
        <v>11.475409836065573</v>
      </c>
      <c r="R113" s="1571"/>
      <c r="S113" s="1534"/>
      <c r="T113" s="1534"/>
      <c r="U113" s="495" t="s">
        <v>215</v>
      </c>
      <c r="V113" s="541">
        <v>21000000</v>
      </c>
      <c r="W113" s="1572"/>
      <c r="X113" s="1558"/>
      <c r="Y113" s="1572"/>
      <c r="Z113" s="1573"/>
      <c r="AA113" s="1572"/>
      <c r="AB113" s="1572"/>
      <c r="AC113" s="1572"/>
      <c r="AD113" s="1572"/>
      <c r="AE113" s="1572"/>
      <c r="AF113" s="1572"/>
      <c r="AG113" s="1572"/>
      <c r="AH113" s="1572"/>
      <c r="AI113" s="1572"/>
      <c r="AJ113" s="1572"/>
      <c r="AK113" s="1572"/>
      <c r="AL113" s="1572"/>
      <c r="AM113" s="1572"/>
      <c r="AN113" s="1572"/>
      <c r="AO113" s="1574"/>
      <c r="AP113" s="1574"/>
      <c r="AQ113" s="1558"/>
    </row>
    <row r="114" spans="1:43" s="59" customFormat="1" ht="86.25" customHeight="1" x14ac:dyDescent="0.2">
      <c r="A114" s="576"/>
      <c r="B114" s="577"/>
      <c r="C114" s="577"/>
      <c r="D114" s="578"/>
      <c r="E114" s="577"/>
      <c r="F114" s="577"/>
      <c r="G114" s="578"/>
      <c r="H114" s="577"/>
      <c r="I114" s="579"/>
      <c r="J114" s="445">
        <v>271</v>
      </c>
      <c r="K114" s="480" t="s">
        <v>95</v>
      </c>
      <c r="L114" s="480" t="s">
        <v>1988</v>
      </c>
      <c r="M114" s="1452">
        <v>12</v>
      </c>
      <c r="N114" s="1534"/>
      <c r="O114" s="1605"/>
      <c r="P114" s="1605"/>
      <c r="Q114" s="1459">
        <f t="shared" si="0"/>
        <v>21.038251366120221</v>
      </c>
      <c r="R114" s="1571"/>
      <c r="S114" s="1534"/>
      <c r="T114" s="1534"/>
      <c r="U114" s="496" t="s">
        <v>216</v>
      </c>
      <c r="V114" s="541">
        <v>38500000</v>
      </c>
      <c r="W114" s="1572"/>
      <c r="X114" s="1558"/>
      <c r="Y114" s="1572"/>
      <c r="Z114" s="1573"/>
      <c r="AA114" s="1572"/>
      <c r="AB114" s="1572"/>
      <c r="AC114" s="1572"/>
      <c r="AD114" s="1572"/>
      <c r="AE114" s="1572"/>
      <c r="AF114" s="1572"/>
      <c r="AG114" s="1572"/>
      <c r="AH114" s="1572"/>
      <c r="AI114" s="1572"/>
      <c r="AJ114" s="1572"/>
      <c r="AK114" s="1572"/>
      <c r="AL114" s="1572"/>
      <c r="AM114" s="1572"/>
      <c r="AN114" s="1572"/>
      <c r="AO114" s="1574"/>
      <c r="AP114" s="1574"/>
      <c r="AQ114" s="1558"/>
    </row>
    <row r="115" spans="1:43" s="59" customFormat="1" ht="69" customHeight="1" x14ac:dyDescent="0.2">
      <c r="A115" s="576"/>
      <c r="B115" s="577"/>
      <c r="C115" s="577"/>
      <c r="D115" s="578"/>
      <c r="E115" s="577"/>
      <c r="F115" s="577"/>
      <c r="G115" s="578"/>
      <c r="H115" s="577"/>
      <c r="I115" s="579"/>
      <c r="J115" s="445">
        <v>272</v>
      </c>
      <c r="K115" s="480" t="s">
        <v>96</v>
      </c>
      <c r="L115" s="480" t="s">
        <v>1988</v>
      </c>
      <c r="M115" s="1452">
        <v>12</v>
      </c>
      <c r="N115" s="1534"/>
      <c r="O115" s="1605"/>
      <c r="P115" s="1605"/>
      <c r="Q115" s="1459">
        <f t="shared" si="0"/>
        <v>21.038251366120221</v>
      </c>
      <c r="R115" s="1571"/>
      <c r="S115" s="1534"/>
      <c r="T115" s="1534"/>
      <c r="U115" s="496" t="s">
        <v>217</v>
      </c>
      <c r="V115" s="541">
        <v>38500000</v>
      </c>
      <c r="W115" s="1572"/>
      <c r="X115" s="1558"/>
      <c r="Y115" s="1572"/>
      <c r="Z115" s="1573"/>
      <c r="AA115" s="1572"/>
      <c r="AB115" s="1572"/>
      <c r="AC115" s="1572"/>
      <c r="AD115" s="1572"/>
      <c r="AE115" s="1572"/>
      <c r="AF115" s="1572"/>
      <c r="AG115" s="1572"/>
      <c r="AH115" s="1572"/>
      <c r="AI115" s="1572"/>
      <c r="AJ115" s="1572"/>
      <c r="AK115" s="1572"/>
      <c r="AL115" s="1572"/>
      <c r="AM115" s="1572"/>
      <c r="AN115" s="1572"/>
      <c r="AO115" s="1574"/>
      <c r="AP115" s="1574"/>
      <c r="AQ115" s="1558"/>
    </row>
    <row r="116" spans="1:43" s="59" customFormat="1" ht="84" customHeight="1" x14ac:dyDescent="0.2">
      <c r="A116" s="576"/>
      <c r="B116" s="577"/>
      <c r="C116" s="577"/>
      <c r="D116" s="578"/>
      <c r="E116" s="577"/>
      <c r="F116" s="577"/>
      <c r="G116" s="578"/>
      <c r="H116" s="577"/>
      <c r="I116" s="579"/>
      <c r="J116" s="445">
        <v>273</v>
      </c>
      <c r="K116" s="480" t="s">
        <v>97</v>
      </c>
      <c r="L116" s="480" t="s">
        <v>1987</v>
      </c>
      <c r="M116" s="1452">
        <v>12</v>
      </c>
      <c r="N116" s="1534"/>
      <c r="O116" s="1605"/>
      <c r="P116" s="1605"/>
      <c r="Q116" s="1459">
        <f t="shared" si="0"/>
        <v>1.0928961748633881</v>
      </c>
      <c r="R116" s="1571"/>
      <c r="S116" s="1534"/>
      <c r="T116" s="1534"/>
      <c r="U116" s="495" t="s">
        <v>218</v>
      </c>
      <c r="V116" s="541">
        <v>2000000</v>
      </c>
      <c r="W116" s="1572"/>
      <c r="X116" s="1558"/>
      <c r="Y116" s="1572"/>
      <c r="Z116" s="1573"/>
      <c r="AA116" s="1572"/>
      <c r="AB116" s="1572"/>
      <c r="AC116" s="1572"/>
      <c r="AD116" s="1572"/>
      <c r="AE116" s="1572"/>
      <c r="AF116" s="1572"/>
      <c r="AG116" s="1572"/>
      <c r="AH116" s="1572"/>
      <c r="AI116" s="1572"/>
      <c r="AJ116" s="1572"/>
      <c r="AK116" s="1572"/>
      <c r="AL116" s="1572"/>
      <c r="AM116" s="1572"/>
      <c r="AN116" s="1572"/>
      <c r="AO116" s="1574"/>
      <c r="AP116" s="1574"/>
      <c r="AQ116" s="1558"/>
    </row>
    <row r="117" spans="1:43" s="59" customFormat="1" ht="60" customHeight="1" x14ac:dyDescent="0.2">
      <c r="A117" s="576"/>
      <c r="B117" s="577"/>
      <c r="C117" s="577"/>
      <c r="D117" s="578"/>
      <c r="E117" s="577"/>
      <c r="F117" s="577"/>
      <c r="G117" s="578"/>
      <c r="H117" s="577"/>
      <c r="I117" s="579"/>
      <c r="J117" s="445">
        <v>274</v>
      </c>
      <c r="K117" s="480" t="s">
        <v>98</v>
      </c>
      <c r="L117" s="480" t="s">
        <v>1987</v>
      </c>
      <c r="M117" s="1452">
        <v>12</v>
      </c>
      <c r="N117" s="1534"/>
      <c r="O117" s="1605"/>
      <c r="P117" s="1605"/>
      <c r="Q117" s="1459">
        <f t="shared" si="0"/>
        <v>11.475409836065573</v>
      </c>
      <c r="R117" s="1571"/>
      <c r="S117" s="1534"/>
      <c r="T117" s="1534"/>
      <c r="U117" s="495" t="s">
        <v>219</v>
      </c>
      <c r="V117" s="541">
        <v>21000000</v>
      </c>
      <c r="W117" s="1572"/>
      <c r="X117" s="1558"/>
      <c r="Y117" s="1572"/>
      <c r="Z117" s="1573"/>
      <c r="AA117" s="1572"/>
      <c r="AB117" s="1572"/>
      <c r="AC117" s="1572"/>
      <c r="AD117" s="1572"/>
      <c r="AE117" s="1572"/>
      <c r="AF117" s="1572"/>
      <c r="AG117" s="1572"/>
      <c r="AH117" s="1572"/>
      <c r="AI117" s="1572"/>
      <c r="AJ117" s="1572"/>
      <c r="AK117" s="1572"/>
      <c r="AL117" s="1572"/>
      <c r="AM117" s="1572"/>
      <c r="AN117" s="1572"/>
      <c r="AO117" s="1574"/>
      <c r="AP117" s="1574"/>
      <c r="AQ117" s="1558"/>
    </row>
    <row r="118" spans="1:43" s="59" customFormat="1" ht="64.5" customHeight="1" x14ac:dyDescent="0.2">
      <c r="A118" s="597"/>
      <c r="B118" s="598"/>
      <c r="C118" s="598"/>
      <c r="D118" s="599"/>
      <c r="E118" s="598"/>
      <c r="F118" s="598"/>
      <c r="G118" s="599"/>
      <c r="H118" s="598"/>
      <c r="I118" s="600"/>
      <c r="J118" s="445">
        <v>260</v>
      </c>
      <c r="K118" s="480" t="s">
        <v>99</v>
      </c>
      <c r="L118" s="480" t="s">
        <v>1989</v>
      </c>
      <c r="M118" s="1452">
        <v>12</v>
      </c>
      <c r="N118" s="1534"/>
      <c r="O118" s="1605"/>
      <c r="P118" s="1605"/>
      <c r="Q118" s="1459">
        <f t="shared" si="0"/>
        <v>5.4644808743169397</v>
      </c>
      <c r="R118" s="1571"/>
      <c r="S118" s="1534"/>
      <c r="T118" s="1534"/>
      <c r="U118" s="495" t="s">
        <v>2270</v>
      </c>
      <c r="V118" s="541">
        <v>10000000</v>
      </c>
      <c r="W118" s="1572"/>
      <c r="X118" s="1558"/>
      <c r="Y118" s="1572"/>
      <c r="Z118" s="1573"/>
      <c r="AA118" s="1572"/>
      <c r="AB118" s="1572"/>
      <c r="AC118" s="1572"/>
      <c r="AD118" s="1572"/>
      <c r="AE118" s="1572"/>
      <c r="AF118" s="1572"/>
      <c r="AG118" s="1572"/>
      <c r="AH118" s="1572"/>
      <c r="AI118" s="1572"/>
      <c r="AJ118" s="1572"/>
      <c r="AK118" s="1572"/>
      <c r="AL118" s="1572"/>
      <c r="AM118" s="1572"/>
      <c r="AN118" s="1572"/>
      <c r="AO118" s="1574"/>
      <c r="AP118" s="1574"/>
      <c r="AQ118" s="1558"/>
    </row>
    <row r="120" spans="1:43" ht="27" customHeight="1" x14ac:dyDescent="0.25">
      <c r="C120" s="604"/>
      <c r="D120" s="604"/>
    </row>
    <row r="122" spans="1:43" ht="27" customHeight="1" x14ac:dyDescent="0.2">
      <c r="P122" s="352"/>
      <c r="Q122" s="34"/>
      <c r="R122" s="602"/>
      <c r="S122" s="603"/>
    </row>
    <row r="123" spans="1:43" ht="27" customHeight="1" x14ac:dyDescent="0.25">
      <c r="N123" s="1606" t="s">
        <v>100</v>
      </c>
      <c r="O123" s="1606"/>
      <c r="P123" s="1606"/>
      <c r="Q123" s="1606"/>
      <c r="R123" s="1606"/>
      <c r="S123" s="1606"/>
    </row>
    <row r="124" spans="1:43" ht="27" customHeight="1" x14ac:dyDescent="0.25">
      <c r="N124" s="1606" t="s">
        <v>101</v>
      </c>
      <c r="O124" s="1606"/>
      <c r="P124" s="1606"/>
      <c r="Q124" s="1606"/>
      <c r="R124" s="1606"/>
      <c r="S124" s="1606"/>
    </row>
  </sheetData>
  <mergeCells count="348">
    <mergeCell ref="B9:K9"/>
    <mergeCell ref="E10:K10"/>
    <mergeCell ref="H11:K11"/>
    <mergeCell ref="H35:K35"/>
    <mergeCell ref="H45:K45"/>
    <mergeCell ref="H55:K55"/>
    <mergeCell ref="E44:K44"/>
    <mergeCell ref="F54:K54"/>
    <mergeCell ref="AQ80:AQ93"/>
    <mergeCell ref="T89:T91"/>
    <mergeCell ref="AF80:AF93"/>
    <mergeCell ref="AG80:AG93"/>
    <mergeCell ref="AH80:AH93"/>
    <mergeCell ref="AI80:AI93"/>
    <mergeCell ref="AJ80:AJ93"/>
    <mergeCell ref="AK80:AK93"/>
    <mergeCell ref="AL80:AL93"/>
    <mergeCell ref="AM80:AM93"/>
    <mergeCell ref="AN80:AN93"/>
    <mergeCell ref="W80:W93"/>
    <mergeCell ref="X80:X93"/>
    <mergeCell ref="Y80:Y93"/>
    <mergeCell ref="Z80:Z93"/>
    <mergeCell ref="AA80:AA93"/>
    <mergeCell ref="W46:W53"/>
    <mergeCell ref="X46:X53"/>
    <mergeCell ref="P94:P109"/>
    <mergeCell ref="Q94:Q109"/>
    <mergeCell ref="R94:R109"/>
    <mergeCell ref="S94:S109"/>
    <mergeCell ref="N110:N118"/>
    <mergeCell ref="O110:O118"/>
    <mergeCell ref="P110:P118"/>
    <mergeCell ref="S110:S118"/>
    <mergeCell ref="T111:T118"/>
    <mergeCell ref="T70:T79"/>
    <mergeCell ref="Q64:Q69"/>
    <mergeCell ref="R64:R69"/>
    <mergeCell ref="S64:S69"/>
    <mergeCell ref="T94:T108"/>
    <mergeCell ref="P70:P79"/>
    <mergeCell ref="Q70:Q79"/>
    <mergeCell ref="R70:R79"/>
    <mergeCell ref="S70:S79"/>
    <mergeCell ref="O70:O79"/>
    <mergeCell ref="P56:P63"/>
    <mergeCell ref="R46:R53"/>
    <mergeCell ref="S46:S53"/>
    <mergeCell ref="AB80:AB93"/>
    <mergeCell ref="AC80:AC93"/>
    <mergeCell ref="AD80:AD93"/>
    <mergeCell ref="AE80:AE93"/>
    <mergeCell ref="AO80:AO93"/>
    <mergeCell ref="AP80:AP93"/>
    <mergeCell ref="N123:S123"/>
    <mergeCell ref="N124:S124"/>
    <mergeCell ref="J94:J109"/>
    <mergeCell ref="K94:K109"/>
    <mergeCell ref="L94:L109"/>
    <mergeCell ref="M94:M109"/>
    <mergeCell ref="N94:N109"/>
    <mergeCell ref="O94:O109"/>
    <mergeCell ref="P80:P93"/>
    <mergeCell ref="Q80:Q93"/>
    <mergeCell ref="R80:R93"/>
    <mergeCell ref="S80:S93"/>
    <mergeCell ref="T80:T88"/>
    <mergeCell ref="M80:M93"/>
    <mergeCell ref="N80:N93"/>
    <mergeCell ref="O80:O93"/>
    <mergeCell ref="T92:T93"/>
    <mergeCell ref="W94:W109"/>
    <mergeCell ref="J56:J58"/>
    <mergeCell ref="K56:K58"/>
    <mergeCell ref="L56:L58"/>
    <mergeCell ref="M56:M58"/>
    <mergeCell ref="N56:N63"/>
    <mergeCell ref="O56:O63"/>
    <mergeCell ref="J59:J60"/>
    <mergeCell ref="K59:K60"/>
    <mergeCell ref="L59:L60"/>
    <mergeCell ref="M59:M60"/>
    <mergeCell ref="M70:M79"/>
    <mergeCell ref="N70:N79"/>
    <mergeCell ref="Q59:Q60"/>
    <mergeCell ref="R59:R60"/>
    <mergeCell ref="O64:O69"/>
    <mergeCell ref="P64:P69"/>
    <mergeCell ref="Q56:Q58"/>
    <mergeCell ref="R56:R58"/>
    <mergeCell ref="S56:S63"/>
    <mergeCell ref="A80:A93"/>
    <mergeCell ref="B80:C93"/>
    <mergeCell ref="D80:D93"/>
    <mergeCell ref="E80:F93"/>
    <mergeCell ref="G80:G93"/>
    <mergeCell ref="H80:I93"/>
    <mergeCell ref="J70:J79"/>
    <mergeCell ref="K70:K79"/>
    <mergeCell ref="L70:L79"/>
    <mergeCell ref="J80:J93"/>
    <mergeCell ref="K80:K93"/>
    <mergeCell ref="L80:L93"/>
    <mergeCell ref="E64:F69"/>
    <mergeCell ref="G64:G69"/>
    <mergeCell ref="H64:I69"/>
    <mergeCell ref="J64:J69"/>
    <mergeCell ref="K64:K69"/>
    <mergeCell ref="L64:L69"/>
    <mergeCell ref="M64:M69"/>
    <mergeCell ref="N64:N69"/>
    <mergeCell ref="T66:T69"/>
    <mergeCell ref="T64:T65"/>
    <mergeCell ref="T50:T51"/>
    <mergeCell ref="J46:J53"/>
    <mergeCell ref="K46:K53"/>
    <mergeCell ref="L46:L53"/>
    <mergeCell ref="M46:M53"/>
    <mergeCell ref="N46:N53"/>
    <mergeCell ref="O46:O53"/>
    <mergeCell ref="P46:P53"/>
    <mergeCell ref="Q46:Q53"/>
    <mergeCell ref="T52:T53"/>
    <mergeCell ref="AP12:AP34"/>
    <mergeCell ref="AQ12:AQ34"/>
    <mergeCell ref="AB12:AB34"/>
    <mergeCell ref="AC12:AC34"/>
    <mergeCell ref="J36:J43"/>
    <mergeCell ref="K36:K43"/>
    <mergeCell ref="L36:L43"/>
    <mergeCell ref="M36:M43"/>
    <mergeCell ref="N36:N43"/>
    <mergeCell ref="N12:N34"/>
    <mergeCell ref="O12:O34"/>
    <mergeCell ref="P12:P34"/>
    <mergeCell ref="Q12:Q34"/>
    <mergeCell ref="J12:J34"/>
    <mergeCell ref="K12:K34"/>
    <mergeCell ref="L12:L34"/>
    <mergeCell ref="M12:M34"/>
    <mergeCell ref="AJ36:AJ43"/>
    <mergeCell ref="AK12:AK34"/>
    <mergeCell ref="AL12:AL34"/>
    <mergeCell ref="AC36:AC43"/>
    <mergeCell ref="AD36:AD43"/>
    <mergeCell ref="AE36:AE43"/>
    <mergeCell ref="AF36:AF43"/>
    <mergeCell ref="V7:V8"/>
    <mergeCell ref="X7:X8"/>
    <mergeCell ref="Y7:Z7"/>
    <mergeCell ref="AA7:AD7"/>
    <mergeCell ref="AE7:AJ7"/>
    <mergeCell ref="AK7:AM7"/>
    <mergeCell ref="O36:O43"/>
    <mergeCell ref="P36:P43"/>
    <mergeCell ref="Q36:Q43"/>
    <mergeCell ref="R36:R43"/>
    <mergeCell ref="S36:S43"/>
    <mergeCell ref="T36:T40"/>
    <mergeCell ref="T13:T32"/>
    <mergeCell ref="R12:R34"/>
    <mergeCell ref="T42:T43"/>
    <mergeCell ref="AM12:AM34"/>
    <mergeCell ref="AD12:AD34"/>
    <mergeCell ref="AE12:AE34"/>
    <mergeCell ref="AF12:AF34"/>
    <mergeCell ref="AG12:AG34"/>
    <mergeCell ref="AH12:AH34"/>
    <mergeCell ref="AI12:AI34"/>
    <mergeCell ref="AJ12:AJ34"/>
    <mergeCell ref="AI36:AI43"/>
    <mergeCell ref="A1:AO4"/>
    <mergeCell ref="A5:M6"/>
    <mergeCell ref="N5:AQ5"/>
    <mergeCell ref="A7:A8"/>
    <mergeCell ref="B7:C8"/>
    <mergeCell ref="D7:D8"/>
    <mergeCell ref="E7:F8"/>
    <mergeCell ref="G7:G8"/>
    <mergeCell ref="H7:I8"/>
    <mergeCell ref="J7:J8"/>
    <mergeCell ref="K7:K8"/>
    <mergeCell ref="L7:L8"/>
    <mergeCell ref="M7:M8"/>
    <mergeCell ref="N7:N8"/>
    <mergeCell ref="O7:O8"/>
    <mergeCell ref="P7:P8"/>
    <mergeCell ref="Q7:Q8"/>
    <mergeCell ref="R7:R8"/>
    <mergeCell ref="S7:S8"/>
    <mergeCell ref="T7:T8"/>
    <mergeCell ref="U7:U8"/>
    <mergeCell ref="AO7:AO8"/>
    <mergeCell ref="AP7:AP8"/>
    <mergeCell ref="AQ7:AQ8"/>
    <mergeCell ref="X94:X109"/>
    <mergeCell ref="Y94:Y109"/>
    <mergeCell ref="Z94:Z109"/>
    <mergeCell ref="AA94:AA109"/>
    <mergeCell ref="AB94:AB109"/>
    <mergeCell ref="T33:T34"/>
    <mergeCell ref="W12:W34"/>
    <mergeCell ref="X12:X34"/>
    <mergeCell ref="W36:W43"/>
    <mergeCell ref="X36:X43"/>
    <mergeCell ref="W70:W79"/>
    <mergeCell ref="X70:X79"/>
    <mergeCell ref="Y70:Y79"/>
    <mergeCell ref="W64:W69"/>
    <mergeCell ref="X64:X69"/>
    <mergeCell ref="Y64:Y69"/>
    <mergeCell ref="Z64:Z69"/>
    <mergeCell ref="AA64:AA69"/>
    <mergeCell ref="AB64:AB69"/>
    <mergeCell ref="T56:T58"/>
    <mergeCell ref="T59:T60"/>
    <mergeCell ref="AB36:AB43"/>
    <mergeCell ref="AB46:AB53"/>
    <mergeCell ref="T46:T49"/>
    <mergeCell ref="AG36:AG43"/>
    <mergeCell ref="AH36:AH43"/>
    <mergeCell ref="AF46:AF53"/>
    <mergeCell ref="AG46:AG53"/>
    <mergeCell ref="Y12:Y34"/>
    <mergeCell ref="Z12:Z34"/>
    <mergeCell ref="AA12:AA34"/>
    <mergeCell ref="Y46:Y53"/>
    <mergeCell ref="Z46:Z53"/>
    <mergeCell ref="AA46:AA53"/>
    <mergeCell ref="Y36:Y43"/>
    <mergeCell ref="Z36:Z43"/>
    <mergeCell ref="AA36:AA43"/>
    <mergeCell ref="AH46:AH53"/>
    <mergeCell ref="AC46:AC53"/>
    <mergeCell ref="AD46:AD53"/>
    <mergeCell ref="AC110:AC118"/>
    <mergeCell ref="AD110:AD118"/>
    <mergeCell ref="AE110:AE118"/>
    <mergeCell ref="AL94:AL109"/>
    <mergeCell ref="AM94:AM109"/>
    <mergeCell ref="AN94:AN109"/>
    <mergeCell ref="AO94:AO109"/>
    <mergeCell ref="AP94:AP109"/>
    <mergeCell ref="AQ94:AQ109"/>
    <mergeCell ref="AC94:AC109"/>
    <mergeCell ref="AD94:AD109"/>
    <mergeCell ref="AE94:AE109"/>
    <mergeCell ref="AF94:AF109"/>
    <mergeCell ref="AG94:AG109"/>
    <mergeCell ref="AH94:AH109"/>
    <mergeCell ref="AI94:AI109"/>
    <mergeCell ref="AJ94:AJ109"/>
    <mergeCell ref="AK94:AK109"/>
    <mergeCell ref="AQ110:AQ118"/>
    <mergeCell ref="AC64:AC69"/>
    <mergeCell ref="AD64:AD69"/>
    <mergeCell ref="AE64:AE69"/>
    <mergeCell ref="AO64:AO69"/>
    <mergeCell ref="AP64:AP69"/>
    <mergeCell ref="AQ64:AQ69"/>
    <mergeCell ref="AF110:AF118"/>
    <mergeCell ref="AG110:AG118"/>
    <mergeCell ref="AK36:AK43"/>
    <mergeCell ref="AL36:AL43"/>
    <mergeCell ref="AM36:AM43"/>
    <mergeCell ref="AN36:AN43"/>
    <mergeCell ref="AO36:AO43"/>
    <mergeCell ref="AP36:AP43"/>
    <mergeCell ref="AQ36:AQ43"/>
    <mergeCell ref="AQ70:AQ79"/>
    <mergeCell ref="AF64:AF69"/>
    <mergeCell ref="AG64:AG69"/>
    <mergeCell ref="AH64:AH69"/>
    <mergeCell ref="AI64:AI69"/>
    <mergeCell ref="AJ64:AJ69"/>
    <mergeCell ref="AK64:AK69"/>
    <mergeCell ref="AL64:AL69"/>
    <mergeCell ref="AM64:AM69"/>
    <mergeCell ref="AF56:AF63"/>
    <mergeCell ref="AK46:AK53"/>
    <mergeCell ref="W56:W63"/>
    <mergeCell ref="X56:X63"/>
    <mergeCell ref="AO56:AO63"/>
    <mergeCell ref="AP56:AP63"/>
    <mergeCell ref="AQ56:AQ63"/>
    <mergeCell ref="AO46:AO53"/>
    <mergeCell ref="AP46:AP53"/>
    <mergeCell ref="AQ46:AQ53"/>
    <mergeCell ref="AM56:AM63"/>
    <mergeCell ref="AN56:AN63"/>
    <mergeCell ref="Y56:Y63"/>
    <mergeCell ref="Z56:Z63"/>
    <mergeCell ref="AA56:AA63"/>
    <mergeCell ref="AB56:AB63"/>
    <mergeCell ref="AC56:AC63"/>
    <mergeCell ref="AD56:AD63"/>
    <mergeCell ref="AE56:AE63"/>
    <mergeCell ref="AL46:AL53"/>
    <mergeCell ref="AM46:AM53"/>
    <mergeCell ref="AN46:AN53"/>
    <mergeCell ref="AE46:AE53"/>
    <mergeCell ref="AG56:AG63"/>
    <mergeCell ref="AP70:AP79"/>
    <mergeCell ref="AO110:AO118"/>
    <mergeCell ref="AP110:AP118"/>
    <mergeCell ref="AH110:AH118"/>
    <mergeCell ref="AI110:AI118"/>
    <mergeCell ref="AJ110:AJ118"/>
    <mergeCell ref="AK110:AK118"/>
    <mergeCell ref="AL110:AL118"/>
    <mergeCell ref="AM110:AM118"/>
    <mergeCell ref="AN110:AN118"/>
    <mergeCell ref="AH70:AH79"/>
    <mergeCell ref="AH56:AH63"/>
    <mergeCell ref="AI56:AI63"/>
    <mergeCell ref="AJ56:AJ63"/>
    <mergeCell ref="AK56:AK63"/>
    <mergeCell ref="AL56:AL63"/>
    <mergeCell ref="AI46:AI53"/>
    <mergeCell ref="AJ46:AJ53"/>
    <mergeCell ref="AN7:AN8"/>
    <mergeCell ref="AO70:AO79"/>
    <mergeCell ref="AN12:AN34"/>
    <mergeCell ref="AO12:AO34"/>
    <mergeCell ref="Y6:AN6"/>
    <mergeCell ref="S13:S34"/>
    <mergeCell ref="R110:R118"/>
    <mergeCell ref="AI70:AI79"/>
    <mergeCell ref="AJ70:AJ79"/>
    <mergeCell ref="AK70:AK79"/>
    <mergeCell ref="AL70:AL79"/>
    <mergeCell ref="AM70:AM79"/>
    <mergeCell ref="AN70:AN79"/>
    <mergeCell ref="W110:W118"/>
    <mergeCell ref="X110:X118"/>
    <mergeCell ref="Y110:Y118"/>
    <mergeCell ref="Z110:Z118"/>
    <mergeCell ref="AA110:AA118"/>
    <mergeCell ref="AB110:AB118"/>
    <mergeCell ref="Z70:Z79"/>
    <mergeCell ref="AA70:AA79"/>
    <mergeCell ref="AB70:AB79"/>
    <mergeCell ref="AC70:AC79"/>
    <mergeCell ref="AD70:AD79"/>
    <mergeCell ref="AE70:AE79"/>
    <mergeCell ref="AF70:AF79"/>
    <mergeCell ref="AG70:AG79"/>
    <mergeCell ref="AN64:AN69"/>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
  <sheetViews>
    <sheetView zoomScale="70" zoomScaleNormal="70" workbookViewId="0">
      <selection sqref="A1:AO4"/>
    </sheetView>
  </sheetViews>
  <sheetFormatPr baseColWidth="10" defaultRowHeight="27" customHeight="1" x14ac:dyDescent="0.2"/>
  <cols>
    <col min="1" max="1" width="8.28515625" style="33" customWidth="1"/>
    <col min="2" max="2" width="4" style="1" customWidth="1"/>
    <col min="3" max="3" width="12.7109375" style="1" customWidth="1"/>
    <col min="4" max="4" width="9.140625" style="1" customWidth="1"/>
    <col min="5" max="5" width="10" style="1" customWidth="1"/>
    <col min="6" max="6" width="0.140625" style="1" customWidth="1"/>
    <col min="7" max="7" width="7.85546875" style="1" customWidth="1"/>
    <col min="8" max="8" width="6.5703125" style="1" customWidth="1"/>
    <col min="9" max="9" width="7.85546875" style="1" customWidth="1"/>
    <col min="10" max="10" width="9.28515625" style="1" customWidth="1"/>
    <col min="11" max="11" width="22.7109375" style="34" customWidth="1"/>
    <col min="12" max="12" width="16" style="352" customWidth="1"/>
    <col min="13" max="13" width="10.5703125" style="352" customWidth="1"/>
    <col min="14" max="14" width="20.140625" style="352" customWidth="1"/>
    <col min="15" max="15" width="13.140625" style="352" customWidth="1"/>
    <col min="16" max="16" width="17" style="34" customWidth="1"/>
    <col min="17" max="17" width="12.7109375" style="602" customWidth="1"/>
    <col min="18" max="18" width="19" style="603" customWidth="1"/>
    <col min="19" max="19" width="23.5703125" style="34" customWidth="1"/>
    <col min="20" max="20" width="31.5703125" style="34" customWidth="1"/>
    <col min="21" max="21" width="20.42578125" style="34" customWidth="1"/>
    <col min="22" max="22" width="23.28515625" style="38" customWidth="1"/>
    <col min="23" max="23" width="11.7109375" style="39" customWidth="1"/>
    <col min="24" max="24" width="11.85546875" style="40" customWidth="1"/>
    <col min="25" max="25" width="11.7109375" style="1" customWidth="1"/>
    <col min="26" max="26" width="8.42578125" style="1" customWidth="1"/>
    <col min="27" max="27" width="9.28515625" style="1" customWidth="1"/>
    <col min="28" max="28" width="7.28515625" style="1" customWidth="1"/>
    <col min="29" max="29" width="8.42578125" style="1" customWidth="1"/>
    <col min="30" max="30" width="9.5703125" style="1" customWidth="1"/>
    <col min="31" max="31" width="6.28515625" style="1" customWidth="1"/>
    <col min="32" max="32" width="8.85546875" style="1" customWidth="1"/>
    <col min="33" max="34" width="4.42578125" style="1" customWidth="1"/>
    <col min="35" max="35" width="5" style="1" customWidth="1"/>
    <col min="36" max="36" width="5.85546875" style="1" customWidth="1"/>
    <col min="37" max="37" width="8.140625" style="1" customWidth="1"/>
    <col min="38" max="38" width="7.7109375" style="1" customWidth="1"/>
    <col min="39" max="39" width="6.7109375" style="1" customWidth="1"/>
    <col min="40" max="40" width="8.140625" style="1" customWidth="1"/>
    <col min="41" max="41" width="11.5703125" style="41" customWidth="1"/>
    <col min="42" max="42" width="13.7109375" style="42" customWidth="1"/>
    <col min="43" max="43" width="20.85546875" style="43" customWidth="1"/>
    <col min="44" max="256" width="11.42578125" style="1"/>
    <col min="257" max="257" width="13.140625" style="1" customWidth="1"/>
    <col min="258" max="258" width="4" style="1" customWidth="1"/>
    <col min="259" max="259" width="20.7109375" style="1" customWidth="1"/>
    <col min="260" max="260" width="14.7109375" style="1" customWidth="1"/>
    <col min="261" max="261" width="10" style="1" customWidth="1"/>
    <col min="262" max="262" width="6.28515625" style="1" customWidth="1"/>
    <col min="263" max="263" width="12.28515625" style="1" customWidth="1"/>
    <col min="264" max="264" width="8.5703125" style="1" customWidth="1"/>
    <col min="265" max="265" width="13.7109375" style="1" customWidth="1"/>
    <col min="266" max="266" width="11.5703125" style="1" customWidth="1"/>
    <col min="267" max="267" width="20" style="1" customWidth="1"/>
    <col min="268" max="268" width="17.42578125" style="1" customWidth="1"/>
    <col min="269" max="269" width="21.140625" style="1" customWidth="1"/>
    <col min="270" max="270" width="22.140625" style="1" customWidth="1"/>
    <col min="271" max="271" width="8" style="1" customWidth="1"/>
    <col min="272" max="272" width="17" style="1" customWidth="1"/>
    <col min="273" max="273" width="12.7109375" style="1" customWidth="1"/>
    <col min="274" max="274" width="19" style="1" customWidth="1"/>
    <col min="275" max="275" width="23.5703125" style="1" customWidth="1"/>
    <col min="276" max="276" width="31.5703125" style="1" customWidth="1"/>
    <col min="277" max="277" width="19" style="1" customWidth="1"/>
    <col min="278" max="278" width="23.28515625" style="1" customWidth="1"/>
    <col min="279" max="279" width="11.7109375" style="1" customWidth="1"/>
    <col min="280" max="280" width="11.85546875" style="1" customWidth="1"/>
    <col min="281" max="281" width="5.5703125" style="1" customWidth="1"/>
    <col min="282" max="282" width="4.7109375" style="1" customWidth="1"/>
    <col min="283" max="284" width="7.28515625" style="1" customWidth="1"/>
    <col min="285" max="285" width="8.42578125" style="1" customWidth="1"/>
    <col min="286" max="286" width="9.5703125" style="1" customWidth="1"/>
    <col min="287" max="287" width="6.28515625" style="1" customWidth="1"/>
    <col min="288" max="288" width="5.85546875" style="1" customWidth="1"/>
    <col min="289" max="290" width="4.42578125" style="1" customWidth="1"/>
    <col min="291" max="291" width="5" style="1" customWidth="1"/>
    <col min="292" max="292" width="5.85546875" style="1" customWidth="1"/>
    <col min="293" max="293" width="6.140625" style="1" customWidth="1"/>
    <col min="294" max="294" width="6.28515625" style="1" customWidth="1"/>
    <col min="295" max="295" width="4.85546875" style="1" customWidth="1"/>
    <col min="296" max="296" width="8.140625" style="1" customWidth="1"/>
    <col min="297" max="297" width="11.5703125" style="1" customWidth="1"/>
    <col min="298" max="298" width="13.7109375" style="1" customWidth="1"/>
    <col min="299" max="299" width="20.85546875" style="1" customWidth="1"/>
    <col min="300" max="512" width="11.42578125" style="1"/>
    <col min="513" max="513" width="13.140625" style="1" customWidth="1"/>
    <col min="514" max="514" width="4" style="1" customWidth="1"/>
    <col min="515" max="515" width="20.7109375" style="1" customWidth="1"/>
    <col min="516" max="516" width="14.7109375" style="1" customWidth="1"/>
    <col min="517" max="517" width="10" style="1" customWidth="1"/>
    <col min="518" max="518" width="6.28515625" style="1" customWidth="1"/>
    <col min="519" max="519" width="12.28515625" style="1" customWidth="1"/>
    <col min="520" max="520" width="8.5703125" style="1" customWidth="1"/>
    <col min="521" max="521" width="13.7109375" style="1" customWidth="1"/>
    <col min="522" max="522" width="11.5703125" style="1" customWidth="1"/>
    <col min="523" max="523" width="20" style="1" customWidth="1"/>
    <col min="524" max="524" width="17.42578125" style="1" customWidth="1"/>
    <col min="525" max="525" width="21.140625" style="1" customWidth="1"/>
    <col min="526" max="526" width="22.140625" style="1" customWidth="1"/>
    <col min="527" max="527" width="8" style="1" customWidth="1"/>
    <col min="528" max="528" width="17" style="1" customWidth="1"/>
    <col min="529" max="529" width="12.7109375" style="1" customWidth="1"/>
    <col min="530" max="530" width="19" style="1" customWidth="1"/>
    <col min="531" max="531" width="23.5703125" style="1" customWidth="1"/>
    <col min="532" max="532" width="31.5703125" style="1" customWidth="1"/>
    <col min="533" max="533" width="19" style="1" customWidth="1"/>
    <col min="534" max="534" width="23.28515625" style="1" customWidth="1"/>
    <col min="535" max="535" width="11.7109375" style="1" customWidth="1"/>
    <col min="536" max="536" width="11.85546875" style="1" customWidth="1"/>
    <col min="537" max="537" width="5.5703125" style="1" customWidth="1"/>
    <col min="538" max="538" width="4.7109375" style="1" customWidth="1"/>
    <col min="539" max="540" width="7.28515625" style="1" customWidth="1"/>
    <col min="541" max="541" width="8.42578125" style="1" customWidth="1"/>
    <col min="542" max="542" width="9.5703125" style="1" customWidth="1"/>
    <col min="543" max="543" width="6.28515625" style="1" customWidth="1"/>
    <col min="544" max="544" width="5.85546875" style="1" customWidth="1"/>
    <col min="545" max="546" width="4.42578125" style="1" customWidth="1"/>
    <col min="547" max="547" width="5" style="1" customWidth="1"/>
    <col min="548" max="548" width="5.85546875" style="1" customWidth="1"/>
    <col min="549" max="549" width="6.140625" style="1" customWidth="1"/>
    <col min="550" max="550" width="6.28515625" style="1" customWidth="1"/>
    <col min="551" max="551" width="4.85546875" style="1" customWidth="1"/>
    <col min="552" max="552" width="8.140625" style="1" customWidth="1"/>
    <col min="553" max="553" width="11.5703125" style="1" customWidth="1"/>
    <col min="554" max="554" width="13.7109375" style="1" customWidth="1"/>
    <col min="555" max="555" width="20.85546875" style="1" customWidth="1"/>
    <col min="556" max="768" width="11.42578125" style="1"/>
    <col min="769" max="769" width="13.140625" style="1" customWidth="1"/>
    <col min="770" max="770" width="4" style="1" customWidth="1"/>
    <col min="771" max="771" width="20.7109375" style="1" customWidth="1"/>
    <col min="772" max="772" width="14.7109375" style="1" customWidth="1"/>
    <col min="773" max="773" width="10" style="1" customWidth="1"/>
    <col min="774" max="774" width="6.28515625" style="1" customWidth="1"/>
    <col min="775" max="775" width="12.28515625" style="1" customWidth="1"/>
    <col min="776" max="776" width="8.5703125" style="1" customWidth="1"/>
    <col min="777" max="777" width="13.7109375" style="1" customWidth="1"/>
    <col min="778" max="778" width="11.5703125" style="1" customWidth="1"/>
    <col min="779" max="779" width="20" style="1" customWidth="1"/>
    <col min="780" max="780" width="17.42578125" style="1" customWidth="1"/>
    <col min="781" max="781" width="21.140625" style="1" customWidth="1"/>
    <col min="782" max="782" width="22.140625" style="1" customWidth="1"/>
    <col min="783" max="783" width="8" style="1" customWidth="1"/>
    <col min="784" max="784" width="17" style="1" customWidth="1"/>
    <col min="785" max="785" width="12.7109375" style="1" customWidth="1"/>
    <col min="786" max="786" width="19" style="1" customWidth="1"/>
    <col min="787" max="787" width="23.5703125" style="1" customWidth="1"/>
    <col min="788" max="788" width="31.5703125" style="1" customWidth="1"/>
    <col min="789" max="789" width="19" style="1" customWidth="1"/>
    <col min="790" max="790" width="23.28515625" style="1" customWidth="1"/>
    <col min="791" max="791" width="11.7109375" style="1" customWidth="1"/>
    <col min="792" max="792" width="11.85546875" style="1" customWidth="1"/>
    <col min="793" max="793" width="5.5703125" style="1" customWidth="1"/>
    <col min="794" max="794" width="4.7109375" style="1" customWidth="1"/>
    <col min="795" max="796" width="7.28515625" style="1" customWidth="1"/>
    <col min="797" max="797" width="8.42578125" style="1" customWidth="1"/>
    <col min="798" max="798" width="9.5703125" style="1" customWidth="1"/>
    <col min="799" max="799" width="6.28515625" style="1" customWidth="1"/>
    <col min="800" max="800" width="5.85546875" style="1" customWidth="1"/>
    <col min="801" max="802" width="4.42578125" style="1" customWidth="1"/>
    <col min="803" max="803" width="5" style="1" customWidth="1"/>
    <col min="804" max="804" width="5.85546875" style="1" customWidth="1"/>
    <col min="805" max="805" width="6.140625" style="1" customWidth="1"/>
    <col min="806" max="806" width="6.28515625" style="1" customWidth="1"/>
    <col min="807" max="807" width="4.85546875" style="1" customWidth="1"/>
    <col min="808" max="808" width="8.140625" style="1" customWidth="1"/>
    <col min="809" max="809" width="11.5703125" style="1" customWidth="1"/>
    <col min="810" max="810" width="13.7109375" style="1" customWidth="1"/>
    <col min="811" max="811" width="20.85546875" style="1" customWidth="1"/>
    <col min="812" max="1024" width="11.42578125" style="1"/>
    <col min="1025" max="1025" width="13.140625" style="1" customWidth="1"/>
    <col min="1026" max="1026" width="4" style="1" customWidth="1"/>
    <col min="1027" max="1027" width="20.7109375" style="1" customWidth="1"/>
    <col min="1028" max="1028" width="14.7109375" style="1" customWidth="1"/>
    <col min="1029" max="1029" width="10" style="1" customWidth="1"/>
    <col min="1030" max="1030" width="6.28515625" style="1" customWidth="1"/>
    <col min="1031" max="1031" width="12.28515625" style="1" customWidth="1"/>
    <col min="1032" max="1032" width="8.5703125" style="1" customWidth="1"/>
    <col min="1033" max="1033" width="13.7109375" style="1" customWidth="1"/>
    <col min="1034" max="1034" width="11.5703125" style="1" customWidth="1"/>
    <col min="1035" max="1035" width="20" style="1" customWidth="1"/>
    <col min="1036" max="1036" width="17.42578125" style="1" customWidth="1"/>
    <col min="1037" max="1037" width="21.140625" style="1" customWidth="1"/>
    <col min="1038" max="1038" width="22.140625" style="1" customWidth="1"/>
    <col min="1039" max="1039" width="8" style="1" customWidth="1"/>
    <col min="1040" max="1040" width="17" style="1" customWidth="1"/>
    <col min="1041" max="1041" width="12.7109375" style="1" customWidth="1"/>
    <col min="1042" max="1042" width="19" style="1" customWidth="1"/>
    <col min="1043" max="1043" width="23.5703125" style="1" customWidth="1"/>
    <col min="1044" max="1044" width="31.5703125" style="1" customWidth="1"/>
    <col min="1045" max="1045" width="19" style="1" customWidth="1"/>
    <col min="1046" max="1046" width="23.28515625" style="1" customWidth="1"/>
    <col min="1047" max="1047" width="11.7109375" style="1" customWidth="1"/>
    <col min="1048" max="1048" width="11.85546875" style="1" customWidth="1"/>
    <col min="1049" max="1049" width="5.5703125" style="1" customWidth="1"/>
    <col min="1050" max="1050" width="4.7109375" style="1" customWidth="1"/>
    <col min="1051" max="1052" width="7.28515625" style="1" customWidth="1"/>
    <col min="1053" max="1053" width="8.42578125" style="1" customWidth="1"/>
    <col min="1054" max="1054" width="9.5703125" style="1" customWidth="1"/>
    <col min="1055" max="1055" width="6.28515625" style="1" customWidth="1"/>
    <col min="1056" max="1056" width="5.85546875" style="1" customWidth="1"/>
    <col min="1057" max="1058" width="4.42578125" style="1" customWidth="1"/>
    <col min="1059" max="1059" width="5" style="1" customWidth="1"/>
    <col min="1060" max="1060" width="5.85546875" style="1" customWidth="1"/>
    <col min="1061" max="1061" width="6.140625" style="1" customWidth="1"/>
    <col min="1062" max="1062" width="6.28515625" style="1" customWidth="1"/>
    <col min="1063" max="1063" width="4.85546875" style="1" customWidth="1"/>
    <col min="1064" max="1064" width="8.140625" style="1" customWidth="1"/>
    <col min="1065" max="1065" width="11.5703125" style="1" customWidth="1"/>
    <col min="1066" max="1066" width="13.7109375" style="1" customWidth="1"/>
    <col min="1067" max="1067" width="20.85546875" style="1" customWidth="1"/>
    <col min="1068" max="1280" width="11.42578125" style="1"/>
    <col min="1281" max="1281" width="13.140625" style="1" customWidth="1"/>
    <col min="1282" max="1282" width="4" style="1" customWidth="1"/>
    <col min="1283" max="1283" width="20.7109375" style="1" customWidth="1"/>
    <col min="1284" max="1284" width="14.7109375" style="1" customWidth="1"/>
    <col min="1285" max="1285" width="10" style="1" customWidth="1"/>
    <col min="1286" max="1286" width="6.28515625" style="1" customWidth="1"/>
    <col min="1287" max="1287" width="12.28515625" style="1" customWidth="1"/>
    <col min="1288" max="1288" width="8.5703125" style="1" customWidth="1"/>
    <col min="1289" max="1289" width="13.7109375" style="1" customWidth="1"/>
    <col min="1290" max="1290" width="11.5703125" style="1" customWidth="1"/>
    <col min="1291" max="1291" width="20" style="1" customWidth="1"/>
    <col min="1292" max="1292" width="17.42578125" style="1" customWidth="1"/>
    <col min="1293" max="1293" width="21.140625" style="1" customWidth="1"/>
    <col min="1294" max="1294" width="22.140625" style="1" customWidth="1"/>
    <col min="1295" max="1295" width="8" style="1" customWidth="1"/>
    <col min="1296" max="1296" width="17" style="1" customWidth="1"/>
    <col min="1297" max="1297" width="12.7109375" style="1" customWidth="1"/>
    <col min="1298" max="1298" width="19" style="1" customWidth="1"/>
    <col min="1299" max="1299" width="23.5703125" style="1" customWidth="1"/>
    <col min="1300" max="1300" width="31.5703125" style="1" customWidth="1"/>
    <col min="1301" max="1301" width="19" style="1" customWidth="1"/>
    <col min="1302" max="1302" width="23.28515625" style="1" customWidth="1"/>
    <col min="1303" max="1303" width="11.7109375" style="1" customWidth="1"/>
    <col min="1304" max="1304" width="11.85546875" style="1" customWidth="1"/>
    <col min="1305" max="1305" width="5.5703125" style="1" customWidth="1"/>
    <col min="1306" max="1306" width="4.7109375" style="1" customWidth="1"/>
    <col min="1307" max="1308" width="7.28515625" style="1" customWidth="1"/>
    <col min="1309" max="1309" width="8.42578125" style="1" customWidth="1"/>
    <col min="1310" max="1310" width="9.5703125" style="1" customWidth="1"/>
    <col min="1311" max="1311" width="6.28515625" style="1" customWidth="1"/>
    <col min="1312" max="1312" width="5.85546875" style="1" customWidth="1"/>
    <col min="1313" max="1314" width="4.42578125" style="1" customWidth="1"/>
    <col min="1315" max="1315" width="5" style="1" customWidth="1"/>
    <col min="1316" max="1316" width="5.85546875" style="1" customWidth="1"/>
    <col min="1317" max="1317" width="6.140625" style="1" customWidth="1"/>
    <col min="1318" max="1318" width="6.28515625" style="1" customWidth="1"/>
    <col min="1319" max="1319" width="4.85546875" style="1" customWidth="1"/>
    <col min="1320" max="1320" width="8.140625" style="1" customWidth="1"/>
    <col min="1321" max="1321" width="11.5703125" style="1" customWidth="1"/>
    <col min="1322" max="1322" width="13.7109375" style="1" customWidth="1"/>
    <col min="1323" max="1323" width="20.85546875" style="1" customWidth="1"/>
    <col min="1324" max="1536" width="11.42578125" style="1"/>
    <col min="1537" max="1537" width="13.140625" style="1" customWidth="1"/>
    <col min="1538" max="1538" width="4" style="1" customWidth="1"/>
    <col min="1539" max="1539" width="20.7109375" style="1" customWidth="1"/>
    <col min="1540" max="1540" width="14.7109375" style="1" customWidth="1"/>
    <col min="1541" max="1541" width="10" style="1" customWidth="1"/>
    <col min="1542" max="1542" width="6.28515625" style="1" customWidth="1"/>
    <col min="1543" max="1543" width="12.28515625" style="1" customWidth="1"/>
    <col min="1544" max="1544" width="8.5703125" style="1" customWidth="1"/>
    <col min="1545" max="1545" width="13.7109375" style="1" customWidth="1"/>
    <col min="1546" max="1546" width="11.5703125" style="1" customWidth="1"/>
    <col min="1547" max="1547" width="20" style="1" customWidth="1"/>
    <col min="1548" max="1548" width="17.42578125" style="1" customWidth="1"/>
    <col min="1549" max="1549" width="21.140625" style="1" customWidth="1"/>
    <col min="1550" max="1550" width="22.140625" style="1" customWidth="1"/>
    <col min="1551" max="1551" width="8" style="1" customWidth="1"/>
    <col min="1552" max="1552" width="17" style="1" customWidth="1"/>
    <col min="1553" max="1553" width="12.7109375" style="1" customWidth="1"/>
    <col min="1554" max="1554" width="19" style="1" customWidth="1"/>
    <col min="1555" max="1555" width="23.5703125" style="1" customWidth="1"/>
    <col min="1556" max="1556" width="31.5703125" style="1" customWidth="1"/>
    <col min="1557" max="1557" width="19" style="1" customWidth="1"/>
    <col min="1558" max="1558" width="23.28515625" style="1" customWidth="1"/>
    <col min="1559" max="1559" width="11.7109375" style="1" customWidth="1"/>
    <col min="1560" max="1560" width="11.85546875" style="1" customWidth="1"/>
    <col min="1561" max="1561" width="5.5703125" style="1" customWidth="1"/>
    <col min="1562" max="1562" width="4.7109375" style="1" customWidth="1"/>
    <col min="1563" max="1564" width="7.28515625" style="1" customWidth="1"/>
    <col min="1565" max="1565" width="8.42578125" style="1" customWidth="1"/>
    <col min="1566" max="1566" width="9.5703125" style="1" customWidth="1"/>
    <col min="1567" max="1567" width="6.28515625" style="1" customWidth="1"/>
    <col min="1568" max="1568" width="5.85546875" style="1" customWidth="1"/>
    <col min="1569" max="1570" width="4.42578125" style="1" customWidth="1"/>
    <col min="1571" max="1571" width="5" style="1" customWidth="1"/>
    <col min="1572" max="1572" width="5.85546875" style="1" customWidth="1"/>
    <col min="1573" max="1573" width="6.140625" style="1" customWidth="1"/>
    <col min="1574" max="1574" width="6.28515625" style="1" customWidth="1"/>
    <col min="1575" max="1575" width="4.85546875" style="1" customWidth="1"/>
    <col min="1576" max="1576" width="8.140625" style="1" customWidth="1"/>
    <col min="1577" max="1577" width="11.5703125" style="1" customWidth="1"/>
    <col min="1578" max="1578" width="13.7109375" style="1" customWidth="1"/>
    <col min="1579" max="1579" width="20.85546875" style="1" customWidth="1"/>
    <col min="1580" max="1792" width="11.42578125" style="1"/>
    <col min="1793" max="1793" width="13.140625" style="1" customWidth="1"/>
    <col min="1794" max="1794" width="4" style="1" customWidth="1"/>
    <col min="1795" max="1795" width="20.7109375" style="1" customWidth="1"/>
    <col min="1796" max="1796" width="14.7109375" style="1" customWidth="1"/>
    <col min="1797" max="1797" width="10" style="1" customWidth="1"/>
    <col min="1798" max="1798" width="6.28515625" style="1" customWidth="1"/>
    <col min="1799" max="1799" width="12.28515625" style="1" customWidth="1"/>
    <col min="1800" max="1800" width="8.5703125" style="1" customWidth="1"/>
    <col min="1801" max="1801" width="13.7109375" style="1" customWidth="1"/>
    <col min="1802" max="1802" width="11.5703125" style="1" customWidth="1"/>
    <col min="1803" max="1803" width="20" style="1" customWidth="1"/>
    <col min="1804" max="1804" width="17.42578125" style="1" customWidth="1"/>
    <col min="1805" max="1805" width="21.140625" style="1" customWidth="1"/>
    <col min="1806" max="1806" width="22.140625" style="1" customWidth="1"/>
    <col min="1807" max="1807" width="8" style="1" customWidth="1"/>
    <col min="1808" max="1808" width="17" style="1" customWidth="1"/>
    <col min="1809" max="1809" width="12.7109375" style="1" customWidth="1"/>
    <col min="1810" max="1810" width="19" style="1" customWidth="1"/>
    <col min="1811" max="1811" width="23.5703125" style="1" customWidth="1"/>
    <col min="1812" max="1812" width="31.5703125" style="1" customWidth="1"/>
    <col min="1813" max="1813" width="19" style="1" customWidth="1"/>
    <col min="1814" max="1814" width="23.28515625" style="1" customWidth="1"/>
    <col min="1815" max="1815" width="11.7109375" style="1" customWidth="1"/>
    <col min="1816" max="1816" width="11.85546875" style="1" customWidth="1"/>
    <col min="1817" max="1817" width="5.5703125" style="1" customWidth="1"/>
    <col min="1818" max="1818" width="4.7109375" style="1" customWidth="1"/>
    <col min="1819" max="1820" width="7.28515625" style="1" customWidth="1"/>
    <col min="1821" max="1821" width="8.42578125" style="1" customWidth="1"/>
    <col min="1822" max="1822" width="9.5703125" style="1" customWidth="1"/>
    <col min="1823" max="1823" width="6.28515625" style="1" customWidth="1"/>
    <col min="1824" max="1824" width="5.85546875" style="1" customWidth="1"/>
    <col min="1825" max="1826" width="4.42578125" style="1" customWidth="1"/>
    <col min="1827" max="1827" width="5" style="1" customWidth="1"/>
    <col min="1828" max="1828" width="5.85546875" style="1" customWidth="1"/>
    <col min="1829" max="1829" width="6.140625" style="1" customWidth="1"/>
    <col min="1830" max="1830" width="6.28515625" style="1" customWidth="1"/>
    <col min="1831" max="1831" width="4.85546875" style="1" customWidth="1"/>
    <col min="1832" max="1832" width="8.140625" style="1" customWidth="1"/>
    <col min="1833" max="1833" width="11.5703125" style="1" customWidth="1"/>
    <col min="1834" max="1834" width="13.7109375" style="1" customWidth="1"/>
    <col min="1835" max="1835" width="20.85546875" style="1" customWidth="1"/>
    <col min="1836" max="2048" width="11.42578125" style="1"/>
    <col min="2049" max="2049" width="13.140625" style="1" customWidth="1"/>
    <col min="2050" max="2050" width="4" style="1" customWidth="1"/>
    <col min="2051" max="2051" width="20.7109375" style="1" customWidth="1"/>
    <col min="2052" max="2052" width="14.7109375" style="1" customWidth="1"/>
    <col min="2053" max="2053" width="10" style="1" customWidth="1"/>
    <col min="2054" max="2054" width="6.28515625" style="1" customWidth="1"/>
    <col min="2055" max="2055" width="12.28515625" style="1" customWidth="1"/>
    <col min="2056" max="2056" width="8.5703125" style="1" customWidth="1"/>
    <col min="2057" max="2057" width="13.7109375" style="1" customWidth="1"/>
    <col min="2058" max="2058" width="11.5703125" style="1" customWidth="1"/>
    <col min="2059" max="2059" width="20" style="1" customWidth="1"/>
    <col min="2060" max="2060" width="17.42578125" style="1" customWidth="1"/>
    <col min="2061" max="2061" width="21.140625" style="1" customWidth="1"/>
    <col min="2062" max="2062" width="22.140625" style="1" customWidth="1"/>
    <col min="2063" max="2063" width="8" style="1" customWidth="1"/>
    <col min="2064" max="2064" width="17" style="1" customWidth="1"/>
    <col min="2065" max="2065" width="12.7109375" style="1" customWidth="1"/>
    <col min="2066" max="2066" width="19" style="1" customWidth="1"/>
    <col min="2067" max="2067" width="23.5703125" style="1" customWidth="1"/>
    <col min="2068" max="2068" width="31.5703125" style="1" customWidth="1"/>
    <col min="2069" max="2069" width="19" style="1" customWidth="1"/>
    <col min="2070" max="2070" width="23.28515625" style="1" customWidth="1"/>
    <col min="2071" max="2071" width="11.7109375" style="1" customWidth="1"/>
    <col min="2072" max="2072" width="11.85546875" style="1" customWidth="1"/>
    <col min="2073" max="2073" width="5.5703125" style="1" customWidth="1"/>
    <col min="2074" max="2074" width="4.7109375" style="1" customWidth="1"/>
    <col min="2075" max="2076" width="7.28515625" style="1" customWidth="1"/>
    <col min="2077" max="2077" width="8.42578125" style="1" customWidth="1"/>
    <col min="2078" max="2078" width="9.5703125" style="1" customWidth="1"/>
    <col min="2079" max="2079" width="6.28515625" style="1" customWidth="1"/>
    <col min="2080" max="2080" width="5.85546875" style="1" customWidth="1"/>
    <col min="2081" max="2082" width="4.42578125" style="1" customWidth="1"/>
    <col min="2083" max="2083" width="5" style="1" customWidth="1"/>
    <col min="2084" max="2084" width="5.85546875" style="1" customWidth="1"/>
    <col min="2085" max="2085" width="6.140625" style="1" customWidth="1"/>
    <col min="2086" max="2086" width="6.28515625" style="1" customWidth="1"/>
    <col min="2087" max="2087" width="4.85546875" style="1" customWidth="1"/>
    <col min="2088" max="2088" width="8.140625" style="1" customWidth="1"/>
    <col min="2089" max="2089" width="11.5703125" style="1" customWidth="1"/>
    <col min="2090" max="2090" width="13.7109375" style="1" customWidth="1"/>
    <col min="2091" max="2091" width="20.85546875" style="1" customWidth="1"/>
    <col min="2092" max="2304" width="11.42578125" style="1"/>
    <col min="2305" max="2305" width="13.140625" style="1" customWidth="1"/>
    <col min="2306" max="2306" width="4" style="1" customWidth="1"/>
    <col min="2307" max="2307" width="20.7109375" style="1" customWidth="1"/>
    <col min="2308" max="2308" width="14.7109375" style="1" customWidth="1"/>
    <col min="2309" max="2309" width="10" style="1" customWidth="1"/>
    <col min="2310" max="2310" width="6.28515625" style="1" customWidth="1"/>
    <col min="2311" max="2311" width="12.28515625" style="1" customWidth="1"/>
    <col min="2312" max="2312" width="8.5703125" style="1" customWidth="1"/>
    <col min="2313" max="2313" width="13.7109375" style="1" customWidth="1"/>
    <col min="2314" max="2314" width="11.5703125" style="1" customWidth="1"/>
    <col min="2315" max="2315" width="20" style="1" customWidth="1"/>
    <col min="2316" max="2316" width="17.42578125" style="1" customWidth="1"/>
    <col min="2317" max="2317" width="21.140625" style="1" customWidth="1"/>
    <col min="2318" max="2318" width="22.140625" style="1" customWidth="1"/>
    <col min="2319" max="2319" width="8" style="1" customWidth="1"/>
    <col min="2320" max="2320" width="17" style="1" customWidth="1"/>
    <col min="2321" max="2321" width="12.7109375" style="1" customWidth="1"/>
    <col min="2322" max="2322" width="19" style="1" customWidth="1"/>
    <col min="2323" max="2323" width="23.5703125" style="1" customWidth="1"/>
    <col min="2324" max="2324" width="31.5703125" style="1" customWidth="1"/>
    <col min="2325" max="2325" width="19" style="1" customWidth="1"/>
    <col min="2326" max="2326" width="23.28515625" style="1" customWidth="1"/>
    <col min="2327" max="2327" width="11.7109375" style="1" customWidth="1"/>
    <col min="2328" max="2328" width="11.85546875" style="1" customWidth="1"/>
    <col min="2329" max="2329" width="5.5703125" style="1" customWidth="1"/>
    <col min="2330" max="2330" width="4.7109375" style="1" customWidth="1"/>
    <col min="2331" max="2332" width="7.28515625" style="1" customWidth="1"/>
    <col min="2333" max="2333" width="8.42578125" style="1" customWidth="1"/>
    <col min="2334" max="2334" width="9.5703125" style="1" customWidth="1"/>
    <col min="2335" max="2335" width="6.28515625" style="1" customWidth="1"/>
    <col min="2336" max="2336" width="5.85546875" style="1" customWidth="1"/>
    <col min="2337" max="2338" width="4.42578125" style="1" customWidth="1"/>
    <col min="2339" max="2339" width="5" style="1" customWidth="1"/>
    <col min="2340" max="2340" width="5.85546875" style="1" customWidth="1"/>
    <col min="2341" max="2341" width="6.140625" style="1" customWidth="1"/>
    <col min="2342" max="2342" width="6.28515625" style="1" customWidth="1"/>
    <col min="2343" max="2343" width="4.85546875" style="1" customWidth="1"/>
    <col min="2344" max="2344" width="8.140625" style="1" customWidth="1"/>
    <col min="2345" max="2345" width="11.5703125" style="1" customWidth="1"/>
    <col min="2346" max="2346" width="13.7109375" style="1" customWidth="1"/>
    <col min="2347" max="2347" width="20.85546875" style="1" customWidth="1"/>
    <col min="2348" max="2560" width="11.42578125" style="1"/>
    <col min="2561" max="2561" width="13.140625" style="1" customWidth="1"/>
    <col min="2562" max="2562" width="4" style="1" customWidth="1"/>
    <col min="2563" max="2563" width="20.7109375" style="1" customWidth="1"/>
    <col min="2564" max="2564" width="14.7109375" style="1" customWidth="1"/>
    <col min="2565" max="2565" width="10" style="1" customWidth="1"/>
    <col min="2566" max="2566" width="6.28515625" style="1" customWidth="1"/>
    <col min="2567" max="2567" width="12.28515625" style="1" customWidth="1"/>
    <col min="2568" max="2568" width="8.5703125" style="1" customWidth="1"/>
    <col min="2569" max="2569" width="13.7109375" style="1" customWidth="1"/>
    <col min="2570" max="2570" width="11.5703125" style="1" customWidth="1"/>
    <col min="2571" max="2571" width="20" style="1" customWidth="1"/>
    <col min="2572" max="2572" width="17.42578125" style="1" customWidth="1"/>
    <col min="2573" max="2573" width="21.140625" style="1" customWidth="1"/>
    <col min="2574" max="2574" width="22.140625" style="1" customWidth="1"/>
    <col min="2575" max="2575" width="8" style="1" customWidth="1"/>
    <col min="2576" max="2576" width="17" style="1" customWidth="1"/>
    <col min="2577" max="2577" width="12.7109375" style="1" customWidth="1"/>
    <col min="2578" max="2578" width="19" style="1" customWidth="1"/>
    <col min="2579" max="2579" width="23.5703125" style="1" customWidth="1"/>
    <col min="2580" max="2580" width="31.5703125" style="1" customWidth="1"/>
    <col min="2581" max="2581" width="19" style="1" customWidth="1"/>
    <col min="2582" max="2582" width="23.28515625" style="1" customWidth="1"/>
    <col min="2583" max="2583" width="11.7109375" style="1" customWidth="1"/>
    <col min="2584" max="2584" width="11.85546875" style="1" customWidth="1"/>
    <col min="2585" max="2585" width="5.5703125" style="1" customWidth="1"/>
    <col min="2586" max="2586" width="4.7109375" style="1" customWidth="1"/>
    <col min="2587" max="2588" width="7.28515625" style="1" customWidth="1"/>
    <col min="2589" max="2589" width="8.42578125" style="1" customWidth="1"/>
    <col min="2590" max="2590" width="9.5703125" style="1" customWidth="1"/>
    <col min="2591" max="2591" width="6.28515625" style="1" customWidth="1"/>
    <col min="2592" max="2592" width="5.85546875" style="1" customWidth="1"/>
    <col min="2593" max="2594" width="4.42578125" style="1" customWidth="1"/>
    <col min="2595" max="2595" width="5" style="1" customWidth="1"/>
    <col min="2596" max="2596" width="5.85546875" style="1" customWidth="1"/>
    <col min="2597" max="2597" width="6.140625" style="1" customWidth="1"/>
    <col min="2598" max="2598" width="6.28515625" style="1" customWidth="1"/>
    <col min="2599" max="2599" width="4.85546875" style="1" customWidth="1"/>
    <col min="2600" max="2600" width="8.140625" style="1" customWidth="1"/>
    <col min="2601" max="2601" width="11.5703125" style="1" customWidth="1"/>
    <col min="2602" max="2602" width="13.7109375" style="1" customWidth="1"/>
    <col min="2603" max="2603" width="20.85546875" style="1" customWidth="1"/>
    <col min="2604" max="2816" width="11.42578125" style="1"/>
    <col min="2817" max="2817" width="13.140625" style="1" customWidth="1"/>
    <col min="2818" max="2818" width="4" style="1" customWidth="1"/>
    <col min="2819" max="2819" width="20.7109375" style="1" customWidth="1"/>
    <col min="2820" max="2820" width="14.7109375" style="1" customWidth="1"/>
    <col min="2821" max="2821" width="10" style="1" customWidth="1"/>
    <col min="2822" max="2822" width="6.28515625" style="1" customWidth="1"/>
    <col min="2823" max="2823" width="12.28515625" style="1" customWidth="1"/>
    <col min="2824" max="2824" width="8.5703125" style="1" customWidth="1"/>
    <col min="2825" max="2825" width="13.7109375" style="1" customWidth="1"/>
    <col min="2826" max="2826" width="11.5703125" style="1" customWidth="1"/>
    <col min="2827" max="2827" width="20" style="1" customWidth="1"/>
    <col min="2828" max="2828" width="17.42578125" style="1" customWidth="1"/>
    <col min="2829" max="2829" width="21.140625" style="1" customWidth="1"/>
    <col min="2830" max="2830" width="22.140625" style="1" customWidth="1"/>
    <col min="2831" max="2831" width="8" style="1" customWidth="1"/>
    <col min="2832" max="2832" width="17" style="1" customWidth="1"/>
    <col min="2833" max="2833" width="12.7109375" style="1" customWidth="1"/>
    <col min="2834" max="2834" width="19" style="1" customWidth="1"/>
    <col min="2835" max="2835" width="23.5703125" style="1" customWidth="1"/>
    <col min="2836" max="2836" width="31.5703125" style="1" customWidth="1"/>
    <col min="2837" max="2837" width="19" style="1" customWidth="1"/>
    <col min="2838" max="2838" width="23.28515625" style="1" customWidth="1"/>
    <col min="2839" max="2839" width="11.7109375" style="1" customWidth="1"/>
    <col min="2840" max="2840" width="11.85546875" style="1" customWidth="1"/>
    <col min="2841" max="2841" width="5.5703125" style="1" customWidth="1"/>
    <col min="2842" max="2842" width="4.7109375" style="1" customWidth="1"/>
    <col min="2843" max="2844" width="7.28515625" style="1" customWidth="1"/>
    <col min="2845" max="2845" width="8.42578125" style="1" customWidth="1"/>
    <col min="2846" max="2846" width="9.5703125" style="1" customWidth="1"/>
    <col min="2847" max="2847" width="6.28515625" style="1" customWidth="1"/>
    <col min="2848" max="2848" width="5.85546875" style="1" customWidth="1"/>
    <col min="2849" max="2850" width="4.42578125" style="1" customWidth="1"/>
    <col min="2851" max="2851" width="5" style="1" customWidth="1"/>
    <col min="2852" max="2852" width="5.85546875" style="1" customWidth="1"/>
    <col min="2853" max="2853" width="6.140625" style="1" customWidth="1"/>
    <col min="2854" max="2854" width="6.28515625" style="1" customWidth="1"/>
    <col min="2855" max="2855" width="4.85546875" style="1" customWidth="1"/>
    <col min="2856" max="2856" width="8.140625" style="1" customWidth="1"/>
    <col min="2857" max="2857" width="11.5703125" style="1" customWidth="1"/>
    <col min="2858" max="2858" width="13.7109375" style="1" customWidth="1"/>
    <col min="2859" max="2859" width="20.85546875" style="1" customWidth="1"/>
    <col min="2860" max="3072" width="11.42578125" style="1"/>
    <col min="3073" max="3073" width="13.140625" style="1" customWidth="1"/>
    <col min="3074" max="3074" width="4" style="1" customWidth="1"/>
    <col min="3075" max="3075" width="20.7109375" style="1" customWidth="1"/>
    <col min="3076" max="3076" width="14.7109375" style="1" customWidth="1"/>
    <col min="3077" max="3077" width="10" style="1" customWidth="1"/>
    <col min="3078" max="3078" width="6.28515625" style="1" customWidth="1"/>
    <col min="3079" max="3079" width="12.28515625" style="1" customWidth="1"/>
    <col min="3080" max="3080" width="8.5703125" style="1" customWidth="1"/>
    <col min="3081" max="3081" width="13.7109375" style="1" customWidth="1"/>
    <col min="3082" max="3082" width="11.5703125" style="1" customWidth="1"/>
    <col min="3083" max="3083" width="20" style="1" customWidth="1"/>
    <col min="3084" max="3084" width="17.42578125" style="1" customWidth="1"/>
    <col min="3085" max="3085" width="21.140625" style="1" customWidth="1"/>
    <col min="3086" max="3086" width="22.140625" style="1" customWidth="1"/>
    <col min="3087" max="3087" width="8" style="1" customWidth="1"/>
    <col min="3088" max="3088" width="17" style="1" customWidth="1"/>
    <col min="3089" max="3089" width="12.7109375" style="1" customWidth="1"/>
    <col min="3090" max="3090" width="19" style="1" customWidth="1"/>
    <col min="3091" max="3091" width="23.5703125" style="1" customWidth="1"/>
    <col min="3092" max="3092" width="31.5703125" style="1" customWidth="1"/>
    <col min="3093" max="3093" width="19" style="1" customWidth="1"/>
    <col min="3094" max="3094" width="23.28515625" style="1" customWidth="1"/>
    <col min="3095" max="3095" width="11.7109375" style="1" customWidth="1"/>
    <col min="3096" max="3096" width="11.85546875" style="1" customWidth="1"/>
    <col min="3097" max="3097" width="5.5703125" style="1" customWidth="1"/>
    <col min="3098" max="3098" width="4.7109375" style="1" customWidth="1"/>
    <col min="3099" max="3100" width="7.28515625" style="1" customWidth="1"/>
    <col min="3101" max="3101" width="8.42578125" style="1" customWidth="1"/>
    <col min="3102" max="3102" width="9.5703125" style="1" customWidth="1"/>
    <col min="3103" max="3103" width="6.28515625" style="1" customWidth="1"/>
    <col min="3104" max="3104" width="5.85546875" style="1" customWidth="1"/>
    <col min="3105" max="3106" width="4.42578125" style="1" customWidth="1"/>
    <col min="3107" max="3107" width="5" style="1" customWidth="1"/>
    <col min="3108" max="3108" width="5.85546875" style="1" customWidth="1"/>
    <col min="3109" max="3109" width="6.140625" style="1" customWidth="1"/>
    <col min="3110" max="3110" width="6.28515625" style="1" customWidth="1"/>
    <col min="3111" max="3111" width="4.85546875" style="1" customWidth="1"/>
    <col min="3112" max="3112" width="8.140625" style="1" customWidth="1"/>
    <col min="3113" max="3113" width="11.5703125" style="1" customWidth="1"/>
    <col min="3114" max="3114" width="13.7109375" style="1" customWidth="1"/>
    <col min="3115" max="3115" width="20.85546875" style="1" customWidth="1"/>
    <col min="3116" max="3328" width="11.42578125" style="1"/>
    <col min="3329" max="3329" width="13.140625" style="1" customWidth="1"/>
    <col min="3330" max="3330" width="4" style="1" customWidth="1"/>
    <col min="3331" max="3331" width="20.7109375" style="1" customWidth="1"/>
    <col min="3332" max="3332" width="14.7109375" style="1" customWidth="1"/>
    <col min="3333" max="3333" width="10" style="1" customWidth="1"/>
    <col min="3334" max="3334" width="6.28515625" style="1" customWidth="1"/>
    <col min="3335" max="3335" width="12.28515625" style="1" customWidth="1"/>
    <col min="3336" max="3336" width="8.5703125" style="1" customWidth="1"/>
    <col min="3337" max="3337" width="13.7109375" style="1" customWidth="1"/>
    <col min="3338" max="3338" width="11.5703125" style="1" customWidth="1"/>
    <col min="3339" max="3339" width="20" style="1" customWidth="1"/>
    <col min="3340" max="3340" width="17.42578125" style="1" customWidth="1"/>
    <col min="3341" max="3341" width="21.140625" style="1" customWidth="1"/>
    <col min="3342" max="3342" width="22.140625" style="1" customWidth="1"/>
    <col min="3343" max="3343" width="8" style="1" customWidth="1"/>
    <col min="3344" max="3344" width="17" style="1" customWidth="1"/>
    <col min="3345" max="3345" width="12.7109375" style="1" customWidth="1"/>
    <col min="3346" max="3346" width="19" style="1" customWidth="1"/>
    <col min="3347" max="3347" width="23.5703125" style="1" customWidth="1"/>
    <col min="3348" max="3348" width="31.5703125" style="1" customWidth="1"/>
    <col min="3349" max="3349" width="19" style="1" customWidth="1"/>
    <col min="3350" max="3350" width="23.28515625" style="1" customWidth="1"/>
    <col min="3351" max="3351" width="11.7109375" style="1" customWidth="1"/>
    <col min="3352" max="3352" width="11.85546875" style="1" customWidth="1"/>
    <col min="3353" max="3353" width="5.5703125" style="1" customWidth="1"/>
    <col min="3354" max="3354" width="4.7109375" style="1" customWidth="1"/>
    <col min="3355" max="3356" width="7.28515625" style="1" customWidth="1"/>
    <col min="3357" max="3357" width="8.42578125" style="1" customWidth="1"/>
    <col min="3358" max="3358" width="9.5703125" style="1" customWidth="1"/>
    <col min="3359" max="3359" width="6.28515625" style="1" customWidth="1"/>
    <col min="3360" max="3360" width="5.85546875" style="1" customWidth="1"/>
    <col min="3361" max="3362" width="4.42578125" style="1" customWidth="1"/>
    <col min="3363" max="3363" width="5" style="1" customWidth="1"/>
    <col min="3364" max="3364" width="5.85546875" style="1" customWidth="1"/>
    <col min="3365" max="3365" width="6.140625" style="1" customWidth="1"/>
    <col min="3366" max="3366" width="6.28515625" style="1" customWidth="1"/>
    <col min="3367" max="3367" width="4.85546875" style="1" customWidth="1"/>
    <col min="3368" max="3368" width="8.140625" style="1" customWidth="1"/>
    <col min="3369" max="3369" width="11.5703125" style="1" customWidth="1"/>
    <col min="3370" max="3370" width="13.7109375" style="1" customWidth="1"/>
    <col min="3371" max="3371" width="20.85546875" style="1" customWidth="1"/>
    <col min="3372" max="3584" width="11.42578125" style="1"/>
    <col min="3585" max="3585" width="13.140625" style="1" customWidth="1"/>
    <col min="3586" max="3586" width="4" style="1" customWidth="1"/>
    <col min="3587" max="3587" width="20.7109375" style="1" customWidth="1"/>
    <col min="3588" max="3588" width="14.7109375" style="1" customWidth="1"/>
    <col min="3589" max="3589" width="10" style="1" customWidth="1"/>
    <col min="3590" max="3590" width="6.28515625" style="1" customWidth="1"/>
    <col min="3591" max="3591" width="12.28515625" style="1" customWidth="1"/>
    <col min="3592" max="3592" width="8.5703125" style="1" customWidth="1"/>
    <col min="3593" max="3593" width="13.7109375" style="1" customWidth="1"/>
    <col min="3594" max="3594" width="11.5703125" style="1" customWidth="1"/>
    <col min="3595" max="3595" width="20" style="1" customWidth="1"/>
    <col min="3596" max="3596" width="17.42578125" style="1" customWidth="1"/>
    <col min="3597" max="3597" width="21.140625" style="1" customWidth="1"/>
    <col min="3598" max="3598" width="22.140625" style="1" customWidth="1"/>
    <col min="3599" max="3599" width="8" style="1" customWidth="1"/>
    <col min="3600" max="3600" width="17" style="1" customWidth="1"/>
    <col min="3601" max="3601" width="12.7109375" style="1" customWidth="1"/>
    <col min="3602" max="3602" width="19" style="1" customWidth="1"/>
    <col min="3603" max="3603" width="23.5703125" style="1" customWidth="1"/>
    <col min="3604" max="3604" width="31.5703125" style="1" customWidth="1"/>
    <col min="3605" max="3605" width="19" style="1" customWidth="1"/>
    <col min="3606" max="3606" width="23.28515625" style="1" customWidth="1"/>
    <col min="3607" max="3607" width="11.7109375" style="1" customWidth="1"/>
    <col min="3608" max="3608" width="11.85546875" style="1" customWidth="1"/>
    <col min="3609" max="3609" width="5.5703125" style="1" customWidth="1"/>
    <col min="3610" max="3610" width="4.7109375" style="1" customWidth="1"/>
    <col min="3611" max="3612" width="7.28515625" style="1" customWidth="1"/>
    <col min="3613" max="3613" width="8.42578125" style="1" customWidth="1"/>
    <col min="3614" max="3614" width="9.5703125" style="1" customWidth="1"/>
    <col min="3615" max="3615" width="6.28515625" style="1" customWidth="1"/>
    <col min="3616" max="3616" width="5.85546875" style="1" customWidth="1"/>
    <col min="3617" max="3618" width="4.42578125" style="1" customWidth="1"/>
    <col min="3619" max="3619" width="5" style="1" customWidth="1"/>
    <col min="3620" max="3620" width="5.85546875" style="1" customWidth="1"/>
    <col min="3621" max="3621" width="6.140625" style="1" customWidth="1"/>
    <col min="3622" max="3622" width="6.28515625" style="1" customWidth="1"/>
    <col min="3623" max="3623" width="4.85546875" style="1" customWidth="1"/>
    <col min="3624" max="3624" width="8.140625" style="1" customWidth="1"/>
    <col min="3625" max="3625" width="11.5703125" style="1" customWidth="1"/>
    <col min="3626" max="3626" width="13.7109375" style="1" customWidth="1"/>
    <col min="3627" max="3627" width="20.85546875" style="1" customWidth="1"/>
    <col min="3628" max="3840" width="11.42578125" style="1"/>
    <col min="3841" max="3841" width="13.140625" style="1" customWidth="1"/>
    <col min="3842" max="3842" width="4" style="1" customWidth="1"/>
    <col min="3843" max="3843" width="20.7109375" style="1" customWidth="1"/>
    <col min="3844" max="3844" width="14.7109375" style="1" customWidth="1"/>
    <col min="3845" max="3845" width="10" style="1" customWidth="1"/>
    <col min="3846" max="3846" width="6.28515625" style="1" customWidth="1"/>
    <col min="3847" max="3847" width="12.28515625" style="1" customWidth="1"/>
    <col min="3848" max="3848" width="8.5703125" style="1" customWidth="1"/>
    <col min="3849" max="3849" width="13.7109375" style="1" customWidth="1"/>
    <col min="3850" max="3850" width="11.5703125" style="1" customWidth="1"/>
    <col min="3851" max="3851" width="20" style="1" customWidth="1"/>
    <col min="3852" max="3852" width="17.42578125" style="1" customWidth="1"/>
    <col min="3853" max="3853" width="21.140625" style="1" customWidth="1"/>
    <col min="3854" max="3854" width="22.140625" style="1" customWidth="1"/>
    <col min="3855" max="3855" width="8" style="1" customWidth="1"/>
    <col min="3856" max="3856" width="17" style="1" customWidth="1"/>
    <col min="3857" max="3857" width="12.7109375" style="1" customWidth="1"/>
    <col min="3858" max="3858" width="19" style="1" customWidth="1"/>
    <col min="3859" max="3859" width="23.5703125" style="1" customWidth="1"/>
    <col min="3860" max="3860" width="31.5703125" style="1" customWidth="1"/>
    <col min="3861" max="3861" width="19" style="1" customWidth="1"/>
    <col min="3862" max="3862" width="23.28515625" style="1" customWidth="1"/>
    <col min="3863" max="3863" width="11.7109375" style="1" customWidth="1"/>
    <col min="3864" max="3864" width="11.85546875" style="1" customWidth="1"/>
    <col min="3865" max="3865" width="5.5703125" style="1" customWidth="1"/>
    <col min="3866" max="3866" width="4.7109375" style="1" customWidth="1"/>
    <col min="3867" max="3868" width="7.28515625" style="1" customWidth="1"/>
    <col min="3869" max="3869" width="8.42578125" style="1" customWidth="1"/>
    <col min="3870" max="3870" width="9.5703125" style="1" customWidth="1"/>
    <col min="3871" max="3871" width="6.28515625" style="1" customWidth="1"/>
    <col min="3872" max="3872" width="5.85546875" style="1" customWidth="1"/>
    <col min="3873" max="3874" width="4.42578125" style="1" customWidth="1"/>
    <col min="3875" max="3875" width="5" style="1" customWidth="1"/>
    <col min="3876" max="3876" width="5.85546875" style="1" customWidth="1"/>
    <col min="3877" max="3877" width="6.140625" style="1" customWidth="1"/>
    <col min="3878" max="3878" width="6.28515625" style="1" customWidth="1"/>
    <col min="3879" max="3879" width="4.85546875" style="1" customWidth="1"/>
    <col min="3880" max="3880" width="8.140625" style="1" customWidth="1"/>
    <col min="3881" max="3881" width="11.5703125" style="1" customWidth="1"/>
    <col min="3882" max="3882" width="13.7109375" style="1" customWidth="1"/>
    <col min="3883" max="3883" width="20.85546875" style="1" customWidth="1"/>
    <col min="3884" max="4096" width="11.42578125" style="1"/>
    <col min="4097" max="4097" width="13.140625" style="1" customWidth="1"/>
    <col min="4098" max="4098" width="4" style="1" customWidth="1"/>
    <col min="4099" max="4099" width="20.7109375" style="1" customWidth="1"/>
    <col min="4100" max="4100" width="14.7109375" style="1" customWidth="1"/>
    <col min="4101" max="4101" width="10" style="1" customWidth="1"/>
    <col min="4102" max="4102" width="6.28515625" style="1" customWidth="1"/>
    <col min="4103" max="4103" width="12.28515625" style="1" customWidth="1"/>
    <col min="4104" max="4104" width="8.5703125" style="1" customWidth="1"/>
    <col min="4105" max="4105" width="13.7109375" style="1" customWidth="1"/>
    <col min="4106" max="4106" width="11.5703125" style="1" customWidth="1"/>
    <col min="4107" max="4107" width="20" style="1" customWidth="1"/>
    <col min="4108" max="4108" width="17.42578125" style="1" customWidth="1"/>
    <col min="4109" max="4109" width="21.140625" style="1" customWidth="1"/>
    <col min="4110" max="4110" width="22.140625" style="1" customWidth="1"/>
    <col min="4111" max="4111" width="8" style="1" customWidth="1"/>
    <col min="4112" max="4112" width="17" style="1" customWidth="1"/>
    <col min="4113" max="4113" width="12.7109375" style="1" customWidth="1"/>
    <col min="4114" max="4114" width="19" style="1" customWidth="1"/>
    <col min="4115" max="4115" width="23.5703125" style="1" customWidth="1"/>
    <col min="4116" max="4116" width="31.5703125" style="1" customWidth="1"/>
    <col min="4117" max="4117" width="19" style="1" customWidth="1"/>
    <col min="4118" max="4118" width="23.28515625" style="1" customWidth="1"/>
    <col min="4119" max="4119" width="11.7109375" style="1" customWidth="1"/>
    <col min="4120" max="4120" width="11.85546875" style="1" customWidth="1"/>
    <col min="4121" max="4121" width="5.5703125" style="1" customWidth="1"/>
    <col min="4122" max="4122" width="4.7109375" style="1" customWidth="1"/>
    <col min="4123" max="4124" width="7.28515625" style="1" customWidth="1"/>
    <col min="4125" max="4125" width="8.42578125" style="1" customWidth="1"/>
    <col min="4126" max="4126" width="9.5703125" style="1" customWidth="1"/>
    <col min="4127" max="4127" width="6.28515625" style="1" customWidth="1"/>
    <col min="4128" max="4128" width="5.85546875" style="1" customWidth="1"/>
    <col min="4129" max="4130" width="4.42578125" style="1" customWidth="1"/>
    <col min="4131" max="4131" width="5" style="1" customWidth="1"/>
    <col min="4132" max="4132" width="5.85546875" style="1" customWidth="1"/>
    <col min="4133" max="4133" width="6.140625" style="1" customWidth="1"/>
    <col min="4134" max="4134" width="6.28515625" style="1" customWidth="1"/>
    <col min="4135" max="4135" width="4.85546875" style="1" customWidth="1"/>
    <col min="4136" max="4136" width="8.140625" style="1" customWidth="1"/>
    <col min="4137" max="4137" width="11.5703125" style="1" customWidth="1"/>
    <col min="4138" max="4138" width="13.7109375" style="1" customWidth="1"/>
    <col min="4139" max="4139" width="20.85546875" style="1" customWidth="1"/>
    <col min="4140" max="4352" width="11.42578125" style="1"/>
    <col min="4353" max="4353" width="13.140625" style="1" customWidth="1"/>
    <col min="4354" max="4354" width="4" style="1" customWidth="1"/>
    <col min="4355" max="4355" width="20.7109375" style="1" customWidth="1"/>
    <col min="4356" max="4356" width="14.7109375" style="1" customWidth="1"/>
    <col min="4357" max="4357" width="10" style="1" customWidth="1"/>
    <col min="4358" max="4358" width="6.28515625" style="1" customWidth="1"/>
    <col min="4359" max="4359" width="12.28515625" style="1" customWidth="1"/>
    <col min="4360" max="4360" width="8.5703125" style="1" customWidth="1"/>
    <col min="4361" max="4361" width="13.7109375" style="1" customWidth="1"/>
    <col min="4362" max="4362" width="11.5703125" style="1" customWidth="1"/>
    <col min="4363" max="4363" width="20" style="1" customWidth="1"/>
    <col min="4364" max="4364" width="17.42578125" style="1" customWidth="1"/>
    <col min="4365" max="4365" width="21.140625" style="1" customWidth="1"/>
    <col min="4366" max="4366" width="22.140625" style="1" customWidth="1"/>
    <col min="4367" max="4367" width="8" style="1" customWidth="1"/>
    <col min="4368" max="4368" width="17" style="1" customWidth="1"/>
    <col min="4369" max="4369" width="12.7109375" style="1" customWidth="1"/>
    <col min="4370" max="4370" width="19" style="1" customWidth="1"/>
    <col min="4371" max="4371" width="23.5703125" style="1" customWidth="1"/>
    <col min="4372" max="4372" width="31.5703125" style="1" customWidth="1"/>
    <col min="4373" max="4373" width="19" style="1" customWidth="1"/>
    <col min="4374" max="4374" width="23.28515625" style="1" customWidth="1"/>
    <col min="4375" max="4375" width="11.7109375" style="1" customWidth="1"/>
    <col min="4376" max="4376" width="11.85546875" style="1" customWidth="1"/>
    <col min="4377" max="4377" width="5.5703125" style="1" customWidth="1"/>
    <col min="4378" max="4378" width="4.7109375" style="1" customWidth="1"/>
    <col min="4379" max="4380" width="7.28515625" style="1" customWidth="1"/>
    <col min="4381" max="4381" width="8.42578125" style="1" customWidth="1"/>
    <col min="4382" max="4382" width="9.5703125" style="1" customWidth="1"/>
    <col min="4383" max="4383" width="6.28515625" style="1" customWidth="1"/>
    <col min="4384" max="4384" width="5.85546875" style="1" customWidth="1"/>
    <col min="4385" max="4386" width="4.42578125" style="1" customWidth="1"/>
    <col min="4387" max="4387" width="5" style="1" customWidth="1"/>
    <col min="4388" max="4388" width="5.85546875" style="1" customWidth="1"/>
    <col min="4389" max="4389" width="6.140625" style="1" customWidth="1"/>
    <col min="4390" max="4390" width="6.28515625" style="1" customWidth="1"/>
    <col min="4391" max="4391" width="4.85546875" style="1" customWidth="1"/>
    <col min="4392" max="4392" width="8.140625" style="1" customWidth="1"/>
    <col min="4393" max="4393" width="11.5703125" style="1" customWidth="1"/>
    <col min="4394" max="4394" width="13.7109375" style="1" customWidth="1"/>
    <col min="4395" max="4395" width="20.85546875" style="1" customWidth="1"/>
    <col min="4396" max="4608" width="11.42578125" style="1"/>
    <col min="4609" max="4609" width="13.140625" style="1" customWidth="1"/>
    <col min="4610" max="4610" width="4" style="1" customWidth="1"/>
    <col min="4611" max="4611" width="20.7109375" style="1" customWidth="1"/>
    <col min="4612" max="4612" width="14.7109375" style="1" customWidth="1"/>
    <col min="4613" max="4613" width="10" style="1" customWidth="1"/>
    <col min="4614" max="4614" width="6.28515625" style="1" customWidth="1"/>
    <col min="4615" max="4615" width="12.28515625" style="1" customWidth="1"/>
    <col min="4616" max="4616" width="8.5703125" style="1" customWidth="1"/>
    <col min="4617" max="4617" width="13.7109375" style="1" customWidth="1"/>
    <col min="4618" max="4618" width="11.5703125" style="1" customWidth="1"/>
    <col min="4619" max="4619" width="20" style="1" customWidth="1"/>
    <col min="4620" max="4620" width="17.42578125" style="1" customWidth="1"/>
    <col min="4621" max="4621" width="21.140625" style="1" customWidth="1"/>
    <col min="4622" max="4622" width="22.140625" style="1" customWidth="1"/>
    <col min="4623" max="4623" width="8" style="1" customWidth="1"/>
    <col min="4624" max="4624" width="17" style="1" customWidth="1"/>
    <col min="4625" max="4625" width="12.7109375" style="1" customWidth="1"/>
    <col min="4626" max="4626" width="19" style="1" customWidth="1"/>
    <col min="4627" max="4627" width="23.5703125" style="1" customWidth="1"/>
    <col min="4628" max="4628" width="31.5703125" style="1" customWidth="1"/>
    <col min="4629" max="4629" width="19" style="1" customWidth="1"/>
    <col min="4630" max="4630" width="23.28515625" style="1" customWidth="1"/>
    <col min="4631" max="4631" width="11.7109375" style="1" customWidth="1"/>
    <col min="4632" max="4632" width="11.85546875" style="1" customWidth="1"/>
    <col min="4633" max="4633" width="5.5703125" style="1" customWidth="1"/>
    <col min="4634" max="4634" width="4.7109375" style="1" customWidth="1"/>
    <col min="4635" max="4636" width="7.28515625" style="1" customWidth="1"/>
    <col min="4637" max="4637" width="8.42578125" style="1" customWidth="1"/>
    <col min="4638" max="4638" width="9.5703125" style="1" customWidth="1"/>
    <col min="4639" max="4639" width="6.28515625" style="1" customWidth="1"/>
    <col min="4640" max="4640" width="5.85546875" style="1" customWidth="1"/>
    <col min="4641" max="4642" width="4.42578125" style="1" customWidth="1"/>
    <col min="4643" max="4643" width="5" style="1" customWidth="1"/>
    <col min="4644" max="4644" width="5.85546875" style="1" customWidth="1"/>
    <col min="4645" max="4645" width="6.140625" style="1" customWidth="1"/>
    <col min="4646" max="4646" width="6.28515625" style="1" customWidth="1"/>
    <col min="4647" max="4647" width="4.85546875" style="1" customWidth="1"/>
    <col min="4648" max="4648" width="8.140625" style="1" customWidth="1"/>
    <col min="4649" max="4649" width="11.5703125" style="1" customWidth="1"/>
    <col min="4650" max="4650" width="13.7109375" style="1" customWidth="1"/>
    <col min="4651" max="4651" width="20.85546875" style="1" customWidth="1"/>
    <col min="4652" max="4864" width="11.42578125" style="1"/>
    <col min="4865" max="4865" width="13.140625" style="1" customWidth="1"/>
    <col min="4866" max="4866" width="4" style="1" customWidth="1"/>
    <col min="4867" max="4867" width="20.7109375" style="1" customWidth="1"/>
    <col min="4868" max="4868" width="14.7109375" style="1" customWidth="1"/>
    <col min="4869" max="4869" width="10" style="1" customWidth="1"/>
    <col min="4870" max="4870" width="6.28515625" style="1" customWidth="1"/>
    <col min="4871" max="4871" width="12.28515625" style="1" customWidth="1"/>
    <col min="4872" max="4872" width="8.5703125" style="1" customWidth="1"/>
    <col min="4873" max="4873" width="13.7109375" style="1" customWidth="1"/>
    <col min="4874" max="4874" width="11.5703125" style="1" customWidth="1"/>
    <col min="4875" max="4875" width="20" style="1" customWidth="1"/>
    <col min="4876" max="4876" width="17.42578125" style="1" customWidth="1"/>
    <col min="4877" max="4877" width="21.140625" style="1" customWidth="1"/>
    <col min="4878" max="4878" width="22.140625" style="1" customWidth="1"/>
    <col min="4879" max="4879" width="8" style="1" customWidth="1"/>
    <col min="4880" max="4880" width="17" style="1" customWidth="1"/>
    <col min="4881" max="4881" width="12.7109375" style="1" customWidth="1"/>
    <col min="4882" max="4882" width="19" style="1" customWidth="1"/>
    <col min="4883" max="4883" width="23.5703125" style="1" customWidth="1"/>
    <col min="4884" max="4884" width="31.5703125" style="1" customWidth="1"/>
    <col min="4885" max="4885" width="19" style="1" customWidth="1"/>
    <col min="4886" max="4886" width="23.28515625" style="1" customWidth="1"/>
    <col min="4887" max="4887" width="11.7109375" style="1" customWidth="1"/>
    <col min="4888" max="4888" width="11.85546875" style="1" customWidth="1"/>
    <col min="4889" max="4889" width="5.5703125" style="1" customWidth="1"/>
    <col min="4890" max="4890" width="4.7109375" style="1" customWidth="1"/>
    <col min="4891" max="4892" width="7.28515625" style="1" customWidth="1"/>
    <col min="4893" max="4893" width="8.42578125" style="1" customWidth="1"/>
    <col min="4894" max="4894" width="9.5703125" style="1" customWidth="1"/>
    <col min="4895" max="4895" width="6.28515625" style="1" customWidth="1"/>
    <col min="4896" max="4896" width="5.85546875" style="1" customWidth="1"/>
    <col min="4897" max="4898" width="4.42578125" style="1" customWidth="1"/>
    <col min="4899" max="4899" width="5" style="1" customWidth="1"/>
    <col min="4900" max="4900" width="5.85546875" style="1" customWidth="1"/>
    <col min="4901" max="4901" width="6.140625" style="1" customWidth="1"/>
    <col min="4902" max="4902" width="6.28515625" style="1" customWidth="1"/>
    <col min="4903" max="4903" width="4.85546875" style="1" customWidth="1"/>
    <col min="4904" max="4904" width="8.140625" style="1" customWidth="1"/>
    <col min="4905" max="4905" width="11.5703125" style="1" customWidth="1"/>
    <col min="4906" max="4906" width="13.7109375" style="1" customWidth="1"/>
    <col min="4907" max="4907" width="20.85546875" style="1" customWidth="1"/>
    <col min="4908" max="5120" width="11.42578125" style="1"/>
    <col min="5121" max="5121" width="13.140625" style="1" customWidth="1"/>
    <col min="5122" max="5122" width="4" style="1" customWidth="1"/>
    <col min="5123" max="5123" width="20.7109375" style="1" customWidth="1"/>
    <col min="5124" max="5124" width="14.7109375" style="1" customWidth="1"/>
    <col min="5125" max="5125" width="10" style="1" customWidth="1"/>
    <col min="5126" max="5126" width="6.28515625" style="1" customWidth="1"/>
    <col min="5127" max="5127" width="12.28515625" style="1" customWidth="1"/>
    <col min="5128" max="5128" width="8.5703125" style="1" customWidth="1"/>
    <col min="5129" max="5129" width="13.7109375" style="1" customWidth="1"/>
    <col min="5130" max="5130" width="11.5703125" style="1" customWidth="1"/>
    <col min="5131" max="5131" width="20" style="1" customWidth="1"/>
    <col min="5132" max="5132" width="17.42578125" style="1" customWidth="1"/>
    <col min="5133" max="5133" width="21.140625" style="1" customWidth="1"/>
    <col min="5134" max="5134" width="22.140625" style="1" customWidth="1"/>
    <col min="5135" max="5135" width="8" style="1" customWidth="1"/>
    <col min="5136" max="5136" width="17" style="1" customWidth="1"/>
    <col min="5137" max="5137" width="12.7109375" style="1" customWidth="1"/>
    <col min="5138" max="5138" width="19" style="1" customWidth="1"/>
    <col min="5139" max="5139" width="23.5703125" style="1" customWidth="1"/>
    <col min="5140" max="5140" width="31.5703125" style="1" customWidth="1"/>
    <col min="5141" max="5141" width="19" style="1" customWidth="1"/>
    <col min="5142" max="5142" width="23.28515625" style="1" customWidth="1"/>
    <col min="5143" max="5143" width="11.7109375" style="1" customWidth="1"/>
    <col min="5144" max="5144" width="11.85546875" style="1" customWidth="1"/>
    <col min="5145" max="5145" width="5.5703125" style="1" customWidth="1"/>
    <col min="5146" max="5146" width="4.7109375" style="1" customWidth="1"/>
    <col min="5147" max="5148" width="7.28515625" style="1" customWidth="1"/>
    <col min="5149" max="5149" width="8.42578125" style="1" customWidth="1"/>
    <col min="5150" max="5150" width="9.5703125" style="1" customWidth="1"/>
    <col min="5151" max="5151" width="6.28515625" style="1" customWidth="1"/>
    <col min="5152" max="5152" width="5.85546875" style="1" customWidth="1"/>
    <col min="5153" max="5154" width="4.42578125" style="1" customWidth="1"/>
    <col min="5155" max="5155" width="5" style="1" customWidth="1"/>
    <col min="5156" max="5156" width="5.85546875" style="1" customWidth="1"/>
    <col min="5157" max="5157" width="6.140625" style="1" customWidth="1"/>
    <col min="5158" max="5158" width="6.28515625" style="1" customWidth="1"/>
    <col min="5159" max="5159" width="4.85546875" style="1" customWidth="1"/>
    <col min="5160" max="5160" width="8.140625" style="1" customWidth="1"/>
    <col min="5161" max="5161" width="11.5703125" style="1" customWidth="1"/>
    <col min="5162" max="5162" width="13.7109375" style="1" customWidth="1"/>
    <col min="5163" max="5163" width="20.85546875" style="1" customWidth="1"/>
    <col min="5164" max="5376" width="11.42578125" style="1"/>
    <col min="5377" max="5377" width="13.140625" style="1" customWidth="1"/>
    <col min="5378" max="5378" width="4" style="1" customWidth="1"/>
    <col min="5379" max="5379" width="20.7109375" style="1" customWidth="1"/>
    <col min="5380" max="5380" width="14.7109375" style="1" customWidth="1"/>
    <col min="5381" max="5381" width="10" style="1" customWidth="1"/>
    <col min="5382" max="5382" width="6.28515625" style="1" customWidth="1"/>
    <col min="5383" max="5383" width="12.28515625" style="1" customWidth="1"/>
    <col min="5384" max="5384" width="8.5703125" style="1" customWidth="1"/>
    <col min="5385" max="5385" width="13.7109375" style="1" customWidth="1"/>
    <col min="5386" max="5386" width="11.5703125" style="1" customWidth="1"/>
    <col min="5387" max="5387" width="20" style="1" customWidth="1"/>
    <col min="5388" max="5388" width="17.42578125" style="1" customWidth="1"/>
    <col min="5389" max="5389" width="21.140625" style="1" customWidth="1"/>
    <col min="5390" max="5390" width="22.140625" style="1" customWidth="1"/>
    <col min="5391" max="5391" width="8" style="1" customWidth="1"/>
    <col min="5392" max="5392" width="17" style="1" customWidth="1"/>
    <col min="5393" max="5393" width="12.7109375" style="1" customWidth="1"/>
    <col min="5394" max="5394" width="19" style="1" customWidth="1"/>
    <col min="5395" max="5395" width="23.5703125" style="1" customWidth="1"/>
    <col min="5396" max="5396" width="31.5703125" style="1" customWidth="1"/>
    <col min="5397" max="5397" width="19" style="1" customWidth="1"/>
    <col min="5398" max="5398" width="23.28515625" style="1" customWidth="1"/>
    <col min="5399" max="5399" width="11.7109375" style="1" customWidth="1"/>
    <col min="5400" max="5400" width="11.85546875" style="1" customWidth="1"/>
    <col min="5401" max="5401" width="5.5703125" style="1" customWidth="1"/>
    <col min="5402" max="5402" width="4.7109375" style="1" customWidth="1"/>
    <col min="5403" max="5404" width="7.28515625" style="1" customWidth="1"/>
    <col min="5405" max="5405" width="8.42578125" style="1" customWidth="1"/>
    <col min="5406" max="5406" width="9.5703125" style="1" customWidth="1"/>
    <col min="5407" max="5407" width="6.28515625" style="1" customWidth="1"/>
    <col min="5408" max="5408" width="5.85546875" style="1" customWidth="1"/>
    <col min="5409" max="5410" width="4.42578125" style="1" customWidth="1"/>
    <col min="5411" max="5411" width="5" style="1" customWidth="1"/>
    <col min="5412" max="5412" width="5.85546875" style="1" customWidth="1"/>
    <col min="5413" max="5413" width="6.140625" style="1" customWidth="1"/>
    <col min="5414" max="5414" width="6.28515625" style="1" customWidth="1"/>
    <col min="5415" max="5415" width="4.85546875" style="1" customWidth="1"/>
    <col min="5416" max="5416" width="8.140625" style="1" customWidth="1"/>
    <col min="5417" max="5417" width="11.5703125" style="1" customWidth="1"/>
    <col min="5418" max="5418" width="13.7109375" style="1" customWidth="1"/>
    <col min="5419" max="5419" width="20.85546875" style="1" customWidth="1"/>
    <col min="5420" max="5632" width="11.42578125" style="1"/>
    <col min="5633" max="5633" width="13.140625" style="1" customWidth="1"/>
    <col min="5634" max="5634" width="4" style="1" customWidth="1"/>
    <col min="5635" max="5635" width="20.7109375" style="1" customWidth="1"/>
    <col min="5636" max="5636" width="14.7109375" style="1" customWidth="1"/>
    <col min="5637" max="5637" width="10" style="1" customWidth="1"/>
    <col min="5638" max="5638" width="6.28515625" style="1" customWidth="1"/>
    <col min="5639" max="5639" width="12.28515625" style="1" customWidth="1"/>
    <col min="5640" max="5640" width="8.5703125" style="1" customWidth="1"/>
    <col min="5641" max="5641" width="13.7109375" style="1" customWidth="1"/>
    <col min="5642" max="5642" width="11.5703125" style="1" customWidth="1"/>
    <col min="5643" max="5643" width="20" style="1" customWidth="1"/>
    <col min="5644" max="5644" width="17.42578125" style="1" customWidth="1"/>
    <col min="5645" max="5645" width="21.140625" style="1" customWidth="1"/>
    <col min="5646" max="5646" width="22.140625" style="1" customWidth="1"/>
    <col min="5647" max="5647" width="8" style="1" customWidth="1"/>
    <col min="5648" max="5648" width="17" style="1" customWidth="1"/>
    <col min="5649" max="5649" width="12.7109375" style="1" customWidth="1"/>
    <col min="5650" max="5650" width="19" style="1" customWidth="1"/>
    <col min="5651" max="5651" width="23.5703125" style="1" customWidth="1"/>
    <col min="5652" max="5652" width="31.5703125" style="1" customWidth="1"/>
    <col min="5653" max="5653" width="19" style="1" customWidth="1"/>
    <col min="5654" max="5654" width="23.28515625" style="1" customWidth="1"/>
    <col min="5655" max="5655" width="11.7109375" style="1" customWidth="1"/>
    <col min="5656" max="5656" width="11.85546875" style="1" customWidth="1"/>
    <col min="5657" max="5657" width="5.5703125" style="1" customWidth="1"/>
    <col min="5658" max="5658" width="4.7109375" style="1" customWidth="1"/>
    <col min="5659" max="5660" width="7.28515625" style="1" customWidth="1"/>
    <col min="5661" max="5661" width="8.42578125" style="1" customWidth="1"/>
    <col min="5662" max="5662" width="9.5703125" style="1" customWidth="1"/>
    <col min="5663" max="5663" width="6.28515625" style="1" customWidth="1"/>
    <col min="5664" max="5664" width="5.85546875" style="1" customWidth="1"/>
    <col min="5665" max="5666" width="4.42578125" style="1" customWidth="1"/>
    <col min="5667" max="5667" width="5" style="1" customWidth="1"/>
    <col min="5668" max="5668" width="5.85546875" style="1" customWidth="1"/>
    <col min="5669" max="5669" width="6.140625" style="1" customWidth="1"/>
    <col min="5670" max="5670" width="6.28515625" style="1" customWidth="1"/>
    <col min="5671" max="5671" width="4.85546875" style="1" customWidth="1"/>
    <col min="5672" max="5672" width="8.140625" style="1" customWidth="1"/>
    <col min="5673" max="5673" width="11.5703125" style="1" customWidth="1"/>
    <col min="5674" max="5674" width="13.7109375" style="1" customWidth="1"/>
    <col min="5675" max="5675" width="20.85546875" style="1" customWidth="1"/>
    <col min="5676" max="5888" width="11.42578125" style="1"/>
    <col min="5889" max="5889" width="13.140625" style="1" customWidth="1"/>
    <col min="5890" max="5890" width="4" style="1" customWidth="1"/>
    <col min="5891" max="5891" width="20.7109375" style="1" customWidth="1"/>
    <col min="5892" max="5892" width="14.7109375" style="1" customWidth="1"/>
    <col min="5893" max="5893" width="10" style="1" customWidth="1"/>
    <col min="5894" max="5894" width="6.28515625" style="1" customWidth="1"/>
    <col min="5895" max="5895" width="12.28515625" style="1" customWidth="1"/>
    <col min="5896" max="5896" width="8.5703125" style="1" customWidth="1"/>
    <col min="5897" max="5897" width="13.7109375" style="1" customWidth="1"/>
    <col min="5898" max="5898" width="11.5703125" style="1" customWidth="1"/>
    <col min="5899" max="5899" width="20" style="1" customWidth="1"/>
    <col min="5900" max="5900" width="17.42578125" style="1" customWidth="1"/>
    <col min="5901" max="5901" width="21.140625" style="1" customWidth="1"/>
    <col min="5902" max="5902" width="22.140625" style="1" customWidth="1"/>
    <col min="5903" max="5903" width="8" style="1" customWidth="1"/>
    <col min="5904" max="5904" width="17" style="1" customWidth="1"/>
    <col min="5905" max="5905" width="12.7109375" style="1" customWidth="1"/>
    <col min="5906" max="5906" width="19" style="1" customWidth="1"/>
    <col min="5907" max="5907" width="23.5703125" style="1" customWidth="1"/>
    <col min="5908" max="5908" width="31.5703125" style="1" customWidth="1"/>
    <col min="5909" max="5909" width="19" style="1" customWidth="1"/>
    <col min="5910" max="5910" width="23.28515625" style="1" customWidth="1"/>
    <col min="5911" max="5911" width="11.7109375" style="1" customWidth="1"/>
    <col min="5912" max="5912" width="11.85546875" style="1" customWidth="1"/>
    <col min="5913" max="5913" width="5.5703125" style="1" customWidth="1"/>
    <col min="5914" max="5914" width="4.7109375" style="1" customWidth="1"/>
    <col min="5915" max="5916" width="7.28515625" style="1" customWidth="1"/>
    <col min="5917" max="5917" width="8.42578125" style="1" customWidth="1"/>
    <col min="5918" max="5918" width="9.5703125" style="1" customWidth="1"/>
    <col min="5919" max="5919" width="6.28515625" style="1" customWidth="1"/>
    <col min="5920" max="5920" width="5.85546875" style="1" customWidth="1"/>
    <col min="5921" max="5922" width="4.42578125" style="1" customWidth="1"/>
    <col min="5923" max="5923" width="5" style="1" customWidth="1"/>
    <col min="5924" max="5924" width="5.85546875" style="1" customWidth="1"/>
    <col min="5925" max="5925" width="6.140625" style="1" customWidth="1"/>
    <col min="5926" max="5926" width="6.28515625" style="1" customWidth="1"/>
    <col min="5927" max="5927" width="4.85546875" style="1" customWidth="1"/>
    <col min="5928" max="5928" width="8.140625" style="1" customWidth="1"/>
    <col min="5929" max="5929" width="11.5703125" style="1" customWidth="1"/>
    <col min="5930" max="5930" width="13.7109375" style="1" customWidth="1"/>
    <col min="5931" max="5931" width="20.85546875" style="1" customWidth="1"/>
    <col min="5932" max="6144" width="11.42578125" style="1"/>
    <col min="6145" max="6145" width="13.140625" style="1" customWidth="1"/>
    <col min="6146" max="6146" width="4" style="1" customWidth="1"/>
    <col min="6147" max="6147" width="20.7109375" style="1" customWidth="1"/>
    <col min="6148" max="6148" width="14.7109375" style="1" customWidth="1"/>
    <col min="6149" max="6149" width="10" style="1" customWidth="1"/>
    <col min="6150" max="6150" width="6.28515625" style="1" customWidth="1"/>
    <col min="6151" max="6151" width="12.28515625" style="1" customWidth="1"/>
    <col min="6152" max="6152" width="8.5703125" style="1" customWidth="1"/>
    <col min="6153" max="6153" width="13.7109375" style="1" customWidth="1"/>
    <col min="6154" max="6154" width="11.5703125" style="1" customWidth="1"/>
    <col min="6155" max="6155" width="20" style="1" customWidth="1"/>
    <col min="6156" max="6156" width="17.42578125" style="1" customWidth="1"/>
    <col min="6157" max="6157" width="21.140625" style="1" customWidth="1"/>
    <col min="6158" max="6158" width="22.140625" style="1" customWidth="1"/>
    <col min="6159" max="6159" width="8" style="1" customWidth="1"/>
    <col min="6160" max="6160" width="17" style="1" customWidth="1"/>
    <col min="6161" max="6161" width="12.7109375" style="1" customWidth="1"/>
    <col min="6162" max="6162" width="19" style="1" customWidth="1"/>
    <col min="6163" max="6163" width="23.5703125" style="1" customWidth="1"/>
    <col min="6164" max="6164" width="31.5703125" style="1" customWidth="1"/>
    <col min="6165" max="6165" width="19" style="1" customWidth="1"/>
    <col min="6166" max="6166" width="23.28515625" style="1" customWidth="1"/>
    <col min="6167" max="6167" width="11.7109375" style="1" customWidth="1"/>
    <col min="6168" max="6168" width="11.85546875" style="1" customWidth="1"/>
    <col min="6169" max="6169" width="5.5703125" style="1" customWidth="1"/>
    <col min="6170" max="6170" width="4.7109375" style="1" customWidth="1"/>
    <col min="6171" max="6172" width="7.28515625" style="1" customWidth="1"/>
    <col min="6173" max="6173" width="8.42578125" style="1" customWidth="1"/>
    <col min="6174" max="6174" width="9.5703125" style="1" customWidth="1"/>
    <col min="6175" max="6175" width="6.28515625" style="1" customWidth="1"/>
    <col min="6176" max="6176" width="5.85546875" style="1" customWidth="1"/>
    <col min="6177" max="6178" width="4.42578125" style="1" customWidth="1"/>
    <col min="6179" max="6179" width="5" style="1" customWidth="1"/>
    <col min="6180" max="6180" width="5.85546875" style="1" customWidth="1"/>
    <col min="6181" max="6181" width="6.140625" style="1" customWidth="1"/>
    <col min="6182" max="6182" width="6.28515625" style="1" customWidth="1"/>
    <col min="6183" max="6183" width="4.85546875" style="1" customWidth="1"/>
    <col min="6184" max="6184" width="8.140625" style="1" customWidth="1"/>
    <col min="6185" max="6185" width="11.5703125" style="1" customWidth="1"/>
    <col min="6186" max="6186" width="13.7109375" style="1" customWidth="1"/>
    <col min="6187" max="6187" width="20.85546875" style="1" customWidth="1"/>
    <col min="6188" max="6400" width="11.42578125" style="1"/>
    <col min="6401" max="6401" width="13.140625" style="1" customWidth="1"/>
    <col min="6402" max="6402" width="4" style="1" customWidth="1"/>
    <col min="6403" max="6403" width="20.7109375" style="1" customWidth="1"/>
    <col min="6404" max="6404" width="14.7109375" style="1" customWidth="1"/>
    <col min="6405" max="6405" width="10" style="1" customWidth="1"/>
    <col min="6406" max="6406" width="6.28515625" style="1" customWidth="1"/>
    <col min="6407" max="6407" width="12.28515625" style="1" customWidth="1"/>
    <col min="6408" max="6408" width="8.5703125" style="1" customWidth="1"/>
    <col min="6409" max="6409" width="13.7109375" style="1" customWidth="1"/>
    <col min="6410" max="6410" width="11.5703125" style="1" customWidth="1"/>
    <col min="6411" max="6411" width="20" style="1" customWidth="1"/>
    <col min="6412" max="6412" width="17.42578125" style="1" customWidth="1"/>
    <col min="6413" max="6413" width="21.140625" style="1" customWidth="1"/>
    <col min="6414" max="6414" width="22.140625" style="1" customWidth="1"/>
    <col min="6415" max="6415" width="8" style="1" customWidth="1"/>
    <col min="6416" max="6416" width="17" style="1" customWidth="1"/>
    <col min="6417" max="6417" width="12.7109375" style="1" customWidth="1"/>
    <col min="6418" max="6418" width="19" style="1" customWidth="1"/>
    <col min="6419" max="6419" width="23.5703125" style="1" customWidth="1"/>
    <col min="6420" max="6420" width="31.5703125" style="1" customWidth="1"/>
    <col min="6421" max="6421" width="19" style="1" customWidth="1"/>
    <col min="6422" max="6422" width="23.28515625" style="1" customWidth="1"/>
    <col min="6423" max="6423" width="11.7109375" style="1" customWidth="1"/>
    <col min="6424" max="6424" width="11.85546875" style="1" customWidth="1"/>
    <col min="6425" max="6425" width="5.5703125" style="1" customWidth="1"/>
    <col min="6426" max="6426" width="4.7109375" style="1" customWidth="1"/>
    <col min="6427" max="6428" width="7.28515625" style="1" customWidth="1"/>
    <col min="6429" max="6429" width="8.42578125" style="1" customWidth="1"/>
    <col min="6430" max="6430" width="9.5703125" style="1" customWidth="1"/>
    <col min="6431" max="6431" width="6.28515625" style="1" customWidth="1"/>
    <col min="6432" max="6432" width="5.85546875" style="1" customWidth="1"/>
    <col min="6433" max="6434" width="4.42578125" style="1" customWidth="1"/>
    <col min="6435" max="6435" width="5" style="1" customWidth="1"/>
    <col min="6436" max="6436" width="5.85546875" style="1" customWidth="1"/>
    <col min="6437" max="6437" width="6.140625" style="1" customWidth="1"/>
    <col min="6438" max="6438" width="6.28515625" style="1" customWidth="1"/>
    <col min="6439" max="6439" width="4.85546875" style="1" customWidth="1"/>
    <col min="6440" max="6440" width="8.140625" style="1" customWidth="1"/>
    <col min="6441" max="6441" width="11.5703125" style="1" customWidth="1"/>
    <col min="6442" max="6442" width="13.7109375" style="1" customWidth="1"/>
    <col min="6443" max="6443" width="20.85546875" style="1" customWidth="1"/>
    <col min="6444" max="6656" width="11.42578125" style="1"/>
    <col min="6657" max="6657" width="13.140625" style="1" customWidth="1"/>
    <col min="6658" max="6658" width="4" style="1" customWidth="1"/>
    <col min="6659" max="6659" width="20.7109375" style="1" customWidth="1"/>
    <col min="6660" max="6660" width="14.7109375" style="1" customWidth="1"/>
    <col min="6661" max="6661" width="10" style="1" customWidth="1"/>
    <col min="6662" max="6662" width="6.28515625" style="1" customWidth="1"/>
    <col min="6663" max="6663" width="12.28515625" style="1" customWidth="1"/>
    <col min="6664" max="6664" width="8.5703125" style="1" customWidth="1"/>
    <col min="6665" max="6665" width="13.7109375" style="1" customWidth="1"/>
    <col min="6666" max="6666" width="11.5703125" style="1" customWidth="1"/>
    <col min="6667" max="6667" width="20" style="1" customWidth="1"/>
    <col min="6668" max="6668" width="17.42578125" style="1" customWidth="1"/>
    <col min="6669" max="6669" width="21.140625" style="1" customWidth="1"/>
    <col min="6670" max="6670" width="22.140625" style="1" customWidth="1"/>
    <col min="6671" max="6671" width="8" style="1" customWidth="1"/>
    <col min="6672" max="6672" width="17" style="1" customWidth="1"/>
    <col min="6673" max="6673" width="12.7109375" style="1" customWidth="1"/>
    <col min="6674" max="6674" width="19" style="1" customWidth="1"/>
    <col min="6675" max="6675" width="23.5703125" style="1" customWidth="1"/>
    <col min="6676" max="6676" width="31.5703125" style="1" customWidth="1"/>
    <col min="6677" max="6677" width="19" style="1" customWidth="1"/>
    <col min="6678" max="6678" width="23.28515625" style="1" customWidth="1"/>
    <col min="6679" max="6679" width="11.7109375" style="1" customWidth="1"/>
    <col min="6680" max="6680" width="11.85546875" style="1" customWidth="1"/>
    <col min="6681" max="6681" width="5.5703125" style="1" customWidth="1"/>
    <col min="6682" max="6682" width="4.7109375" style="1" customWidth="1"/>
    <col min="6683" max="6684" width="7.28515625" style="1" customWidth="1"/>
    <col min="6685" max="6685" width="8.42578125" style="1" customWidth="1"/>
    <col min="6686" max="6686" width="9.5703125" style="1" customWidth="1"/>
    <col min="6687" max="6687" width="6.28515625" style="1" customWidth="1"/>
    <col min="6688" max="6688" width="5.85546875" style="1" customWidth="1"/>
    <col min="6689" max="6690" width="4.42578125" style="1" customWidth="1"/>
    <col min="6691" max="6691" width="5" style="1" customWidth="1"/>
    <col min="6692" max="6692" width="5.85546875" style="1" customWidth="1"/>
    <col min="6693" max="6693" width="6.140625" style="1" customWidth="1"/>
    <col min="6694" max="6694" width="6.28515625" style="1" customWidth="1"/>
    <col min="6695" max="6695" width="4.85546875" style="1" customWidth="1"/>
    <col min="6696" max="6696" width="8.140625" style="1" customWidth="1"/>
    <col min="6697" max="6697" width="11.5703125" style="1" customWidth="1"/>
    <col min="6698" max="6698" width="13.7109375" style="1" customWidth="1"/>
    <col min="6699" max="6699" width="20.85546875" style="1" customWidth="1"/>
    <col min="6700" max="6912" width="11.42578125" style="1"/>
    <col min="6913" max="6913" width="13.140625" style="1" customWidth="1"/>
    <col min="6914" max="6914" width="4" style="1" customWidth="1"/>
    <col min="6915" max="6915" width="20.7109375" style="1" customWidth="1"/>
    <col min="6916" max="6916" width="14.7109375" style="1" customWidth="1"/>
    <col min="6917" max="6917" width="10" style="1" customWidth="1"/>
    <col min="6918" max="6918" width="6.28515625" style="1" customWidth="1"/>
    <col min="6919" max="6919" width="12.28515625" style="1" customWidth="1"/>
    <col min="6920" max="6920" width="8.5703125" style="1" customWidth="1"/>
    <col min="6921" max="6921" width="13.7109375" style="1" customWidth="1"/>
    <col min="6922" max="6922" width="11.5703125" style="1" customWidth="1"/>
    <col min="6923" max="6923" width="20" style="1" customWidth="1"/>
    <col min="6924" max="6924" width="17.42578125" style="1" customWidth="1"/>
    <col min="6925" max="6925" width="21.140625" style="1" customWidth="1"/>
    <col min="6926" max="6926" width="22.140625" style="1" customWidth="1"/>
    <col min="6927" max="6927" width="8" style="1" customWidth="1"/>
    <col min="6928" max="6928" width="17" style="1" customWidth="1"/>
    <col min="6929" max="6929" width="12.7109375" style="1" customWidth="1"/>
    <col min="6930" max="6930" width="19" style="1" customWidth="1"/>
    <col min="6931" max="6931" width="23.5703125" style="1" customWidth="1"/>
    <col min="6932" max="6932" width="31.5703125" style="1" customWidth="1"/>
    <col min="6933" max="6933" width="19" style="1" customWidth="1"/>
    <col min="6934" max="6934" width="23.28515625" style="1" customWidth="1"/>
    <col min="6935" max="6935" width="11.7109375" style="1" customWidth="1"/>
    <col min="6936" max="6936" width="11.85546875" style="1" customWidth="1"/>
    <col min="6937" max="6937" width="5.5703125" style="1" customWidth="1"/>
    <col min="6938" max="6938" width="4.7109375" style="1" customWidth="1"/>
    <col min="6939" max="6940" width="7.28515625" style="1" customWidth="1"/>
    <col min="6941" max="6941" width="8.42578125" style="1" customWidth="1"/>
    <col min="6942" max="6942" width="9.5703125" style="1" customWidth="1"/>
    <col min="6943" max="6943" width="6.28515625" style="1" customWidth="1"/>
    <col min="6944" max="6944" width="5.85546875" style="1" customWidth="1"/>
    <col min="6945" max="6946" width="4.42578125" style="1" customWidth="1"/>
    <col min="6947" max="6947" width="5" style="1" customWidth="1"/>
    <col min="6948" max="6948" width="5.85546875" style="1" customWidth="1"/>
    <col min="6949" max="6949" width="6.140625" style="1" customWidth="1"/>
    <col min="6950" max="6950" width="6.28515625" style="1" customWidth="1"/>
    <col min="6951" max="6951" width="4.85546875" style="1" customWidth="1"/>
    <col min="6952" max="6952" width="8.140625" style="1" customWidth="1"/>
    <col min="6953" max="6953" width="11.5703125" style="1" customWidth="1"/>
    <col min="6954" max="6954" width="13.7109375" style="1" customWidth="1"/>
    <col min="6955" max="6955" width="20.85546875" style="1" customWidth="1"/>
    <col min="6956" max="7168" width="11.42578125" style="1"/>
    <col min="7169" max="7169" width="13.140625" style="1" customWidth="1"/>
    <col min="7170" max="7170" width="4" style="1" customWidth="1"/>
    <col min="7171" max="7171" width="20.7109375" style="1" customWidth="1"/>
    <col min="7172" max="7172" width="14.7109375" style="1" customWidth="1"/>
    <col min="7173" max="7173" width="10" style="1" customWidth="1"/>
    <col min="7174" max="7174" width="6.28515625" style="1" customWidth="1"/>
    <col min="7175" max="7175" width="12.28515625" style="1" customWidth="1"/>
    <col min="7176" max="7176" width="8.5703125" style="1" customWidth="1"/>
    <col min="7177" max="7177" width="13.7109375" style="1" customWidth="1"/>
    <col min="7178" max="7178" width="11.5703125" style="1" customWidth="1"/>
    <col min="7179" max="7179" width="20" style="1" customWidth="1"/>
    <col min="7180" max="7180" width="17.42578125" style="1" customWidth="1"/>
    <col min="7181" max="7181" width="21.140625" style="1" customWidth="1"/>
    <col min="7182" max="7182" width="22.140625" style="1" customWidth="1"/>
    <col min="7183" max="7183" width="8" style="1" customWidth="1"/>
    <col min="7184" max="7184" width="17" style="1" customWidth="1"/>
    <col min="7185" max="7185" width="12.7109375" style="1" customWidth="1"/>
    <col min="7186" max="7186" width="19" style="1" customWidth="1"/>
    <col min="7187" max="7187" width="23.5703125" style="1" customWidth="1"/>
    <col min="7188" max="7188" width="31.5703125" style="1" customWidth="1"/>
    <col min="7189" max="7189" width="19" style="1" customWidth="1"/>
    <col min="7190" max="7190" width="23.28515625" style="1" customWidth="1"/>
    <col min="7191" max="7191" width="11.7109375" style="1" customWidth="1"/>
    <col min="7192" max="7192" width="11.85546875" style="1" customWidth="1"/>
    <col min="7193" max="7193" width="5.5703125" style="1" customWidth="1"/>
    <col min="7194" max="7194" width="4.7109375" style="1" customWidth="1"/>
    <col min="7195" max="7196" width="7.28515625" style="1" customWidth="1"/>
    <col min="7197" max="7197" width="8.42578125" style="1" customWidth="1"/>
    <col min="7198" max="7198" width="9.5703125" style="1" customWidth="1"/>
    <col min="7199" max="7199" width="6.28515625" style="1" customWidth="1"/>
    <col min="7200" max="7200" width="5.85546875" style="1" customWidth="1"/>
    <col min="7201" max="7202" width="4.42578125" style="1" customWidth="1"/>
    <col min="7203" max="7203" width="5" style="1" customWidth="1"/>
    <col min="7204" max="7204" width="5.85546875" style="1" customWidth="1"/>
    <col min="7205" max="7205" width="6.140625" style="1" customWidth="1"/>
    <col min="7206" max="7206" width="6.28515625" style="1" customWidth="1"/>
    <col min="7207" max="7207" width="4.85546875" style="1" customWidth="1"/>
    <col min="7208" max="7208" width="8.140625" style="1" customWidth="1"/>
    <col min="7209" max="7209" width="11.5703125" style="1" customWidth="1"/>
    <col min="7210" max="7210" width="13.7109375" style="1" customWidth="1"/>
    <col min="7211" max="7211" width="20.85546875" style="1" customWidth="1"/>
    <col min="7212" max="7424" width="11.42578125" style="1"/>
    <col min="7425" max="7425" width="13.140625" style="1" customWidth="1"/>
    <col min="7426" max="7426" width="4" style="1" customWidth="1"/>
    <col min="7427" max="7427" width="20.7109375" style="1" customWidth="1"/>
    <col min="7428" max="7428" width="14.7109375" style="1" customWidth="1"/>
    <col min="7429" max="7429" width="10" style="1" customWidth="1"/>
    <col min="7430" max="7430" width="6.28515625" style="1" customWidth="1"/>
    <col min="7431" max="7431" width="12.28515625" style="1" customWidth="1"/>
    <col min="7432" max="7432" width="8.5703125" style="1" customWidth="1"/>
    <col min="7433" max="7433" width="13.7109375" style="1" customWidth="1"/>
    <col min="7434" max="7434" width="11.5703125" style="1" customWidth="1"/>
    <col min="7435" max="7435" width="20" style="1" customWidth="1"/>
    <col min="7436" max="7436" width="17.42578125" style="1" customWidth="1"/>
    <col min="7437" max="7437" width="21.140625" style="1" customWidth="1"/>
    <col min="7438" max="7438" width="22.140625" style="1" customWidth="1"/>
    <col min="7439" max="7439" width="8" style="1" customWidth="1"/>
    <col min="7440" max="7440" width="17" style="1" customWidth="1"/>
    <col min="7441" max="7441" width="12.7109375" style="1" customWidth="1"/>
    <col min="7442" max="7442" width="19" style="1" customWidth="1"/>
    <col min="7443" max="7443" width="23.5703125" style="1" customWidth="1"/>
    <col min="7444" max="7444" width="31.5703125" style="1" customWidth="1"/>
    <col min="7445" max="7445" width="19" style="1" customWidth="1"/>
    <col min="7446" max="7446" width="23.28515625" style="1" customWidth="1"/>
    <col min="7447" max="7447" width="11.7109375" style="1" customWidth="1"/>
    <col min="7448" max="7448" width="11.85546875" style="1" customWidth="1"/>
    <col min="7449" max="7449" width="5.5703125" style="1" customWidth="1"/>
    <col min="7450" max="7450" width="4.7109375" style="1" customWidth="1"/>
    <col min="7451" max="7452" width="7.28515625" style="1" customWidth="1"/>
    <col min="7453" max="7453" width="8.42578125" style="1" customWidth="1"/>
    <col min="7454" max="7454" width="9.5703125" style="1" customWidth="1"/>
    <col min="7455" max="7455" width="6.28515625" style="1" customWidth="1"/>
    <col min="7456" max="7456" width="5.85546875" style="1" customWidth="1"/>
    <col min="7457" max="7458" width="4.42578125" style="1" customWidth="1"/>
    <col min="7459" max="7459" width="5" style="1" customWidth="1"/>
    <col min="7460" max="7460" width="5.85546875" style="1" customWidth="1"/>
    <col min="7461" max="7461" width="6.140625" style="1" customWidth="1"/>
    <col min="7462" max="7462" width="6.28515625" style="1" customWidth="1"/>
    <col min="7463" max="7463" width="4.85546875" style="1" customWidth="1"/>
    <col min="7464" max="7464" width="8.140625" style="1" customWidth="1"/>
    <col min="7465" max="7465" width="11.5703125" style="1" customWidth="1"/>
    <col min="7466" max="7466" width="13.7109375" style="1" customWidth="1"/>
    <col min="7467" max="7467" width="20.85546875" style="1" customWidth="1"/>
    <col min="7468" max="7680" width="11.42578125" style="1"/>
    <col min="7681" max="7681" width="13.140625" style="1" customWidth="1"/>
    <col min="7682" max="7682" width="4" style="1" customWidth="1"/>
    <col min="7683" max="7683" width="20.7109375" style="1" customWidth="1"/>
    <col min="7684" max="7684" width="14.7109375" style="1" customWidth="1"/>
    <col min="7685" max="7685" width="10" style="1" customWidth="1"/>
    <col min="7686" max="7686" width="6.28515625" style="1" customWidth="1"/>
    <col min="7687" max="7687" width="12.28515625" style="1" customWidth="1"/>
    <col min="7688" max="7688" width="8.5703125" style="1" customWidth="1"/>
    <col min="7689" max="7689" width="13.7109375" style="1" customWidth="1"/>
    <col min="7690" max="7690" width="11.5703125" style="1" customWidth="1"/>
    <col min="7691" max="7691" width="20" style="1" customWidth="1"/>
    <col min="7692" max="7692" width="17.42578125" style="1" customWidth="1"/>
    <col min="7693" max="7693" width="21.140625" style="1" customWidth="1"/>
    <col min="7694" max="7694" width="22.140625" style="1" customWidth="1"/>
    <col min="7695" max="7695" width="8" style="1" customWidth="1"/>
    <col min="7696" max="7696" width="17" style="1" customWidth="1"/>
    <col min="7697" max="7697" width="12.7109375" style="1" customWidth="1"/>
    <col min="7698" max="7698" width="19" style="1" customWidth="1"/>
    <col min="7699" max="7699" width="23.5703125" style="1" customWidth="1"/>
    <col min="7700" max="7700" width="31.5703125" style="1" customWidth="1"/>
    <col min="7701" max="7701" width="19" style="1" customWidth="1"/>
    <col min="7702" max="7702" width="23.28515625" style="1" customWidth="1"/>
    <col min="7703" max="7703" width="11.7109375" style="1" customWidth="1"/>
    <col min="7704" max="7704" width="11.85546875" style="1" customWidth="1"/>
    <col min="7705" max="7705" width="5.5703125" style="1" customWidth="1"/>
    <col min="7706" max="7706" width="4.7109375" style="1" customWidth="1"/>
    <col min="7707" max="7708" width="7.28515625" style="1" customWidth="1"/>
    <col min="7709" max="7709" width="8.42578125" style="1" customWidth="1"/>
    <col min="7710" max="7710" width="9.5703125" style="1" customWidth="1"/>
    <col min="7711" max="7711" width="6.28515625" style="1" customWidth="1"/>
    <col min="7712" max="7712" width="5.85546875" style="1" customWidth="1"/>
    <col min="7713" max="7714" width="4.42578125" style="1" customWidth="1"/>
    <col min="7715" max="7715" width="5" style="1" customWidth="1"/>
    <col min="7716" max="7716" width="5.85546875" style="1" customWidth="1"/>
    <col min="7717" max="7717" width="6.140625" style="1" customWidth="1"/>
    <col min="7718" max="7718" width="6.28515625" style="1" customWidth="1"/>
    <col min="7719" max="7719" width="4.85546875" style="1" customWidth="1"/>
    <col min="7720" max="7720" width="8.140625" style="1" customWidth="1"/>
    <col min="7721" max="7721" width="11.5703125" style="1" customWidth="1"/>
    <col min="7722" max="7722" width="13.7109375" style="1" customWidth="1"/>
    <col min="7723" max="7723" width="20.85546875" style="1" customWidth="1"/>
    <col min="7724" max="7936" width="11.42578125" style="1"/>
    <col min="7937" max="7937" width="13.140625" style="1" customWidth="1"/>
    <col min="7938" max="7938" width="4" style="1" customWidth="1"/>
    <col min="7939" max="7939" width="20.7109375" style="1" customWidth="1"/>
    <col min="7940" max="7940" width="14.7109375" style="1" customWidth="1"/>
    <col min="7941" max="7941" width="10" style="1" customWidth="1"/>
    <col min="7942" max="7942" width="6.28515625" style="1" customWidth="1"/>
    <col min="7943" max="7943" width="12.28515625" style="1" customWidth="1"/>
    <col min="7944" max="7944" width="8.5703125" style="1" customWidth="1"/>
    <col min="7945" max="7945" width="13.7109375" style="1" customWidth="1"/>
    <col min="7946" max="7946" width="11.5703125" style="1" customWidth="1"/>
    <col min="7947" max="7947" width="20" style="1" customWidth="1"/>
    <col min="7948" max="7948" width="17.42578125" style="1" customWidth="1"/>
    <col min="7949" max="7949" width="21.140625" style="1" customWidth="1"/>
    <col min="7950" max="7950" width="22.140625" style="1" customWidth="1"/>
    <col min="7951" max="7951" width="8" style="1" customWidth="1"/>
    <col min="7952" max="7952" width="17" style="1" customWidth="1"/>
    <col min="7953" max="7953" width="12.7109375" style="1" customWidth="1"/>
    <col min="7954" max="7954" width="19" style="1" customWidth="1"/>
    <col min="7955" max="7955" width="23.5703125" style="1" customWidth="1"/>
    <col min="7956" max="7956" width="31.5703125" style="1" customWidth="1"/>
    <col min="7957" max="7957" width="19" style="1" customWidth="1"/>
    <col min="7958" max="7958" width="23.28515625" style="1" customWidth="1"/>
    <col min="7959" max="7959" width="11.7109375" style="1" customWidth="1"/>
    <col min="7960" max="7960" width="11.85546875" style="1" customWidth="1"/>
    <col min="7961" max="7961" width="5.5703125" style="1" customWidth="1"/>
    <col min="7962" max="7962" width="4.7109375" style="1" customWidth="1"/>
    <col min="7963" max="7964" width="7.28515625" style="1" customWidth="1"/>
    <col min="7965" max="7965" width="8.42578125" style="1" customWidth="1"/>
    <col min="7966" max="7966" width="9.5703125" style="1" customWidth="1"/>
    <col min="7967" max="7967" width="6.28515625" style="1" customWidth="1"/>
    <col min="7968" max="7968" width="5.85546875" style="1" customWidth="1"/>
    <col min="7969" max="7970" width="4.42578125" style="1" customWidth="1"/>
    <col min="7971" max="7971" width="5" style="1" customWidth="1"/>
    <col min="7972" max="7972" width="5.85546875" style="1" customWidth="1"/>
    <col min="7973" max="7973" width="6.140625" style="1" customWidth="1"/>
    <col min="7974" max="7974" width="6.28515625" style="1" customWidth="1"/>
    <col min="7975" max="7975" width="4.85546875" style="1" customWidth="1"/>
    <col min="7976" max="7976" width="8.140625" style="1" customWidth="1"/>
    <col min="7977" max="7977" width="11.5703125" style="1" customWidth="1"/>
    <col min="7978" max="7978" width="13.7109375" style="1" customWidth="1"/>
    <col min="7979" max="7979" width="20.85546875" style="1" customWidth="1"/>
    <col min="7980" max="8192" width="11.42578125" style="1"/>
    <col min="8193" max="8193" width="13.140625" style="1" customWidth="1"/>
    <col min="8194" max="8194" width="4" style="1" customWidth="1"/>
    <col min="8195" max="8195" width="20.7109375" style="1" customWidth="1"/>
    <col min="8196" max="8196" width="14.7109375" style="1" customWidth="1"/>
    <col min="8197" max="8197" width="10" style="1" customWidth="1"/>
    <col min="8198" max="8198" width="6.28515625" style="1" customWidth="1"/>
    <col min="8199" max="8199" width="12.28515625" style="1" customWidth="1"/>
    <col min="8200" max="8200" width="8.5703125" style="1" customWidth="1"/>
    <col min="8201" max="8201" width="13.7109375" style="1" customWidth="1"/>
    <col min="8202" max="8202" width="11.5703125" style="1" customWidth="1"/>
    <col min="8203" max="8203" width="20" style="1" customWidth="1"/>
    <col min="8204" max="8204" width="17.42578125" style="1" customWidth="1"/>
    <col min="8205" max="8205" width="21.140625" style="1" customWidth="1"/>
    <col min="8206" max="8206" width="22.140625" style="1" customWidth="1"/>
    <col min="8207" max="8207" width="8" style="1" customWidth="1"/>
    <col min="8208" max="8208" width="17" style="1" customWidth="1"/>
    <col min="8209" max="8209" width="12.7109375" style="1" customWidth="1"/>
    <col min="8210" max="8210" width="19" style="1" customWidth="1"/>
    <col min="8211" max="8211" width="23.5703125" style="1" customWidth="1"/>
    <col min="8212" max="8212" width="31.5703125" style="1" customWidth="1"/>
    <col min="8213" max="8213" width="19" style="1" customWidth="1"/>
    <col min="8214" max="8214" width="23.28515625" style="1" customWidth="1"/>
    <col min="8215" max="8215" width="11.7109375" style="1" customWidth="1"/>
    <col min="8216" max="8216" width="11.85546875" style="1" customWidth="1"/>
    <col min="8217" max="8217" width="5.5703125" style="1" customWidth="1"/>
    <col min="8218" max="8218" width="4.7109375" style="1" customWidth="1"/>
    <col min="8219" max="8220" width="7.28515625" style="1" customWidth="1"/>
    <col min="8221" max="8221" width="8.42578125" style="1" customWidth="1"/>
    <col min="8222" max="8222" width="9.5703125" style="1" customWidth="1"/>
    <col min="8223" max="8223" width="6.28515625" style="1" customWidth="1"/>
    <col min="8224" max="8224" width="5.85546875" style="1" customWidth="1"/>
    <col min="8225" max="8226" width="4.42578125" style="1" customWidth="1"/>
    <col min="8227" max="8227" width="5" style="1" customWidth="1"/>
    <col min="8228" max="8228" width="5.85546875" style="1" customWidth="1"/>
    <col min="8229" max="8229" width="6.140625" style="1" customWidth="1"/>
    <col min="8230" max="8230" width="6.28515625" style="1" customWidth="1"/>
    <col min="8231" max="8231" width="4.85546875" style="1" customWidth="1"/>
    <col min="8232" max="8232" width="8.140625" style="1" customWidth="1"/>
    <col min="8233" max="8233" width="11.5703125" style="1" customWidth="1"/>
    <col min="8234" max="8234" width="13.7109375" style="1" customWidth="1"/>
    <col min="8235" max="8235" width="20.85546875" style="1" customWidth="1"/>
    <col min="8236" max="8448" width="11.42578125" style="1"/>
    <col min="8449" max="8449" width="13.140625" style="1" customWidth="1"/>
    <col min="8450" max="8450" width="4" style="1" customWidth="1"/>
    <col min="8451" max="8451" width="20.7109375" style="1" customWidth="1"/>
    <col min="8452" max="8452" width="14.7109375" style="1" customWidth="1"/>
    <col min="8453" max="8453" width="10" style="1" customWidth="1"/>
    <col min="8454" max="8454" width="6.28515625" style="1" customWidth="1"/>
    <col min="8455" max="8455" width="12.28515625" style="1" customWidth="1"/>
    <col min="8456" max="8456" width="8.5703125" style="1" customWidth="1"/>
    <col min="8457" max="8457" width="13.7109375" style="1" customWidth="1"/>
    <col min="8458" max="8458" width="11.5703125" style="1" customWidth="1"/>
    <col min="8459" max="8459" width="20" style="1" customWidth="1"/>
    <col min="8460" max="8460" width="17.42578125" style="1" customWidth="1"/>
    <col min="8461" max="8461" width="21.140625" style="1" customWidth="1"/>
    <col min="8462" max="8462" width="22.140625" style="1" customWidth="1"/>
    <col min="8463" max="8463" width="8" style="1" customWidth="1"/>
    <col min="8464" max="8464" width="17" style="1" customWidth="1"/>
    <col min="8465" max="8465" width="12.7109375" style="1" customWidth="1"/>
    <col min="8466" max="8466" width="19" style="1" customWidth="1"/>
    <col min="8467" max="8467" width="23.5703125" style="1" customWidth="1"/>
    <col min="8468" max="8468" width="31.5703125" style="1" customWidth="1"/>
    <col min="8469" max="8469" width="19" style="1" customWidth="1"/>
    <col min="8470" max="8470" width="23.28515625" style="1" customWidth="1"/>
    <col min="8471" max="8471" width="11.7109375" style="1" customWidth="1"/>
    <col min="8472" max="8472" width="11.85546875" style="1" customWidth="1"/>
    <col min="8473" max="8473" width="5.5703125" style="1" customWidth="1"/>
    <col min="8474" max="8474" width="4.7109375" style="1" customWidth="1"/>
    <col min="8475" max="8476" width="7.28515625" style="1" customWidth="1"/>
    <col min="8477" max="8477" width="8.42578125" style="1" customWidth="1"/>
    <col min="8478" max="8478" width="9.5703125" style="1" customWidth="1"/>
    <col min="8479" max="8479" width="6.28515625" style="1" customWidth="1"/>
    <col min="8480" max="8480" width="5.85546875" style="1" customWidth="1"/>
    <col min="8481" max="8482" width="4.42578125" style="1" customWidth="1"/>
    <col min="8483" max="8483" width="5" style="1" customWidth="1"/>
    <col min="8484" max="8484" width="5.85546875" style="1" customWidth="1"/>
    <col min="8485" max="8485" width="6.140625" style="1" customWidth="1"/>
    <col min="8486" max="8486" width="6.28515625" style="1" customWidth="1"/>
    <col min="8487" max="8487" width="4.85546875" style="1" customWidth="1"/>
    <col min="8488" max="8488" width="8.140625" style="1" customWidth="1"/>
    <col min="8489" max="8489" width="11.5703125" style="1" customWidth="1"/>
    <col min="8490" max="8490" width="13.7109375" style="1" customWidth="1"/>
    <col min="8491" max="8491" width="20.85546875" style="1" customWidth="1"/>
    <col min="8492" max="8704" width="11.42578125" style="1"/>
    <col min="8705" max="8705" width="13.140625" style="1" customWidth="1"/>
    <col min="8706" max="8706" width="4" style="1" customWidth="1"/>
    <col min="8707" max="8707" width="20.7109375" style="1" customWidth="1"/>
    <col min="8708" max="8708" width="14.7109375" style="1" customWidth="1"/>
    <col min="8709" max="8709" width="10" style="1" customWidth="1"/>
    <col min="8710" max="8710" width="6.28515625" style="1" customWidth="1"/>
    <col min="8711" max="8711" width="12.28515625" style="1" customWidth="1"/>
    <col min="8712" max="8712" width="8.5703125" style="1" customWidth="1"/>
    <col min="8713" max="8713" width="13.7109375" style="1" customWidth="1"/>
    <col min="8714" max="8714" width="11.5703125" style="1" customWidth="1"/>
    <col min="8715" max="8715" width="20" style="1" customWidth="1"/>
    <col min="8716" max="8716" width="17.42578125" style="1" customWidth="1"/>
    <col min="8717" max="8717" width="21.140625" style="1" customWidth="1"/>
    <col min="8718" max="8718" width="22.140625" style="1" customWidth="1"/>
    <col min="8719" max="8719" width="8" style="1" customWidth="1"/>
    <col min="8720" max="8720" width="17" style="1" customWidth="1"/>
    <col min="8721" max="8721" width="12.7109375" style="1" customWidth="1"/>
    <col min="8722" max="8722" width="19" style="1" customWidth="1"/>
    <col min="8723" max="8723" width="23.5703125" style="1" customWidth="1"/>
    <col min="8724" max="8724" width="31.5703125" style="1" customWidth="1"/>
    <col min="8725" max="8725" width="19" style="1" customWidth="1"/>
    <col min="8726" max="8726" width="23.28515625" style="1" customWidth="1"/>
    <col min="8727" max="8727" width="11.7109375" style="1" customWidth="1"/>
    <col min="8728" max="8728" width="11.85546875" style="1" customWidth="1"/>
    <col min="8729" max="8729" width="5.5703125" style="1" customWidth="1"/>
    <col min="8730" max="8730" width="4.7109375" style="1" customWidth="1"/>
    <col min="8731" max="8732" width="7.28515625" style="1" customWidth="1"/>
    <col min="8733" max="8733" width="8.42578125" style="1" customWidth="1"/>
    <col min="8734" max="8734" width="9.5703125" style="1" customWidth="1"/>
    <col min="8735" max="8735" width="6.28515625" style="1" customWidth="1"/>
    <col min="8736" max="8736" width="5.85546875" style="1" customWidth="1"/>
    <col min="8737" max="8738" width="4.42578125" style="1" customWidth="1"/>
    <col min="8739" max="8739" width="5" style="1" customWidth="1"/>
    <col min="8740" max="8740" width="5.85546875" style="1" customWidth="1"/>
    <col min="8741" max="8741" width="6.140625" style="1" customWidth="1"/>
    <col min="8742" max="8742" width="6.28515625" style="1" customWidth="1"/>
    <col min="8743" max="8743" width="4.85546875" style="1" customWidth="1"/>
    <col min="8744" max="8744" width="8.140625" style="1" customWidth="1"/>
    <col min="8745" max="8745" width="11.5703125" style="1" customWidth="1"/>
    <col min="8746" max="8746" width="13.7109375" style="1" customWidth="1"/>
    <col min="8747" max="8747" width="20.85546875" style="1" customWidth="1"/>
    <col min="8748" max="8960" width="11.42578125" style="1"/>
    <col min="8961" max="8961" width="13.140625" style="1" customWidth="1"/>
    <col min="8962" max="8962" width="4" style="1" customWidth="1"/>
    <col min="8963" max="8963" width="20.7109375" style="1" customWidth="1"/>
    <col min="8964" max="8964" width="14.7109375" style="1" customWidth="1"/>
    <col min="8965" max="8965" width="10" style="1" customWidth="1"/>
    <col min="8966" max="8966" width="6.28515625" style="1" customWidth="1"/>
    <col min="8967" max="8967" width="12.28515625" style="1" customWidth="1"/>
    <col min="8968" max="8968" width="8.5703125" style="1" customWidth="1"/>
    <col min="8969" max="8969" width="13.7109375" style="1" customWidth="1"/>
    <col min="8970" max="8970" width="11.5703125" style="1" customWidth="1"/>
    <col min="8971" max="8971" width="20" style="1" customWidth="1"/>
    <col min="8972" max="8972" width="17.42578125" style="1" customWidth="1"/>
    <col min="8973" max="8973" width="21.140625" style="1" customWidth="1"/>
    <col min="8974" max="8974" width="22.140625" style="1" customWidth="1"/>
    <col min="8975" max="8975" width="8" style="1" customWidth="1"/>
    <col min="8976" max="8976" width="17" style="1" customWidth="1"/>
    <col min="8977" max="8977" width="12.7109375" style="1" customWidth="1"/>
    <col min="8978" max="8978" width="19" style="1" customWidth="1"/>
    <col min="8979" max="8979" width="23.5703125" style="1" customWidth="1"/>
    <col min="8980" max="8980" width="31.5703125" style="1" customWidth="1"/>
    <col min="8981" max="8981" width="19" style="1" customWidth="1"/>
    <col min="8982" max="8982" width="23.28515625" style="1" customWidth="1"/>
    <col min="8983" max="8983" width="11.7109375" style="1" customWidth="1"/>
    <col min="8984" max="8984" width="11.85546875" style="1" customWidth="1"/>
    <col min="8985" max="8985" width="5.5703125" style="1" customWidth="1"/>
    <col min="8986" max="8986" width="4.7109375" style="1" customWidth="1"/>
    <col min="8987" max="8988" width="7.28515625" style="1" customWidth="1"/>
    <col min="8989" max="8989" width="8.42578125" style="1" customWidth="1"/>
    <col min="8990" max="8990" width="9.5703125" style="1" customWidth="1"/>
    <col min="8991" max="8991" width="6.28515625" style="1" customWidth="1"/>
    <col min="8992" max="8992" width="5.85546875" style="1" customWidth="1"/>
    <col min="8993" max="8994" width="4.42578125" style="1" customWidth="1"/>
    <col min="8995" max="8995" width="5" style="1" customWidth="1"/>
    <col min="8996" max="8996" width="5.85546875" style="1" customWidth="1"/>
    <col min="8997" max="8997" width="6.140625" style="1" customWidth="1"/>
    <col min="8998" max="8998" width="6.28515625" style="1" customWidth="1"/>
    <col min="8999" max="8999" width="4.85546875" style="1" customWidth="1"/>
    <col min="9000" max="9000" width="8.140625" style="1" customWidth="1"/>
    <col min="9001" max="9001" width="11.5703125" style="1" customWidth="1"/>
    <col min="9002" max="9002" width="13.7109375" style="1" customWidth="1"/>
    <col min="9003" max="9003" width="20.85546875" style="1" customWidth="1"/>
    <col min="9004" max="9216" width="11.42578125" style="1"/>
    <col min="9217" max="9217" width="13.140625" style="1" customWidth="1"/>
    <col min="9218" max="9218" width="4" style="1" customWidth="1"/>
    <col min="9219" max="9219" width="20.7109375" style="1" customWidth="1"/>
    <col min="9220" max="9220" width="14.7109375" style="1" customWidth="1"/>
    <col min="9221" max="9221" width="10" style="1" customWidth="1"/>
    <col min="9222" max="9222" width="6.28515625" style="1" customWidth="1"/>
    <col min="9223" max="9223" width="12.28515625" style="1" customWidth="1"/>
    <col min="9224" max="9224" width="8.5703125" style="1" customWidth="1"/>
    <col min="9225" max="9225" width="13.7109375" style="1" customWidth="1"/>
    <col min="9226" max="9226" width="11.5703125" style="1" customWidth="1"/>
    <col min="9227" max="9227" width="20" style="1" customWidth="1"/>
    <col min="9228" max="9228" width="17.42578125" style="1" customWidth="1"/>
    <col min="9229" max="9229" width="21.140625" style="1" customWidth="1"/>
    <col min="9230" max="9230" width="22.140625" style="1" customWidth="1"/>
    <col min="9231" max="9231" width="8" style="1" customWidth="1"/>
    <col min="9232" max="9232" width="17" style="1" customWidth="1"/>
    <col min="9233" max="9233" width="12.7109375" style="1" customWidth="1"/>
    <col min="9234" max="9234" width="19" style="1" customWidth="1"/>
    <col min="9235" max="9235" width="23.5703125" style="1" customWidth="1"/>
    <col min="9236" max="9236" width="31.5703125" style="1" customWidth="1"/>
    <col min="9237" max="9237" width="19" style="1" customWidth="1"/>
    <col min="9238" max="9238" width="23.28515625" style="1" customWidth="1"/>
    <col min="9239" max="9239" width="11.7109375" style="1" customWidth="1"/>
    <col min="9240" max="9240" width="11.85546875" style="1" customWidth="1"/>
    <col min="9241" max="9241" width="5.5703125" style="1" customWidth="1"/>
    <col min="9242" max="9242" width="4.7109375" style="1" customWidth="1"/>
    <col min="9243" max="9244" width="7.28515625" style="1" customWidth="1"/>
    <col min="9245" max="9245" width="8.42578125" style="1" customWidth="1"/>
    <col min="9246" max="9246" width="9.5703125" style="1" customWidth="1"/>
    <col min="9247" max="9247" width="6.28515625" style="1" customWidth="1"/>
    <col min="9248" max="9248" width="5.85546875" style="1" customWidth="1"/>
    <col min="9249" max="9250" width="4.42578125" style="1" customWidth="1"/>
    <col min="9251" max="9251" width="5" style="1" customWidth="1"/>
    <col min="9252" max="9252" width="5.85546875" style="1" customWidth="1"/>
    <col min="9253" max="9253" width="6.140625" style="1" customWidth="1"/>
    <col min="9254" max="9254" width="6.28515625" style="1" customWidth="1"/>
    <col min="9255" max="9255" width="4.85546875" style="1" customWidth="1"/>
    <col min="9256" max="9256" width="8.140625" style="1" customWidth="1"/>
    <col min="9257" max="9257" width="11.5703125" style="1" customWidth="1"/>
    <col min="9258" max="9258" width="13.7109375" style="1" customWidth="1"/>
    <col min="9259" max="9259" width="20.85546875" style="1" customWidth="1"/>
    <col min="9260" max="9472" width="11.42578125" style="1"/>
    <col min="9473" max="9473" width="13.140625" style="1" customWidth="1"/>
    <col min="9474" max="9474" width="4" style="1" customWidth="1"/>
    <col min="9475" max="9475" width="20.7109375" style="1" customWidth="1"/>
    <col min="9476" max="9476" width="14.7109375" style="1" customWidth="1"/>
    <col min="9477" max="9477" width="10" style="1" customWidth="1"/>
    <col min="9478" max="9478" width="6.28515625" style="1" customWidth="1"/>
    <col min="9479" max="9479" width="12.28515625" style="1" customWidth="1"/>
    <col min="9480" max="9480" width="8.5703125" style="1" customWidth="1"/>
    <col min="9481" max="9481" width="13.7109375" style="1" customWidth="1"/>
    <col min="9482" max="9482" width="11.5703125" style="1" customWidth="1"/>
    <col min="9483" max="9483" width="20" style="1" customWidth="1"/>
    <col min="9484" max="9484" width="17.42578125" style="1" customWidth="1"/>
    <col min="9485" max="9485" width="21.140625" style="1" customWidth="1"/>
    <col min="9486" max="9486" width="22.140625" style="1" customWidth="1"/>
    <col min="9487" max="9487" width="8" style="1" customWidth="1"/>
    <col min="9488" max="9488" width="17" style="1" customWidth="1"/>
    <col min="9489" max="9489" width="12.7109375" style="1" customWidth="1"/>
    <col min="9490" max="9490" width="19" style="1" customWidth="1"/>
    <col min="9491" max="9491" width="23.5703125" style="1" customWidth="1"/>
    <col min="9492" max="9492" width="31.5703125" style="1" customWidth="1"/>
    <col min="9493" max="9493" width="19" style="1" customWidth="1"/>
    <col min="9494" max="9494" width="23.28515625" style="1" customWidth="1"/>
    <col min="9495" max="9495" width="11.7109375" style="1" customWidth="1"/>
    <col min="9496" max="9496" width="11.85546875" style="1" customWidth="1"/>
    <col min="9497" max="9497" width="5.5703125" style="1" customWidth="1"/>
    <col min="9498" max="9498" width="4.7109375" style="1" customWidth="1"/>
    <col min="9499" max="9500" width="7.28515625" style="1" customWidth="1"/>
    <col min="9501" max="9501" width="8.42578125" style="1" customWidth="1"/>
    <col min="9502" max="9502" width="9.5703125" style="1" customWidth="1"/>
    <col min="9503" max="9503" width="6.28515625" style="1" customWidth="1"/>
    <col min="9504" max="9504" width="5.85546875" style="1" customWidth="1"/>
    <col min="9505" max="9506" width="4.42578125" style="1" customWidth="1"/>
    <col min="9507" max="9507" width="5" style="1" customWidth="1"/>
    <col min="9508" max="9508" width="5.85546875" style="1" customWidth="1"/>
    <col min="9509" max="9509" width="6.140625" style="1" customWidth="1"/>
    <col min="9510" max="9510" width="6.28515625" style="1" customWidth="1"/>
    <col min="9511" max="9511" width="4.85546875" style="1" customWidth="1"/>
    <col min="9512" max="9512" width="8.140625" style="1" customWidth="1"/>
    <col min="9513" max="9513" width="11.5703125" style="1" customWidth="1"/>
    <col min="9514" max="9514" width="13.7109375" style="1" customWidth="1"/>
    <col min="9515" max="9515" width="20.85546875" style="1" customWidth="1"/>
    <col min="9516" max="9728" width="11.42578125" style="1"/>
    <col min="9729" max="9729" width="13.140625" style="1" customWidth="1"/>
    <col min="9730" max="9730" width="4" style="1" customWidth="1"/>
    <col min="9731" max="9731" width="20.7109375" style="1" customWidth="1"/>
    <col min="9732" max="9732" width="14.7109375" style="1" customWidth="1"/>
    <col min="9733" max="9733" width="10" style="1" customWidth="1"/>
    <col min="9734" max="9734" width="6.28515625" style="1" customWidth="1"/>
    <col min="9735" max="9735" width="12.28515625" style="1" customWidth="1"/>
    <col min="9736" max="9736" width="8.5703125" style="1" customWidth="1"/>
    <col min="9737" max="9737" width="13.7109375" style="1" customWidth="1"/>
    <col min="9738" max="9738" width="11.5703125" style="1" customWidth="1"/>
    <col min="9739" max="9739" width="20" style="1" customWidth="1"/>
    <col min="9740" max="9740" width="17.42578125" style="1" customWidth="1"/>
    <col min="9741" max="9741" width="21.140625" style="1" customWidth="1"/>
    <col min="9742" max="9742" width="22.140625" style="1" customWidth="1"/>
    <col min="9743" max="9743" width="8" style="1" customWidth="1"/>
    <col min="9744" max="9744" width="17" style="1" customWidth="1"/>
    <col min="9745" max="9745" width="12.7109375" style="1" customWidth="1"/>
    <col min="9746" max="9746" width="19" style="1" customWidth="1"/>
    <col min="9747" max="9747" width="23.5703125" style="1" customWidth="1"/>
    <col min="9748" max="9748" width="31.5703125" style="1" customWidth="1"/>
    <col min="9749" max="9749" width="19" style="1" customWidth="1"/>
    <col min="9750" max="9750" width="23.28515625" style="1" customWidth="1"/>
    <col min="9751" max="9751" width="11.7109375" style="1" customWidth="1"/>
    <col min="9752" max="9752" width="11.85546875" style="1" customWidth="1"/>
    <col min="9753" max="9753" width="5.5703125" style="1" customWidth="1"/>
    <col min="9754" max="9754" width="4.7109375" style="1" customWidth="1"/>
    <col min="9755" max="9756" width="7.28515625" style="1" customWidth="1"/>
    <col min="9757" max="9757" width="8.42578125" style="1" customWidth="1"/>
    <col min="9758" max="9758" width="9.5703125" style="1" customWidth="1"/>
    <col min="9759" max="9759" width="6.28515625" style="1" customWidth="1"/>
    <col min="9760" max="9760" width="5.85546875" style="1" customWidth="1"/>
    <col min="9761" max="9762" width="4.42578125" style="1" customWidth="1"/>
    <col min="9763" max="9763" width="5" style="1" customWidth="1"/>
    <col min="9764" max="9764" width="5.85546875" style="1" customWidth="1"/>
    <col min="9765" max="9765" width="6.140625" style="1" customWidth="1"/>
    <col min="9766" max="9766" width="6.28515625" style="1" customWidth="1"/>
    <col min="9767" max="9767" width="4.85546875" style="1" customWidth="1"/>
    <col min="9768" max="9768" width="8.140625" style="1" customWidth="1"/>
    <col min="9769" max="9769" width="11.5703125" style="1" customWidth="1"/>
    <col min="9770" max="9770" width="13.7109375" style="1" customWidth="1"/>
    <col min="9771" max="9771" width="20.85546875" style="1" customWidth="1"/>
    <col min="9772" max="9984" width="11.42578125" style="1"/>
    <col min="9985" max="9985" width="13.140625" style="1" customWidth="1"/>
    <col min="9986" max="9986" width="4" style="1" customWidth="1"/>
    <col min="9987" max="9987" width="20.7109375" style="1" customWidth="1"/>
    <col min="9988" max="9988" width="14.7109375" style="1" customWidth="1"/>
    <col min="9989" max="9989" width="10" style="1" customWidth="1"/>
    <col min="9990" max="9990" width="6.28515625" style="1" customWidth="1"/>
    <col min="9991" max="9991" width="12.28515625" style="1" customWidth="1"/>
    <col min="9992" max="9992" width="8.5703125" style="1" customWidth="1"/>
    <col min="9993" max="9993" width="13.7109375" style="1" customWidth="1"/>
    <col min="9994" max="9994" width="11.5703125" style="1" customWidth="1"/>
    <col min="9995" max="9995" width="20" style="1" customWidth="1"/>
    <col min="9996" max="9996" width="17.42578125" style="1" customWidth="1"/>
    <col min="9997" max="9997" width="21.140625" style="1" customWidth="1"/>
    <col min="9998" max="9998" width="22.140625" style="1" customWidth="1"/>
    <col min="9999" max="9999" width="8" style="1" customWidth="1"/>
    <col min="10000" max="10000" width="17" style="1" customWidth="1"/>
    <col min="10001" max="10001" width="12.7109375" style="1" customWidth="1"/>
    <col min="10002" max="10002" width="19" style="1" customWidth="1"/>
    <col min="10003" max="10003" width="23.5703125" style="1" customWidth="1"/>
    <col min="10004" max="10004" width="31.5703125" style="1" customWidth="1"/>
    <col min="10005" max="10005" width="19" style="1" customWidth="1"/>
    <col min="10006" max="10006" width="23.28515625" style="1" customWidth="1"/>
    <col min="10007" max="10007" width="11.7109375" style="1" customWidth="1"/>
    <col min="10008" max="10008" width="11.85546875" style="1" customWidth="1"/>
    <col min="10009" max="10009" width="5.5703125" style="1" customWidth="1"/>
    <col min="10010" max="10010" width="4.7109375" style="1" customWidth="1"/>
    <col min="10011" max="10012" width="7.28515625" style="1" customWidth="1"/>
    <col min="10013" max="10013" width="8.42578125" style="1" customWidth="1"/>
    <col min="10014" max="10014" width="9.5703125" style="1" customWidth="1"/>
    <col min="10015" max="10015" width="6.28515625" style="1" customWidth="1"/>
    <col min="10016" max="10016" width="5.85546875" style="1" customWidth="1"/>
    <col min="10017" max="10018" width="4.42578125" style="1" customWidth="1"/>
    <col min="10019" max="10019" width="5" style="1" customWidth="1"/>
    <col min="10020" max="10020" width="5.85546875" style="1" customWidth="1"/>
    <col min="10021" max="10021" width="6.140625" style="1" customWidth="1"/>
    <col min="10022" max="10022" width="6.28515625" style="1" customWidth="1"/>
    <col min="10023" max="10023" width="4.85546875" style="1" customWidth="1"/>
    <col min="10024" max="10024" width="8.140625" style="1" customWidth="1"/>
    <col min="10025" max="10025" width="11.5703125" style="1" customWidth="1"/>
    <col min="10026" max="10026" width="13.7109375" style="1" customWidth="1"/>
    <col min="10027" max="10027" width="20.85546875" style="1" customWidth="1"/>
    <col min="10028" max="10240" width="11.42578125" style="1"/>
    <col min="10241" max="10241" width="13.140625" style="1" customWidth="1"/>
    <col min="10242" max="10242" width="4" style="1" customWidth="1"/>
    <col min="10243" max="10243" width="20.7109375" style="1" customWidth="1"/>
    <col min="10244" max="10244" width="14.7109375" style="1" customWidth="1"/>
    <col min="10245" max="10245" width="10" style="1" customWidth="1"/>
    <col min="10246" max="10246" width="6.28515625" style="1" customWidth="1"/>
    <col min="10247" max="10247" width="12.28515625" style="1" customWidth="1"/>
    <col min="10248" max="10248" width="8.5703125" style="1" customWidth="1"/>
    <col min="10249" max="10249" width="13.7109375" style="1" customWidth="1"/>
    <col min="10250" max="10250" width="11.5703125" style="1" customWidth="1"/>
    <col min="10251" max="10251" width="20" style="1" customWidth="1"/>
    <col min="10252" max="10252" width="17.42578125" style="1" customWidth="1"/>
    <col min="10253" max="10253" width="21.140625" style="1" customWidth="1"/>
    <col min="10254" max="10254" width="22.140625" style="1" customWidth="1"/>
    <col min="10255" max="10255" width="8" style="1" customWidth="1"/>
    <col min="10256" max="10256" width="17" style="1" customWidth="1"/>
    <col min="10257" max="10257" width="12.7109375" style="1" customWidth="1"/>
    <col min="10258" max="10258" width="19" style="1" customWidth="1"/>
    <col min="10259" max="10259" width="23.5703125" style="1" customWidth="1"/>
    <col min="10260" max="10260" width="31.5703125" style="1" customWidth="1"/>
    <col min="10261" max="10261" width="19" style="1" customWidth="1"/>
    <col min="10262" max="10262" width="23.28515625" style="1" customWidth="1"/>
    <col min="10263" max="10263" width="11.7109375" style="1" customWidth="1"/>
    <col min="10264" max="10264" width="11.85546875" style="1" customWidth="1"/>
    <col min="10265" max="10265" width="5.5703125" style="1" customWidth="1"/>
    <col min="10266" max="10266" width="4.7109375" style="1" customWidth="1"/>
    <col min="10267" max="10268" width="7.28515625" style="1" customWidth="1"/>
    <col min="10269" max="10269" width="8.42578125" style="1" customWidth="1"/>
    <col min="10270" max="10270" width="9.5703125" style="1" customWidth="1"/>
    <col min="10271" max="10271" width="6.28515625" style="1" customWidth="1"/>
    <col min="10272" max="10272" width="5.85546875" style="1" customWidth="1"/>
    <col min="10273" max="10274" width="4.42578125" style="1" customWidth="1"/>
    <col min="10275" max="10275" width="5" style="1" customWidth="1"/>
    <col min="10276" max="10276" width="5.85546875" style="1" customWidth="1"/>
    <col min="10277" max="10277" width="6.140625" style="1" customWidth="1"/>
    <col min="10278" max="10278" width="6.28515625" style="1" customWidth="1"/>
    <col min="10279" max="10279" width="4.85546875" style="1" customWidth="1"/>
    <col min="10280" max="10280" width="8.140625" style="1" customWidth="1"/>
    <col min="10281" max="10281" width="11.5703125" style="1" customWidth="1"/>
    <col min="10282" max="10282" width="13.7109375" style="1" customWidth="1"/>
    <col min="10283" max="10283" width="20.85546875" style="1" customWidth="1"/>
    <col min="10284" max="10496" width="11.42578125" style="1"/>
    <col min="10497" max="10497" width="13.140625" style="1" customWidth="1"/>
    <col min="10498" max="10498" width="4" style="1" customWidth="1"/>
    <col min="10499" max="10499" width="20.7109375" style="1" customWidth="1"/>
    <col min="10500" max="10500" width="14.7109375" style="1" customWidth="1"/>
    <col min="10501" max="10501" width="10" style="1" customWidth="1"/>
    <col min="10502" max="10502" width="6.28515625" style="1" customWidth="1"/>
    <col min="10503" max="10503" width="12.28515625" style="1" customWidth="1"/>
    <col min="10504" max="10504" width="8.5703125" style="1" customWidth="1"/>
    <col min="10505" max="10505" width="13.7109375" style="1" customWidth="1"/>
    <col min="10506" max="10506" width="11.5703125" style="1" customWidth="1"/>
    <col min="10507" max="10507" width="20" style="1" customWidth="1"/>
    <col min="10508" max="10508" width="17.42578125" style="1" customWidth="1"/>
    <col min="10509" max="10509" width="21.140625" style="1" customWidth="1"/>
    <col min="10510" max="10510" width="22.140625" style="1" customWidth="1"/>
    <col min="10511" max="10511" width="8" style="1" customWidth="1"/>
    <col min="10512" max="10512" width="17" style="1" customWidth="1"/>
    <col min="10513" max="10513" width="12.7109375" style="1" customWidth="1"/>
    <col min="10514" max="10514" width="19" style="1" customWidth="1"/>
    <col min="10515" max="10515" width="23.5703125" style="1" customWidth="1"/>
    <col min="10516" max="10516" width="31.5703125" style="1" customWidth="1"/>
    <col min="10517" max="10517" width="19" style="1" customWidth="1"/>
    <col min="10518" max="10518" width="23.28515625" style="1" customWidth="1"/>
    <col min="10519" max="10519" width="11.7109375" style="1" customWidth="1"/>
    <col min="10520" max="10520" width="11.85546875" style="1" customWidth="1"/>
    <col min="10521" max="10521" width="5.5703125" style="1" customWidth="1"/>
    <col min="10522" max="10522" width="4.7109375" style="1" customWidth="1"/>
    <col min="10523" max="10524" width="7.28515625" style="1" customWidth="1"/>
    <col min="10525" max="10525" width="8.42578125" style="1" customWidth="1"/>
    <col min="10526" max="10526" width="9.5703125" style="1" customWidth="1"/>
    <col min="10527" max="10527" width="6.28515625" style="1" customWidth="1"/>
    <col min="10528" max="10528" width="5.85546875" style="1" customWidth="1"/>
    <col min="10529" max="10530" width="4.42578125" style="1" customWidth="1"/>
    <col min="10531" max="10531" width="5" style="1" customWidth="1"/>
    <col min="10532" max="10532" width="5.85546875" style="1" customWidth="1"/>
    <col min="10533" max="10533" width="6.140625" style="1" customWidth="1"/>
    <col min="10534" max="10534" width="6.28515625" style="1" customWidth="1"/>
    <col min="10535" max="10535" width="4.85546875" style="1" customWidth="1"/>
    <col min="10536" max="10536" width="8.140625" style="1" customWidth="1"/>
    <col min="10537" max="10537" width="11.5703125" style="1" customWidth="1"/>
    <col min="10538" max="10538" width="13.7109375" style="1" customWidth="1"/>
    <col min="10539" max="10539" width="20.85546875" style="1" customWidth="1"/>
    <col min="10540" max="10752" width="11.42578125" style="1"/>
    <col min="10753" max="10753" width="13.140625" style="1" customWidth="1"/>
    <col min="10754" max="10754" width="4" style="1" customWidth="1"/>
    <col min="10755" max="10755" width="20.7109375" style="1" customWidth="1"/>
    <col min="10756" max="10756" width="14.7109375" style="1" customWidth="1"/>
    <col min="10757" max="10757" width="10" style="1" customWidth="1"/>
    <col min="10758" max="10758" width="6.28515625" style="1" customWidth="1"/>
    <col min="10759" max="10759" width="12.28515625" style="1" customWidth="1"/>
    <col min="10760" max="10760" width="8.5703125" style="1" customWidth="1"/>
    <col min="10761" max="10761" width="13.7109375" style="1" customWidth="1"/>
    <col min="10762" max="10762" width="11.5703125" style="1" customWidth="1"/>
    <col min="10763" max="10763" width="20" style="1" customWidth="1"/>
    <col min="10764" max="10764" width="17.42578125" style="1" customWidth="1"/>
    <col min="10765" max="10765" width="21.140625" style="1" customWidth="1"/>
    <col min="10766" max="10766" width="22.140625" style="1" customWidth="1"/>
    <col min="10767" max="10767" width="8" style="1" customWidth="1"/>
    <col min="10768" max="10768" width="17" style="1" customWidth="1"/>
    <col min="10769" max="10769" width="12.7109375" style="1" customWidth="1"/>
    <col min="10770" max="10770" width="19" style="1" customWidth="1"/>
    <col min="10771" max="10771" width="23.5703125" style="1" customWidth="1"/>
    <col min="10772" max="10772" width="31.5703125" style="1" customWidth="1"/>
    <col min="10773" max="10773" width="19" style="1" customWidth="1"/>
    <col min="10774" max="10774" width="23.28515625" style="1" customWidth="1"/>
    <col min="10775" max="10775" width="11.7109375" style="1" customWidth="1"/>
    <col min="10776" max="10776" width="11.85546875" style="1" customWidth="1"/>
    <col min="10777" max="10777" width="5.5703125" style="1" customWidth="1"/>
    <col min="10778" max="10778" width="4.7109375" style="1" customWidth="1"/>
    <col min="10779" max="10780" width="7.28515625" style="1" customWidth="1"/>
    <col min="10781" max="10781" width="8.42578125" style="1" customWidth="1"/>
    <col min="10782" max="10782" width="9.5703125" style="1" customWidth="1"/>
    <col min="10783" max="10783" width="6.28515625" style="1" customWidth="1"/>
    <col min="10784" max="10784" width="5.85546875" style="1" customWidth="1"/>
    <col min="10785" max="10786" width="4.42578125" style="1" customWidth="1"/>
    <col min="10787" max="10787" width="5" style="1" customWidth="1"/>
    <col min="10788" max="10788" width="5.85546875" style="1" customWidth="1"/>
    <col min="10789" max="10789" width="6.140625" style="1" customWidth="1"/>
    <col min="10790" max="10790" width="6.28515625" style="1" customWidth="1"/>
    <col min="10791" max="10791" width="4.85546875" style="1" customWidth="1"/>
    <col min="10792" max="10792" width="8.140625" style="1" customWidth="1"/>
    <col min="10793" max="10793" width="11.5703125" style="1" customWidth="1"/>
    <col min="10794" max="10794" width="13.7109375" style="1" customWidth="1"/>
    <col min="10795" max="10795" width="20.85546875" style="1" customWidth="1"/>
    <col min="10796" max="11008" width="11.42578125" style="1"/>
    <col min="11009" max="11009" width="13.140625" style="1" customWidth="1"/>
    <col min="11010" max="11010" width="4" style="1" customWidth="1"/>
    <col min="11011" max="11011" width="20.7109375" style="1" customWidth="1"/>
    <col min="11012" max="11012" width="14.7109375" style="1" customWidth="1"/>
    <col min="11013" max="11013" width="10" style="1" customWidth="1"/>
    <col min="11014" max="11014" width="6.28515625" style="1" customWidth="1"/>
    <col min="11015" max="11015" width="12.28515625" style="1" customWidth="1"/>
    <col min="11016" max="11016" width="8.5703125" style="1" customWidth="1"/>
    <col min="11017" max="11017" width="13.7109375" style="1" customWidth="1"/>
    <col min="11018" max="11018" width="11.5703125" style="1" customWidth="1"/>
    <col min="11019" max="11019" width="20" style="1" customWidth="1"/>
    <col min="11020" max="11020" width="17.42578125" style="1" customWidth="1"/>
    <col min="11021" max="11021" width="21.140625" style="1" customWidth="1"/>
    <col min="11022" max="11022" width="22.140625" style="1" customWidth="1"/>
    <col min="11023" max="11023" width="8" style="1" customWidth="1"/>
    <col min="11024" max="11024" width="17" style="1" customWidth="1"/>
    <col min="11025" max="11025" width="12.7109375" style="1" customWidth="1"/>
    <col min="11026" max="11026" width="19" style="1" customWidth="1"/>
    <col min="11027" max="11027" width="23.5703125" style="1" customWidth="1"/>
    <col min="11028" max="11028" width="31.5703125" style="1" customWidth="1"/>
    <col min="11029" max="11029" width="19" style="1" customWidth="1"/>
    <col min="11030" max="11030" width="23.28515625" style="1" customWidth="1"/>
    <col min="11031" max="11031" width="11.7109375" style="1" customWidth="1"/>
    <col min="11032" max="11032" width="11.85546875" style="1" customWidth="1"/>
    <col min="11033" max="11033" width="5.5703125" style="1" customWidth="1"/>
    <col min="11034" max="11034" width="4.7109375" style="1" customWidth="1"/>
    <col min="11035" max="11036" width="7.28515625" style="1" customWidth="1"/>
    <col min="11037" max="11037" width="8.42578125" style="1" customWidth="1"/>
    <col min="11038" max="11038" width="9.5703125" style="1" customWidth="1"/>
    <col min="11039" max="11039" width="6.28515625" style="1" customWidth="1"/>
    <col min="11040" max="11040" width="5.85546875" style="1" customWidth="1"/>
    <col min="11041" max="11042" width="4.42578125" style="1" customWidth="1"/>
    <col min="11043" max="11043" width="5" style="1" customWidth="1"/>
    <col min="11044" max="11044" width="5.85546875" style="1" customWidth="1"/>
    <col min="11045" max="11045" width="6.140625" style="1" customWidth="1"/>
    <col min="11046" max="11046" width="6.28515625" style="1" customWidth="1"/>
    <col min="11047" max="11047" width="4.85546875" style="1" customWidth="1"/>
    <col min="11048" max="11048" width="8.140625" style="1" customWidth="1"/>
    <col min="11049" max="11049" width="11.5703125" style="1" customWidth="1"/>
    <col min="11050" max="11050" width="13.7109375" style="1" customWidth="1"/>
    <col min="11051" max="11051" width="20.85546875" style="1" customWidth="1"/>
    <col min="11052" max="11264" width="11.42578125" style="1"/>
    <col min="11265" max="11265" width="13.140625" style="1" customWidth="1"/>
    <col min="11266" max="11266" width="4" style="1" customWidth="1"/>
    <col min="11267" max="11267" width="20.7109375" style="1" customWidth="1"/>
    <col min="11268" max="11268" width="14.7109375" style="1" customWidth="1"/>
    <col min="11269" max="11269" width="10" style="1" customWidth="1"/>
    <col min="11270" max="11270" width="6.28515625" style="1" customWidth="1"/>
    <col min="11271" max="11271" width="12.28515625" style="1" customWidth="1"/>
    <col min="11272" max="11272" width="8.5703125" style="1" customWidth="1"/>
    <col min="11273" max="11273" width="13.7109375" style="1" customWidth="1"/>
    <col min="11274" max="11274" width="11.5703125" style="1" customWidth="1"/>
    <col min="11275" max="11275" width="20" style="1" customWidth="1"/>
    <col min="11276" max="11276" width="17.42578125" style="1" customWidth="1"/>
    <col min="11277" max="11277" width="21.140625" style="1" customWidth="1"/>
    <col min="11278" max="11278" width="22.140625" style="1" customWidth="1"/>
    <col min="11279" max="11279" width="8" style="1" customWidth="1"/>
    <col min="11280" max="11280" width="17" style="1" customWidth="1"/>
    <col min="11281" max="11281" width="12.7109375" style="1" customWidth="1"/>
    <col min="11282" max="11282" width="19" style="1" customWidth="1"/>
    <col min="11283" max="11283" width="23.5703125" style="1" customWidth="1"/>
    <col min="11284" max="11284" width="31.5703125" style="1" customWidth="1"/>
    <col min="11285" max="11285" width="19" style="1" customWidth="1"/>
    <col min="11286" max="11286" width="23.28515625" style="1" customWidth="1"/>
    <col min="11287" max="11287" width="11.7109375" style="1" customWidth="1"/>
    <col min="11288" max="11288" width="11.85546875" style="1" customWidth="1"/>
    <col min="11289" max="11289" width="5.5703125" style="1" customWidth="1"/>
    <col min="11290" max="11290" width="4.7109375" style="1" customWidth="1"/>
    <col min="11291" max="11292" width="7.28515625" style="1" customWidth="1"/>
    <col min="11293" max="11293" width="8.42578125" style="1" customWidth="1"/>
    <col min="11294" max="11294" width="9.5703125" style="1" customWidth="1"/>
    <col min="11295" max="11295" width="6.28515625" style="1" customWidth="1"/>
    <col min="11296" max="11296" width="5.85546875" style="1" customWidth="1"/>
    <col min="11297" max="11298" width="4.42578125" style="1" customWidth="1"/>
    <col min="11299" max="11299" width="5" style="1" customWidth="1"/>
    <col min="11300" max="11300" width="5.85546875" style="1" customWidth="1"/>
    <col min="11301" max="11301" width="6.140625" style="1" customWidth="1"/>
    <col min="11302" max="11302" width="6.28515625" style="1" customWidth="1"/>
    <col min="11303" max="11303" width="4.85546875" style="1" customWidth="1"/>
    <col min="11304" max="11304" width="8.140625" style="1" customWidth="1"/>
    <col min="11305" max="11305" width="11.5703125" style="1" customWidth="1"/>
    <col min="11306" max="11306" width="13.7109375" style="1" customWidth="1"/>
    <col min="11307" max="11307" width="20.85546875" style="1" customWidth="1"/>
    <col min="11308" max="11520" width="11.42578125" style="1"/>
    <col min="11521" max="11521" width="13.140625" style="1" customWidth="1"/>
    <col min="11522" max="11522" width="4" style="1" customWidth="1"/>
    <col min="11523" max="11523" width="20.7109375" style="1" customWidth="1"/>
    <col min="11524" max="11524" width="14.7109375" style="1" customWidth="1"/>
    <col min="11525" max="11525" width="10" style="1" customWidth="1"/>
    <col min="11526" max="11526" width="6.28515625" style="1" customWidth="1"/>
    <col min="11527" max="11527" width="12.28515625" style="1" customWidth="1"/>
    <col min="11528" max="11528" width="8.5703125" style="1" customWidth="1"/>
    <col min="11529" max="11529" width="13.7109375" style="1" customWidth="1"/>
    <col min="11530" max="11530" width="11.5703125" style="1" customWidth="1"/>
    <col min="11531" max="11531" width="20" style="1" customWidth="1"/>
    <col min="11532" max="11532" width="17.42578125" style="1" customWidth="1"/>
    <col min="11533" max="11533" width="21.140625" style="1" customWidth="1"/>
    <col min="11534" max="11534" width="22.140625" style="1" customWidth="1"/>
    <col min="11535" max="11535" width="8" style="1" customWidth="1"/>
    <col min="11536" max="11536" width="17" style="1" customWidth="1"/>
    <col min="11537" max="11537" width="12.7109375" style="1" customWidth="1"/>
    <col min="11538" max="11538" width="19" style="1" customWidth="1"/>
    <col min="11539" max="11539" width="23.5703125" style="1" customWidth="1"/>
    <col min="11540" max="11540" width="31.5703125" style="1" customWidth="1"/>
    <col min="11541" max="11541" width="19" style="1" customWidth="1"/>
    <col min="11542" max="11542" width="23.28515625" style="1" customWidth="1"/>
    <col min="11543" max="11543" width="11.7109375" style="1" customWidth="1"/>
    <col min="11544" max="11544" width="11.85546875" style="1" customWidth="1"/>
    <col min="11545" max="11545" width="5.5703125" style="1" customWidth="1"/>
    <col min="11546" max="11546" width="4.7109375" style="1" customWidth="1"/>
    <col min="11547" max="11548" width="7.28515625" style="1" customWidth="1"/>
    <col min="11549" max="11549" width="8.42578125" style="1" customWidth="1"/>
    <col min="11550" max="11550" width="9.5703125" style="1" customWidth="1"/>
    <col min="11551" max="11551" width="6.28515625" style="1" customWidth="1"/>
    <col min="11552" max="11552" width="5.85546875" style="1" customWidth="1"/>
    <col min="11553" max="11554" width="4.42578125" style="1" customWidth="1"/>
    <col min="11555" max="11555" width="5" style="1" customWidth="1"/>
    <col min="11556" max="11556" width="5.85546875" style="1" customWidth="1"/>
    <col min="11557" max="11557" width="6.140625" style="1" customWidth="1"/>
    <col min="11558" max="11558" width="6.28515625" style="1" customWidth="1"/>
    <col min="11559" max="11559" width="4.85546875" style="1" customWidth="1"/>
    <col min="11560" max="11560" width="8.140625" style="1" customWidth="1"/>
    <col min="11561" max="11561" width="11.5703125" style="1" customWidth="1"/>
    <col min="11562" max="11562" width="13.7109375" style="1" customWidth="1"/>
    <col min="11563" max="11563" width="20.85546875" style="1" customWidth="1"/>
    <col min="11564" max="11776" width="11.42578125" style="1"/>
    <col min="11777" max="11777" width="13.140625" style="1" customWidth="1"/>
    <col min="11778" max="11778" width="4" style="1" customWidth="1"/>
    <col min="11779" max="11779" width="20.7109375" style="1" customWidth="1"/>
    <col min="11780" max="11780" width="14.7109375" style="1" customWidth="1"/>
    <col min="11781" max="11781" width="10" style="1" customWidth="1"/>
    <col min="11782" max="11782" width="6.28515625" style="1" customWidth="1"/>
    <col min="11783" max="11783" width="12.28515625" style="1" customWidth="1"/>
    <col min="11784" max="11784" width="8.5703125" style="1" customWidth="1"/>
    <col min="11785" max="11785" width="13.7109375" style="1" customWidth="1"/>
    <col min="11786" max="11786" width="11.5703125" style="1" customWidth="1"/>
    <col min="11787" max="11787" width="20" style="1" customWidth="1"/>
    <col min="11788" max="11788" width="17.42578125" style="1" customWidth="1"/>
    <col min="11789" max="11789" width="21.140625" style="1" customWidth="1"/>
    <col min="11790" max="11790" width="22.140625" style="1" customWidth="1"/>
    <col min="11791" max="11791" width="8" style="1" customWidth="1"/>
    <col min="11792" max="11792" width="17" style="1" customWidth="1"/>
    <col min="11793" max="11793" width="12.7109375" style="1" customWidth="1"/>
    <col min="11794" max="11794" width="19" style="1" customWidth="1"/>
    <col min="11795" max="11795" width="23.5703125" style="1" customWidth="1"/>
    <col min="11796" max="11796" width="31.5703125" style="1" customWidth="1"/>
    <col min="11797" max="11797" width="19" style="1" customWidth="1"/>
    <col min="11798" max="11798" width="23.28515625" style="1" customWidth="1"/>
    <col min="11799" max="11799" width="11.7109375" style="1" customWidth="1"/>
    <col min="11800" max="11800" width="11.85546875" style="1" customWidth="1"/>
    <col min="11801" max="11801" width="5.5703125" style="1" customWidth="1"/>
    <col min="11802" max="11802" width="4.7109375" style="1" customWidth="1"/>
    <col min="11803" max="11804" width="7.28515625" style="1" customWidth="1"/>
    <col min="11805" max="11805" width="8.42578125" style="1" customWidth="1"/>
    <col min="11806" max="11806" width="9.5703125" style="1" customWidth="1"/>
    <col min="11807" max="11807" width="6.28515625" style="1" customWidth="1"/>
    <col min="11808" max="11808" width="5.85546875" style="1" customWidth="1"/>
    <col min="11809" max="11810" width="4.42578125" style="1" customWidth="1"/>
    <col min="11811" max="11811" width="5" style="1" customWidth="1"/>
    <col min="11812" max="11812" width="5.85546875" style="1" customWidth="1"/>
    <col min="11813" max="11813" width="6.140625" style="1" customWidth="1"/>
    <col min="11814" max="11814" width="6.28515625" style="1" customWidth="1"/>
    <col min="11815" max="11815" width="4.85546875" style="1" customWidth="1"/>
    <col min="11816" max="11816" width="8.140625" style="1" customWidth="1"/>
    <col min="11817" max="11817" width="11.5703125" style="1" customWidth="1"/>
    <col min="11818" max="11818" width="13.7109375" style="1" customWidth="1"/>
    <col min="11819" max="11819" width="20.85546875" style="1" customWidth="1"/>
    <col min="11820" max="12032" width="11.42578125" style="1"/>
    <col min="12033" max="12033" width="13.140625" style="1" customWidth="1"/>
    <col min="12034" max="12034" width="4" style="1" customWidth="1"/>
    <col min="12035" max="12035" width="20.7109375" style="1" customWidth="1"/>
    <col min="12036" max="12036" width="14.7109375" style="1" customWidth="1"/>
    <col min="12037" max="12037" width="10" style="1" customWidth="1"/>
    <col min="12038" max="12038" width="6.28515625" style="1" customWidth="1"/>
    <col min="12039" max="12039" width="12.28515625" style="1" customWidth="1"/>
    <col min="12040" max="12040" width="8.5703125" style="1" customWidth="1"/>
    <col min="12041" max="12041" width="13.7109375" style="1" customWidth="1"/>
    <col min="12042" max="12042" width="11.5703125" style="1" customWidth="1"/>
    <col min="12043" max="12043" width="20" style="1" customWidth="1"/>
    <col min="12044" max="12044" width="17.42578125" style="1" customWidth="1"/>
    <col min="12045" max="12045" width="21.140625" style="1" customWidth="1"/>
    <col min="12046" max="12046" width="22.140625" style="1" customWidth="1"/>
    <col min="12047" max="12047" width="8" style="1" customWidth="1"/>
    <col min="12048" max="12048" width="17" style="1" customWidth="1"/>
    <col min="12049" max="12049" width="12.7109375" style="1" customWidth="1"/>
    <col min="12050" max="12050" width="19" style="1" customWidth="1"/>
    <col min="12051" max="12051" width="23.5703125" style="1" customWidth="1"/>
    <col min="12052" max="12052" width="31.5703125" style="1" customWidth="1"/>
    <col min="12053" max="12053" width="19" style="1" customWidth="1"/>
    <col min="12054" max="12054" width="23.28515625" style="1" customWidth="1"/>
    <col min="12055" max="12055" width="11.7109375" style="1" customWidth="1"/>
    <col min="12056" max="12056" width="11.85546875" style="1" customWidth="1"/>
    <col min="12057" max="12057" width="5.5703125" style="1" customWidth="1"/>
    <col min="12058" max="12058" width="4.7109375" style="1" customWidth="1"/>
    <col min="12059" max="12060" width="7.28515625" style="1" customWidth="1"/>
    <col min="12061" max="12061" width="8.42578125" style="1" customWidth="1"/>
    <col min="12062" max="12062" width="9.5703125" style="1" customWidth="1"/>
    <col min="12063" max="12063" width="6.28515625" style="1" customWidth="1"/>
    <col min="12064" max="12064" width="5.85546875" style="1" customWidth="1"/>
    <col min="12065" max="12066" width="4.42578125" style="1" customWidth="1"/>
    <col min="12067" max="12067" width="5" style="1" customWidth="1"/>
    <col min="12068" max="12068" width="5.85546875" style="1" customWidth="1"/>
    <col min="12069" max="12069" width="6.140625" style="1" customWidth="1"/>
    <col min="12070" max="12070" width="6.28515625" style="1" customWidth="1"/>
    <col min="12071" max="12071" width="4.85546875" style="1" customWidth="1"/>
    <col min="12072" max="12072" width="8.140625" style="1" customWidth="1"/>
    <col min="12073" max="12073" width="11.5703125" style="1" customWidth="1"/>
    <col min="12074" max="12074" width="13.7109375" style="1" customWidth="1"/>
    <col min="12075" max="12075" width="20.85546875" style="1" customWidth="1"/>
    <col min="12076" max="12288" width="11.42578125" style="1"/>
    <col min="12289" max="12289" width="13.140625" style="1" customWidth="1"/>
    <col min="12290" max="12290" width="4" style="1" customWidth="1"/>
    <col min="12291" max="12291" width="20.7109375" style="1" customWidth="1"/>
    <col min="12292" max="12292" width="14.7109375" style="1" customWidth="1"/>
    <col min="12293" max="12293" width="10" style="1" customWidth="1"/>
    <col min="12294" max="12294" width="6.28515625" style="1" customWidth="1"/>
    <col min="12295" max="12295" width="12.28515625" style="1" customWidth="1"/>
    <col min="12296" max="12296" width="8.5703125" style="1" customWidth="1"/>
    <col min="12297" max="12297" width="13.7109375" style="1" customWidth="1"/>
    <col min="12298" max="12298" width="11.5703125" style="1" customWidth="1"/>
    <col min="12299" max="12299" width="20" style="1" customWidth="1"/>
    <col min="12300" max="12300" width="17.42578125" style="1" customWidth="1"/>
    <col min="12301" max="12301" width="21.140625" style="1" customWidth="1"/>
    <col min="12302" max="12302" width="22.140625" style="1" customWidth="1"/>
    <col min="12303" max="12303" width="8" style="1" customWidth="1"/>
    <col min="12304" max="12304" width="17" style="1" customWidth="1"/>
    <col min="12305" max="12305" width="12.7109375" style="1" customWidth="1"/>
    <col min="12306" max="12306" width="19" style="1" customWidth="1"/>
    <col min="12307" max="12307" width="23.5703125" style="1" customWidth="1"/>
    <col min="12308" max="12308" width="31.5703125" style="1" customWidth="1"/>
    <col min="12309" max="12309" width="19" style="1" customWidth="1"/>
    <col min="12310" max="12310" width="23.28515625" style="1" customWidth="1"/>
    <col min="12311" max="12311" width="11.7109375" style="1" customWidth="1"/>
    <col min="12312" max="12312" width="11.85546875" style="1" customWidth="1"/>
    <col min="12313" max="12313" width="5.5703125" style="1" customWidth="1"/>
    <col min="12314" max="12314" width="4.7109375" style="1" customWidth="1"/>
    <col min="12315" max="12316" width="7.28515625" style="1" customWidth="1"/>
    <col min="12317" max="12317" width="8.42578125" style="1" customWidth="1"/>
    <col min="12318" max="12318" width="9.5703125" style="1" customWidth="1"/>
    <col min="12319" max="12319" width="6.28515625" style="1" customWidth="1"/>
    <col min="12320" max="12320" width="5.85546875" style="1" customWidth="1"/>
    <col min="12321" max="12322" width="4.42578125" style="1" customWidth="1"/>
    <col min="12323" max="12323" width="5" style="1" customWidth="1"/>
    <col min="12324" max="12324" width="5.85546875" style="1" customWidth="1"/>
    <col min="12325" max="12325" width="6.140625" style="1" customWidth="1"/>
    <col min="12326" max="12326" width="6.28515625" style="1" customWidth="1"/>
    <col min="12327" max="12327" width="4.85546875" style="1" customWidth="1"/>
    <col min="12328" max="12328" width="8.140625" style="1" customWidth="1"/>
    <col min="12329" max="12329" width="11.5703125" style="1" customWidth="1"/>
    <col min="12330" max="12330" width="13.7109375" style="1" customWidth="1"/>
    <col min="12331" max="12331" width="20.85546875" style="1" customWidth="1"/>
    <col min="12332" max="12544" width="11.42578125" style="1"/>
    <col min="12545" max="12545" width="13.140625" style="1" customWidth="1"/>
    <col min="12546" max="12546" width="4" style="1" customWidth="1"/>
    <col min="12547" max="12547" width="20.7109375" style="1" customWidth="1"/>
    <col min="12548" max="12548" width="14.7109375" style="1" customWidth="1"/>
    <col min="12549" max="12549" width="10" style="1" customWidth="1"/>
    <col min="12550" max="12550" width="6.28515625" style="1" customWidth="1"/>
    <col min="12551" max="12551" width="12.28515625" style="1" customWidth="1"/>
    <col min="12552" max="12552" width="8.5703125" style="1" customWidth="1"/>
    <col min="12553" max="12553" width="13.7109375" style="1" customWidth="1"/>
    <col min="12554" max="12554" width="11.5703125" style="1" customWidth="1"/>
    <col min="12555" max="12555" width="20" style="1" customWidth="1"/>
    <col min="12556" max="12556" width="17.42578125" style="1" customWidth="1"/>
    <col min="12557" max="12557" width="21.140625" style="1" customWidth="1"/>
    <col min="12558" max="12558" width="22.140625" style="1" customWidth="1"/>
    <col min="12559" max="12559" width="8" style="1" customWidth="1"/>
    <col min="12560" max="12560" width="17" style="1" customWidth="1"/>
    <col min="12561" max="12561" width="12.7109375" style="1" customWidth="1"/>
    <col min="12562" max="12562" width="19" style="1" customWidth="1"/>
    <col min="12563" max="12563" width="23.5703125" style="1" customWidth="1"/>
    <col min="12564" max="12564" width="31.5703125" style="1" customWidth="1"/>
    <col min="12565" max="12565" width="19" style="1" customWidth="1"/>
    <col min="12566" max="12566" width="23.28515625" style="1" customWidth="1"/>
    <col min="12567" max="12567" width="11.7109375" style="1" customWidth="1"/>
    <col min="12568" max="12568" width="11.85546875" style="1" customWidth="1"/>
    <col min="12569" max="12569" width="5.5703125" style="1" customWidth="1"/>
    <col min="12570" max="12570" width="4.7109375" style="1" customWidth="1"/>
    <col min="12571" max="12572" width="7.28515625" style="1" customWidth="1"/>
    <col min="12573" max="12573" width="8.42578125" style="1" customWidth="1"/>
    <col min="12574" max="12574" width="9.5703125" style="1" customWidth="1"/>
    <col min="12575" max="12575" width="6.28515625" style="1" customWidth="1"/>
    <col min="12576" max="12576" width="5.85546875" style="1" customWidth="1"/>
    <col min="12577" max="12578" width="4.42578125" style="1" customWidth="1"/>
    <col min="12579" max="12579" width="5" style="1" customWidth="1"/>
    <col min="12580" max="12580" width="5.85546875" style="1" customWidth="1"/>
    <col min="12581" max="12581" width="6.140625" style="1" customWidth="1"/>
    <col min="12582" max="12582" width="6.28515625" style="1" customWidth="1"/>
    <col min="12583" max="12583" width="4.85546875" style="1" customWidth="1"/>
    <col min="12584" max="12584" width="8.140625" style="1" customWidth="1"/>
    <col min="12585" max="12585" width="11.5703125" style="1" customWidth="1"/>
    <col min="12586" max="12586" width="13.7109375" style="1" customWidth="1"/>
    <col min="12587" max="12587" width="20.85546875" style="1" customWidth="1"/>
    <col min="12588" max="12800" width="11.42578125" style="1"/>
    <col min="12801" max="12801" width="13.140625" style="1" customWidth="1"/>
    <col min="12802" max="12802" width="4" style="1" customWidth="1"/>
    <col min="12803" max="12803" width="20.7109375" style="1" customWidth="1"/>
    <col min="12804" max="12804" width="14.7109375" style="1" customWidth="1"/>
    <col min="12805" max="12805" width="10" style="1" customWidth="1"/>
    <col min="12806" max="12806" width="6.28515625" style="1" customWidth="1"/>
    <col min="12807" max="12807" width="12.28515625" style="1" customWidth="1"/>
    <col min="12808" max="12808" width="8.5703125" style="1" customWidth="1"/>
    <col min="12809" max="12809" width="13.7109375" style="1" customWidth="1"/>
    <col min="12810" max="12810" width="11.5703125" style="1" customWidth="1"/>
    <col min="12811" max="12811" width="20" style="1" customWidth="1"/>
    <col min="12812" max="12812" width="17.42578125" style="1" customWidth="1"/>
    <col min="12813" max="12813" width="21.140625" style="1" customWidth="1"/>
    <col min="12814" max="12814" width="22.140625" style="1" customWidth="1"/>
    <col min="12815" max="12815" width="8" style="1" customWidth="1"/>
    <col min="12816" max="12816" width="17" style="1" customWidth="1"/>
    <col min="12817" max="12817" width="12.7109375" style="1" customWidth="1"/>
    <col min="12818" max="12818" width="19" style="1" customWidth="1"/>
    <col min="12819" max="12819" width="23.5703125" style="1" customWidth="1"/>
    <col min="12820" max="12820" width="31.5703125" style="1" customWidth="1"/>
    <col min="12821" max="12821" width="19" style="1" customWidth="1"/>
    <col min="12822" max="12822" width="23.28515625" style="1" customWidth="1"/>
    <col min="12823" max="12823" width="11.7109375" style="1" customWidth="1"/>
    <col min="12824" max="12824" width="11.85546875" style="1" customWidth="1"/>
    <col min="12825" max="12825" width="5.5703125" style="1" customWidth="1"/>
    <col min="12826" max="12826" width="4.7109375" style="1" customWidth="1"/>
    <col min="12827" max="12828" width="7.28515625" style="1" customWidth="1"/>
    <col min="12829" max="12829" width="8.42578125" style="1" customWidth="1"/>
    <col min="12830" max="12830" width="9.5703125" style="1" customWidth="1"/>
    <col min="12831" max="12831" width="6.28515625" style="1" customWidth="1"/>
    <col min="12832" max="12832" width="5.85546875" style="1" customWidth="1"/>
    <col min="12833" max="12834" width="4.42578125" style="1" customWidth="1"/>
    <col min="12835" max="12835" width="5" style="1" customWidth="1"/>
    <col min="12836" max="12836" width="5.85546875" style="1" customWidth="1"/>
    <col min="12837" max="12837" width="6.140625" style="1" customWidth="1"/>
    <col min="12838" max="12838" width="6.28515625" style="1" customWidth="1"/>
    <col min="12839" max="12839" width="4.85546875" style="1" customWidth="1"/>
    <col min="12840" max="12840" width="8.140625" style="1" customWidth="1"/>
    <col min="12841" max="12841" width="11.5703125" style="1" customWidth="1"/>
    <col min="12842" max="12842" width="13.7109375" style="1" customWidth="1"/>
    <col min="12843" max="12843" width="20.85546875" style="1" customWidth="1"/>
    <col min="12844" max="13056" width="11.42578125" style="1"/>
    <col min="13057" max="13057" width="13.140625" style="1" customWidth="1"/>
    <col min="13058" max="13058" width="4" style="1" customWidth="1"/>
    <col min="13059" max="13059" width="20.7109375" style="1" customWidth="1"/>
    <col min="13060" max="13060" width="14.7109375" style="1" customWidth="1"/>
    <col min="13061" max="13061" width="10" style="1" customWidth="1"/>
    <col min="13062" max="13062" width="6.28515625" style="1" customWidth="1"/>
    <col min="13063" max="13063" width="12.28515625" style="1" customWidth="1"/>
    <col min="13064" max="13064" width="8.5703125" style="1" customWidth="1"/>
    <col min="13065" max="13065" width="13.7109375" style="1" customWidth="1"/>
    <col min="13066" max="13066" width="11.5703125" style="1" customWidth="1"/>
    <col min="13067" max="13067" width="20" style="1" customWidth="1"/>
    <col min="13068" max="13068" width="17.42578125" style="1" customWidth="1"/>
    <col min="13069" max="13069" width="21.140625" style="1" customWidth="1"/>
    <col min="13070" max="13070" width="22.140625" style="1" customWidth="1"/>
    <col min="13071" max="13071" width="8" style="1" customWidth="1"/>
    <col min="13072" max="13072" width="17" style="1" customWidth="1"/>
    <col min="13073" max="13073" width="12.7109375" style="1" customWidth="1"/>
    <col min="13074" max="13074" width="19" style="1" customWidth="1"/>
    <col min="13075" max="13075" width="23.5703125" style="1" customWidth="1"/>
    <col min="13076" max="13076" width="31.5703125" style="1" customWidth="1"/>
    <col min="13077" max="13077" width="19" style="1" customWidth="1"/>
    <col min="13078" max="13078" width="23.28515625" style="1" customWidth="1"/>
    <col min="13079" max="13079" width="11.7109375" style="1" customWidth="1"/>
    <col min="13080" max="13080" width="11.85546875" style="1" customWidth="1"/>
    <col min="13081" max="13081" width="5.5703125" style="1" customWidth="1"/>
    <col min="13082" max="13082" width="4.7109375" style="1" customWidth="1"/>
    <col min="13083" max="13084" width="7.28515625" style="1" customWidth="1"/>
    <col min="13085" max="13085" width="8.42578125" style="1" customWidth="1"/>
    <col min="13086" max="13086" width="9.5703125" style="1" customWidth="1"/>
    <col min="13087" max="13087" width="6.28515625" style="1" customWidth="1"/>
    <col min="13088" max="13088" width="5.85546875" style="1" customWidth="1"/>
    <col min="13089" max="13090" width="4.42578125" style="1" customWidth="1"/>
    <col min="13091" max="13091" width="5" style="1" customWidth="1"/>
    <col min="13092" max="13092" width="5.85546875" style="1" customWidth="1"/>
    <col min="13093" max="13093" width="6.140625" style="1" customWidth="1"/>
    <col min="13094" max="13094" width="6.28515625" style="1" customWidth="1"/>
    <col min="13095" max="13095" width="4.85546875" style="1" customWidth="1"/>
    <col min="13096" max="13096" width="8.140625" style="1" customWidth="1"/>
    <col min="13097" max="13097" width="11.5703125" style="1" customWidth="1"/>
    <col min="13098" max="13098" width="13.7109375" style="1" customWidth="1"/>
    <col min="13099" max="13099" width="20.85546875" style="1" customWidth="1"/>
    <col min="13100" max="13312" width="11.42578125" style="1"/>
    <col min="13313" max="13313" width="13.140625" style="1" customWidth="1"/>
    <col min="13314" max="13314" width="4" style="1" customWidth="1"/>
    <col min="13315" max="13315" width="20.7109375" style="1" customWidth="1"/>
    <col min="13316" max="13316" width="14.7109375" style="1" customWidth="1"/>
    <col min="13317" max="13317" width="10" style="1" customWidth="1"/>
    <col min="13318" max="13318" width="6.28515625" style="1" customWidth="1"/>
    <col min="13319" max="13319" width="12.28515625" style="1" customWidth="1"/>
    <col min="13320" max="13320" width="8.5703125" style="1" customWidth="1"/>
    <col min="13321" max="13321" width="13.7109375" style="1" customWidth="1"/>
    <col min="13322" max="13322" width="11.5703125" style="1" customWidth="1"/>
    <col min="13323" max="13323" width="20" style="1" customWidth="1"/>
    <col min="13324" max="13324" width="17.42578125" style="1" customWidth="1"/>
    <col min="13325" max="13325" width="21.140625" style="1" customWidth="1"/>
    <col min="13326" max="13326" width="22.140625" style="1" customWidth="1"/>
    <col min="13327" max="13327" width="8" style="1" customWidth="1"/>
    <col min="13328" max="13328" width="17" style="1" customWidth="1"/>
    <col min="13329" max="13329" width="12.7109375" style="1" customWidth="1"/>
    <col min="13330" max="13330" width="19" style="1" customWidth="1"/>
    <col min="13331" max="13331" width="23.5703125" style="1" customWidth="1"/>
    <col min="13332" max="13332" width="31.5703125" style="1" customWidth="1"/>
    <col min="13333" max="13333" width="19" style="1" customWidth="1"/>
    <col min="13334" max="13334" width="23.28515625" style="1" customWidth="1"/>
    <col min="13335" max="13335" width="11.7109375" style="1" customWidth="1"/>
    <col min="13336" max="13336" width="11.85546875" style="1" customWidth="1"/>
    <col min="13337" max="13337" width="5.5703125" style="1" customWidth="1"/>
    <col min="13338" max="13338" width="4.7109375" style="1" customWidth="1"/>
    <col min="13339" max="13340" width="7.28515625" style="1" customWidth="1"/>
    <col min="13341" max="13341" width="8.42578125" style="1" customWidth="1"/>
    <col min="13342" max="13342" width="9.5703125" style="1" customWidth="1"/>
    <col min="13343" max="13343" width="6.28515625" style="1" customWidth="1"/>
    <col min="13344" max="13344" width="5.85546875" style="1" customWidth="1"/>
    <col min="13345" max="13346" width="4.42578125" style="1" customWidth="1"/>
    <col min="13347" max="13347" width="5" style="1" customWidth="1"/>
    <col min="13348" max="13348" width="5.85546875" style="1" customWidth="1"/>
    <col min="13349" max="13349" width="6.140625" style="1" customWidth="1"/>
    <col min="13350" max="13350" width="6.28515625" style="1" customWidth="1"/>
    <col min="13351" max="13351" width="4.85546875" style="1" customWidth="1"/>
    <col min="13352" max="13352" width="8.140625" style="1" customWidth="1"/>
    <col min="13353" max="13353" width="11.5703125" style="1" customWidth="1"/>
    <col min="13354" max="13354" width="13.7109375" style="1" customWidth="1"/>
    <col min="13355" max="13355" width="20.85546875" style="1" customWidth="1"/>
    <col min="13356" max="13568" width="11.42578125" style="1"/>
    <col min="13569" max="13569" width="13.140625" style="1" customWidth="1"/>
    <col min="13570" max="13570" width="4" style="1" customWidth="1"/>
    <col min="13571" max="13571" width="20.7109375" style="1" customWidth="1"/>
    <col min="13572" max="13572" width="14.7109375" style="1" customWidth="1"/>
    <col min="13573" max="13573" width="10" style="1" customWidth="1"/>
    <col min="13574" max="13574" width="6.28515625" style="1" customWidth="1"/>
    <col min="13575" max="13575" width="12.28515625" style="1" customWidth="1"/>
    <col min="13576" max="13576" width="8.5703125" style="1" customWidth="1"/>
    <col min="13577" max="13577" width="13.7109375" style="1" customWidth="1"/>
    <col min="13578" max="13578" width="11.5703125" style="1" customWidth="1"/>
    <col min="13579" max="13579" width="20" style="1" customWidth="1"/>
    <col min="13580" max="13580" width="17.42578125" style="1" customWidth="1"/>
    <col min="13581" max="13581" width="21.140625" style="1" customWidth="1"/>
    <col min="13582" max="13582" width="22.140625" style="1" customWidth="1"/>
    <col min="13583" max="13583" width="8" style="1" customWidth="1"/>
    <col min="13584" max="13584" width="17" style="1" customWidth="1"/>
    <col min="13585" max="13585" width="12.7109375" style="1" customWidth="1"/>
    <col min="13586" max="13586" width="19" style="1" customWidth="1"/>
    <col min="13587" max="13587" width="23.5703125" style="1" customWidth="1"/>
    <col min="13588" max="13588" width="31.5703125" style="1" customWidth="1"/>
    <col min="13589" max="13589" width="19" style="1" customWidth="1"/>
    <col min="13590" max="13590" width="23.28515625" style="1" customWidth="1"/>
    <col min="13591" max="13591" width="11.7109375" style="1" customWidth="1"/>
    <col min="13592" max="13592" width="11.85546875" style="1" customWidth="1"/>
    <col min="13593" max="13593" width="5.5703125" style="1" customWidth="1"/>
    <col min="13594" max="13594" width="4.7109375" style="1" customWidth="1"/>
    <col min="13595" max="13596" width="7.28515625" style="1" customWidth="1"/>
    <col min="13597" max="13597" width="8.42578125" style="1" customWidth="1"/>
    <col min="13598" max="13598" width="9.5703125" style="1" customWidth="1"/>
    <col min="13599" max="13599" width="6.28515625" style="1" customWidth="1"/>
    <col min="13600" max="13600" width="5.85546875" style="1" customWidth="1"/>
    <col min="13601" max="13602" width="4.42578125" style="1" customWidth="1"/>
    <col min="13603" max="13603" width="5" style="1" customWidth="1"/>
    <col min="13604" max="13604" width="5.85546875" style="1" customWidth="1"/>
    <col min="13605" max="13605" width="6.140625" style="1" customWidth="1"/>
    <col min="13606" max="13606" width="6.28515625" style="1" customWidth="1"/>
    <col min="13607" max="13607" width="4.85546875" style="1" customWidth="1"/>
    <col min="13608" max="13608" width="8.140625" style="1" customWidth="1"/>
    <col min="13609" max="13609" width="11.5703125" style="1" customWidth="1"/>
    <col min="13610" max="13610" width="13.7109375" style="1" customWidth="1"/>
    <col min="13611" max="13611" width="20.85546875" style="1" customWidth="1"/>
    <col min="13612" max="13824" width="11.42578125" style="1"/>
    <col min="13825" max="13825" width="13.140625" style="1" customWidth="1"/>
    <col min="13826" max="13826" width="4" style="1" customWidth="1"/>
    <col min="13827" max="13827" width="20.7109375" style="1" customWidth="1"/>
    <col min="13828" max="13828" width="14.7109375" style="1" customWidth="1"/>
    <col min="13829" max="13829" width="10" style="1" customWidth="1"/>
    <col min="13830" max="13830" width="6.28515625" style="1" customWidth="1"/>
    <col min="13831" max="13831" width="12.28515625" style="1" customWidth="1"/>
    <col min="13832" max="13832" width="8.5703125" style="1" customWidth="1"/>
    <col min="13833" max="13833" width="13.7109375" style="1" customWidth="1"/>
    <col min="13834" max="13834" width="11.5703125" style="1" customWidth="1"/>
    <col min="13835" max="13835" width="20" style="1" customWidth="1"/>
    <col min="13836" max="13836" width="17.42578125" style="1" customWidth="1"/>
    <col min="13837" max="13837" width="21.140625" style="1" customWidth="1"/>
    <col min="13838" max="13838" width="22.140625" style="1" customWidth="1"/>
    <col min="13839" max="13839" width="8" style="1" customWidth="1"/>
    <col min="13840" max="13840" width="17" style="1" customWidth="1"/>
    <col min="13841" max="13841" width="12.7109375" style="1" customWidth="1"/>
    <col min="13842" max="13842" width="19" style="1" customWidth="1"/>
    <col min="13843" max="13843" width="23.5703125" style="1" customWidth="1"/>
    <col min="13844" max="13844" width="31.5703125" style="1" customWidth="1"/>
    <col min="13845" max="13845" width="19" style="1" customWidth="1"/>
    <col min="13846" max="13846" width="23.28515625" style="1" customWidth="1"/>
    <col min="13847" max="13847" width="11.7109375" style="1" customWidth="1"/>
    <col min="13848" max="13848" width="11.85546875" style="1" customWidth="1"/>
    <col min="13849" max="13849" width="5.5703125" style="1" customWidth="1"/>
    <col min="13850" max="13850" width="4.7109375" style="1" customWidth="1"/>
    <col min="13851" max="13852" width="7.28515625" style="1" customWidth="1"/>
    <col min="13853" max="13853" width="8.42578125" style="1" customWidth="1"/>
    <col min="13854" max="13854" width="9.5703125" style="1" customWidth="1"/>
    <col min="13855" max="13855" width="6.28515625" style="1" customWidth="1"/>
    <col min="13856" max="13856" width="5.85546875" style="1" customWidth="1"/>
    <col min="13857" max="13858" width="4.42578125" style="1" customWidth="1"/>
    <col min="13859" max="13859" width="5" style="1" customWidth="1"/>
    <col min="13860" max="13860" width="5.85546875" style="1" customWidth="1"/>
    <col min="13861" max="13861" width="6.140625" style="1" customWidth="1"/>
    <col min="13862" max="13862" width="6.28515625" style="1" customWidth="1"/>
    <col min="13863" max="13863" width="4.85546875" style="1" customWidth="1"/>
    <col min="13864" max="13864" width="8.140625" style="1" customWidth="1"/>
    <col min="13865" max="13865" width="11.5703125" style="1" customWidth="1"/>
    <col min="13866" max="13866" width="13.7109375" style="1" customWidth="1"/>
    <col min="13867" max="13867" width="20.85546875" style="1" customWidth="1"/>
    <col min="13868" max="14080" width="11.42578125" style="1"/>
    <col min="14081" max="14081" width="13.140625" style="1" customWidth="1"/>
    <col min="14082" max="14082" width="4" style="1" customWidth="1"/>
    <col min="14083" max="14083" width="20.7109375" style="1" customWidth="1"/>
    <col min="14084" max="14084" width="14.7109375" style="1" customWidth="1"/>
    <col min="14085" max="14085" width="10" style="1" customWidth="1"/>
    <col min="14086" max="14086" width="6.28515625" style="1" customWidth="1"/>
    <col min="14087" max="14087" width="12.28515625" style="1" customWidth="1"/>
    <col min="14088" max="14088" width="8.5703125" style="1" customWidth="1"/>
    <col min="14089" max="14089" width="13.7109375" style="1" customWidth="1"/>
    <col min="14090" max="14090" width="11.5703125" style="1" customWidth="1"/>
    <col min="14091" max="14091" width="20" style="1" customWidth="1"/>
    <col min="14092" max="14092" width="17.42578125" style="1" customWidth="1"/>
    <col min="14093" max="14093" width="21.140625" style="1" customWidth="1"/>
    <col min="14094" max="14094" width="22.140625" style="1" customWidth="1"/>
    <col min="14095" max="14095" width="8" style="1" customWidth="1"/>
    <col min="14096" max="14096" width="17" style="1" customWidth="1"/>
    <col min="14097" max="14097" width="12.7109375" style="1" customWidth="1"/>
    <col min="14098" max="14098" width="19" style="1" customWidth="1"/>
    <col min="14099" max="14099" width="23.5703125" style="1" customWidth="1"/>
    <col min="14100" max="14100" width="31.5703125" style="1" customWidth="1"/>
    <col min="14101" max="14101" width="19" style="1" customWidth="1"/>
    <col min="14102" max="14102" width="23.28515625" style="1" customWidth="1"/>
    <col min="14103" max="14103" width="11.7109375" style="1" customWidth="1"/>
    <col min="14104" max="14104" width="11.85546875" style="1" customWidth="1"/>
    <col min="14105" max="14105" width="5.5703125" style="1" customWidth="1"/>
    <col min="14106" max="14106" width="4.7109375" style="1" customWidth="1"/>
    <col min="14107" max="14108" width="7.28515625" style="1" customWidth="1"/>
    <col min="14109" max="14109" width="8.42578125" style="1" customWidth="1"/>
    <col min="14110" max="14110" width="9.5703125" style="1" customWidth="1"/>
    <col min="14111" max="14111" width="6.28515625" style="1" customWidth="1"/>
    <col min="14112" max="14112" width="5.85546875" style="1" customWidth="1"/>
    <col min="14113" max="14114" width="4.42578125" style="1" customWidth="1"/>
    <col min="14115" max="14115" width="5" style="1" customWidth="1"/>
    <col min="14116" max="14116" width="5.85546875" style="1" customWidth="1"/>
    <col min="14117" max="14117" width="6.140625" style="1" customWidth="1"/>
    <col min="14118" max="14118" width="6.28515625" style="1" customWidth="1"/>
    <col min="14119" max="14119" width="4.85546875" style="1" customWidth="1"/>
    <col min="14120" max="14120" width="8.140625" style="1" customWidth="1"/>
    <col min="14121" max="14121" width="11.5703125" style="1" customWidth="1"/>
    <col min="14122" max="14122" width="13.7109375" style="1" customWidth="1"/>
    <col min="14123" max="14123" width="20.85546875" style="1" customWidth="1"/>
    <col min="14124" max="14336" width="11.42578125" style="1"/>
    <col min="14337" max="14337" width="13.140625" style="1" customWidth="1"/>
    <col min="14338" max="14338" width="4" style="1" customWidth="1"/>
    <col min="14339" max="14339" width="20.7109375" style="1" customWidth="1"/>
    <col min="14340" max="14340" width="14.7109375" style="1" customWidth="1"/>
    <col min="14341" max="14341" width="10" style="1" customWidth="1"/>
    <col min="14342" max="14342" width="6.28515625" style="1" customWidth="1"/>
    <col min="14343" max="14343" width="12.28515625" style="1" customWidth="1"/>
    <col min="14344" max="14344" width="8.5703125" style="1" customWidth="1"/>
    <col min="14345" max="14345" width="13.7109375" style="1" customWidth="1"/>
    <col min="14346" max="14346" width="11.5703125" style="1" customWidth="1"/>
    <col min="14347" max="14347" width="20" style="1" customWidth="1"/>
    <col min="14348" max="14348" width="17.42578125" style="1" customWidth="1"/>
    <col min="14349" max="14349" width="21.140625" style="1" customWidth="1"/>
    <col min="14350" max="14350" width="22.140625" style="1" customWidth="1"/>
    <col min="14351" max="14351" width="8" style="1" customWidth="1"/>
    <col min="14352" max="14352" width="17" style="1" customWidth="1"/>
    <col min="14353" max="14353" width="12.7109375" style="1" customWidth="1"/>
    <col min="14354" max="14354" width="19" style="1" customWidth="1"/>
    <col min="14355" max="14355" width="23.5703125" style="1" customWidth="1"/>
    <col min="14356" max="14356" width="31.5703125" style="1" customWidth="1"/>
    <col min="14357" max="14357" width="19" style="1" customWidth="1"/>
    <col min="14358" max="14358" width="23.28515625" style="1" customWidth="1"/>
    <col min="14359" max="14359" width="11.7109375" style="1" customWidth="1"/>
    <col min="14360" max="14360" width="11.85546875" style="1" customWidth="1"/>
    <col min="14361" max="14361" width="5.5703125" style="1" customWidth="1"/>
    <col min="14362" max="14362" width="4.7109375" style="1" customWidth="1"/>
    <col min="14363" max="14364" width="7.28515625" style="1" customWidth="1"/>
    <col min="14365" max="14365" width="8.42578125" style="1" customWidth="1"/>
    <col min="14366" max="14366" width="9.5703125" style="1" customWidth="1"/>
    <col min="14367" max="14367" width="6.28515625" style="1" customWidth="1"/>
    <col min="14368" max="14368" width="5.85546875" style="1" customWidth="1"/>
    <col min="14369" max="14370" width="4.42578125" style="1" customWidth="1"/>
    <col min="14371" max="14371" width="5" style="1" customWidth="1"/>
    <col min="14372" max="14372" width="5.85546875" style="1" customWidth="1"/>
    <col min="14373" max="14373" width="6.140625" style="1" customWidth="1"/>
    <col min="14374" max="14374" width="6.28515625" style="1" customWidth="1"/>
    <col min="14375" max="14375" width="4.85546875" style="1" customWidth="1"/>
    <col min="14376" max="14376" width="8.140625" style="1" customWidth="1"/>
    <col min="14377" max="14377" width="11.5703125" style="1" customWidth="1"/>
    <col min="14378" max="14378" width="13.7109375" style="1" customWidth="1"/>
    <col min="14379" max="14379" width="20.85546875" style="1" customWidth="1"/>
    <col min="14380" max="14592" width="11.42578125" style="1"/>
    <col min="14593" max="14593" width="13.140625" style="1" customWidth="1"/>
    <col min="14594" max="14594" width="4" style="1" customWidth="1"/>
    <col min="14595" max="14595" width="20.7109375" style="1" customWidth="1"/>
    <col min="14596" max="14596" width="14.7109375" style="1" customWidth="1"/>
    <col min="14597" max="14597" width="10" style="1" customWidth="1"/>
    <col min="14598" max="14598" width="6.28515625" style="1" customWidth="1"/>
    <col min="14599" max="14599" width="12.28515625" style="1" customWidth="1"/>
    <col min="14600" max="14600" width="8.5703125" style="1" customWidth="1"/>
    <col min="14601" max="14601" width="13.7109375" style="1" customWidth="1"/>
    <col min="14602" max="14602" width="11.5703125" style="1" customWidth="1"/>
    <col min="14603" max="14603" width="20" style="1" customWidth="1"/>
    <col min="14604" max="14604" width="17.42578125" style="1" customWidth="1"/>
    <col min="14605" max="14605" width="21.140625" style="1" customWidth="1"/>
    <col min="14606" max="14606" width="22.140625" style="1" customWidth="1"/>
    <col min="14607" max="14607" width="8" style="1" customWidth="1"/>
    <col min="14608" max="14608" width="17" style="1" customWidth="1"/>
    <col min="14609" max="14609" width="12.7109375" style="1" customWidth="1"/>
    <col min="14610" max="14610" width="19" style="1" customWidth="1"/>
    <col min="14611" max="14611" width="23.5703125" style="1" customWidth="1"/>
    <col min="14612" max="14612" width="31.5703125" style="1" customWidth="1"/>
    <col min="14613" max="14613" width="19" style="1" customWidth="1"/>
    <col min="14614" max="14614" width="23.28515625" style="1" customWidth="1"/>
    <col min="14615" max="14615" width="11.7109375" style="1" customWidth="1"/>
    <col min="14616" max="14616" width="11.85546875" style="1" customWidth="1"/>
    <col min="14617" max="14617" width="5.5703125" style="1" customWidth="1"/>
    <col min="14618" max="14618" width="4.7109375" style="1" customWidth="1"/>
    <col min="14619" max="14620" width="7.28515625" style="1" customWidth="1"/>
    <col min="14621" max="14621" width="8.42578125" style="1" customWidth="1"/>
    <col min="14622" max="14622" width="9.5703125" style="1" customWidth="1"/>
    <col min="14623" max="14623" width="6.28515625" style="1" customWidth="1"/>
    <col min="14624" max="14624" width="5.85546875" style="1" customWidth="1"/>
    <col min="14625" max="14626" width="4.42578125" style="1" customWidth="1"/>
    <col min="14627" max="14627" width="5" style="1" customWidth="1"/>
    <col min="14628" max="14628" width="5.85546875" style="1" customWidth="1"/>
    <col min="14629" max="14629" width="6.140625" style="1" customWidth="1"/>
    <col min="14630" max="14630" width="6.28515625" style="1" customWidth="1"/>
    <col min="14631" max="14631" width="4.85546875" style="1" customWidth="1"/>
    <col min="14632" max="14632" width="8.140625" style="1" customWidth="1"/>
    <col min="14633" max="14633" width="11.5703125" style="1" customWidth="1"/>
    <col min="14634" max="14634" width="13.7109375" style="1" customWidth="1"/>
    <col min="14635" max="14635" width="20.85546875" style="1" customWidth="1"/>
    <col min="14636" max="14848" width="11.42578125" style="1"/>
    <col min="14849" max="14849" width="13.140625" style="1" customWidth="1"/>
    <col min="14850" max="14850" width="4" style="1" customWidth="1"/>
    <col min="14851" max="14851" width="20.7109375" style="1" customWidth="1"/>
    <col min="14852" max="14852" width="14.7109375" style="1" customWidth="1"/>
    <col min="14853" max="14853" width="10" style="1" customWidth="1"/>
    <col min="14854" max="14854" width="6.28515625" style="1" customWidth="1"/>
    <col min="14855" max="14855" width="12.28515625" style="1" customWidth="1"/>
    <col min="14856" max="14856" width="8.5703125" style="1" customWidth="1"/>
    <col min="14857" max="14857" width="13.7109375" style="1" customWidth="1"/>
    <col min="14858" max="14858" width="11.5703125" style="1" customWidth="1"/>
    <col min="14859" max="14859" width="20" style="1" customWidth="1"/>
    <col min="14860" max="14860" width="17.42578125" style="1" customWidth="1"/>
    <col min="14861" max="14861" width="21.140625" style="1" customWidth="1"/>
    <col min="14862" max="14862" width="22.140625" style="1" customWidth="1"/>
    <col min="14863" max="14863" width="8" style="1" customWidth="1"/>
    <col min="14864" max="14864" width="17" style="1" customWidth="1"/>
    <col min="14865" max="14865" width="12.7109375" style="1" customWidth="1"/>
    <col min="14866" max="14866" width="19" style="1" customWidth="1"/>
    <col min="14867" max="14867" width="23.5703125" style="1" customWidth="1"/>
    <col min="14868" max="14868" width="31.5703125" style="1" customWidth="1"/>
    <col min="14869" max="14869" width="19" style="1" customWidth="1"/>
    <col min="14870" max="14870" width="23.28515625" style="1" customWidth="1"/>
    <col min="14871" max="14871" width="11.7109375" style="1" customWidth="1"/>
    <col min="14872" max="14872" width="11.85546875" style="1" customWidth="1"/>
    <col min="14873" max="14873" width="5.5703125" style="1" customWidth="1"/>
    <col min="14874" max="14874" width="4.7109375" style="1" customWidth="1"/>
    <col min="14875" max="14876" width="7.28515625" style="1" customWidth="1"/>
    <col min="14877" max="14877" width="8.42578125" style="1" customWidth="1"/>
    <col min="14878" max="14878" width="9.5703125" style="1" customWidth="1"/>
    <col min="14879" max="14879" width="6.28515625" style="1" customWidth="1"/>
    <col min="14880" max="14880" width="5.85546875" style="1" customWidth="1"/>
    <col min="14881" max="14882" width="4.42578125" style="1" customWidth="1"/>
    <col min="14883" max="14883" width="5" style="1" customWidth="1"/>
    <col min="14884" max="14884" width="5.85546875" style="1" customWidth="1"/>
    <col min="14885" max="14885" width="6.140625" style="1" customWidth="1"/>
    <col min="14886" max="14886" width="6.28515625" style="1" customWidth="1"/>
    <col min="14887" max="14887" width="4.85546875" style="1" customWidth="1"/>
    <col min="14888" max="14888" width="8.140625" style="1" customWidth="1"/>
    <col min="14889" max="14889" width="11.5703125" style="1" customWidth="1"/>
    <col min="14890" max="14890" width="13.7109375" style="1" customWidth="1"/>
    <col min="14891" max="14891" width="20.85546875" style="1" customWidth="1"/>
    <col min="14892" max="15104" width="11.42578125" style="1"/>
    <col min="15105" max="15105" width="13.140625" style="1" customWidth="1"/>
    <col min="15106" max="15106" width="4" style="1" customWidth="1"/>
    <col min="15107" max="15107" width="20.7109375" style="1" customWidth="1"/>
    <col min="15108" max="15108" width="14.7109375" style="1" customWidth="1"/>
    <col min="15109" max="15109" width="10" style="1" customWidth="1"/>
    <col min="15110" max="15110" width="6.28515625" style="1" customWidth="1"/>
    <col min="15111" max="15111" width="12.28515625" style="1" customWidth="1"/>
    <col min="15112" max="15112" width="8.5703125" style="1" customWidth="1"/>
    <col min="15113" max="15113" width="13.7109375" style="1" customWidth="1"/>
    <col min="15114" max="15114" width="11.5703125" style="1" customWidth="1"/>
    <col min="15115" max="15115" width="20" style="1" customWidth="1"/>
    <col min="15116" max="15116" width="17.42578125" style="1" customWidth="1"/>
    <col min="15117" max="15117" width="21.140625" style="1" customWidth="1"/>
    <col min="15118" max="15118" width="22.140625" style="1" customWidth="1"/>
    <col min="15119" max="15119" width="8" style="1" customWidth="1"/>
    <col min="15120" max="15120" width="17" style="1" customWidth="1"/>
    <col min="15121" max="15121" width="12.7109375" style="1" customWidth="1"/>
    <col min="15122" max="15122" width="19" style="1" customWidth="1"/>
    <col min="15123" max="15123" width="23.5703125" style="1" customWidth="1"/>
    <col min="15124" max="15124" width="31.5703125" style="1" customWidth="1"/>
    <col min="15125" max="15125" width="19" style="1" customWidth="1"/>
    <col min="15126" max="15126" width="23.28515625" style="1" customWidth="1"/>
    <col min="15127" max="15127" width="11.7109375" style="1" customWidth="1"/>
    <col min="15128" max="15128" width="11.85546875" style="1" customWidth="1"/>
    <col min="15129" max="15129" width="5.5703125" style="1" customWidth="1"/>
    <col min="15130" max="15130" width="4.7109375" style="1" customWidth="1"/>
    <col min="15131" max="15132" width="7.28515625" style="1" customWidth="1"/>
    <col min="15133" max="15133" width="8.42578125" style="1" customWidth="1"/>
    <col min="15134" max="15134" width="9.5703125" style="1" customWidth="1"/>
    <col min="15135" max="15135" width="6.28515625" style="1" customWidth="1"/>
    <col min="15136" max="15136" width="5.85546875" style="1" customWidth="1"/>
    <col min="15137" max="15138" width="4.42578125" style="1" customWidth="1"/>
    <col min="15139" max="15139" width="5" style="1" customWidth="1"/>
    <col min="15140" max="15140" width="5.85546875" style="1" customWidth="1"/>
    <col min="15141" max="15141" width="6.140625" style="1" customWidth="1"/>
    <col min="15142" max="15142" width="6.28515625" style="1" customWidth="1"/>
    <col min="15143" max="15143" width="4.85546875" style="1" customWidth="1"/>
    <col min="15144" max="15144" width="8.140625" style="1" customWidth="1"/>
    <col min="15145" max="15145" width="11.5703125" style="1" customWidth="1"/>
    <col min="15146" max="15146" width="13.7109375" style="1" customWidth="1"/>
    <col min="15147" max="15147" width="20.85546875" style="1" customWidth="1"/>
    <col min="15148" max="15360" width="11.42578125" style="1"/>
    <col min="15361" max="15361" width="13.140625" style="1" customWidth="1"/>
    <col min="15362" max="15362" width="4" style="1" customWidth="1"/>
    <col min="15363" max="15363" width="20.7109375" style="1" customWidth="1"/>
    <col min="15364" max="15364" width="14.7109375" style="1" customWidth="1"/>
    <col min="15365" max="15365" width="10" style="1" customWidth="1"/>
    <col min="15366" max="15366" width="6.28515625" style="1" customWidth="1"/>
    <col min="15367" max="15367" width="12.28515625" style="1" customWidth="1"/>
    <col min="15368" max="15368" width="8.5703125" style="1" customWidth="1"/>
    <col min="15369" max="15369" width="13.7109375" style="1" customWidth="1"/>
    <col min="15370" max="15370" width="11.5703125" style="1" customWidth="1"/>
    <col min="15371" max="15371" width="20" style="1" customWidth="1"/>
    <col min="15372" max="15372" width="17.42578125" style="1" customWidth="1"/>
    <col min="15373" max="15373" width="21.140625" style="1" customWidth="1"/>
    <col min="15374" max="15374" width="22.140625" style="1" customWidth="1"/>
    <col min="15375" max="15375" width="8" style="1" customWidth="1"/>
    <col min="15376" max="15376" width="17" style="1" customWidth="1"/>
    <col min="15377" max="15377" width="12.7109375" style="1" customWidth="1"/>
    <col min="15378" max="15378" width="19" style="1" customWidth="1"/>
    <col min="15379" max="15379" width="23.5703125" style="1" customWidth="1"/>
    <col min="15380" max="15380" width="31.5703125" style="1" customWidth="1"/>
    <col min="15381" max="15381" width="19" style="1" customWidth="1"/>
    <col min="15382" max="15382" width="23.28515625" style="1" customWidth="1"/>
    <col min="15383" max="15383" width="11.7109375" style="1" customWidth="1"/>
    <col min="15384" max="15384" width="11.85546875" style="1" customWidth="1"/>
    <col min="15385" max="15385" width="5.5703125" style="1" customWidth="1"/>
    <col min="15386" max="15386" width="4.7109375" style="1" customWidth="1"/>
    <col min="15387" max="15388" width="7.28515625" style="1" customWidth="1"/>
    <col min="15389" max="15389" width="8.42578125" style="1" customWidth="1"/>
    <col min="15390" max="15390" width="9.5703125" style="1" customWidth="1"/>
    <col min="15391" max="15391" width="6.28515625" style="1" customWidth="1"/>
    <col min="15392" max="15392" width="5.85546875" style="1" customWidth="1"/>
    <col min="15393" max="15394" width="4.42578125" style="1" customWidth="1"/>
    <col min="15395" max="15395" width="5" style="1" customWidth="1"/>
    <col min="15396" max="15396" width="5.85546875" style="1" customWidth="1"/>
    <col min="15397" max="15397" width="6.140625" style="1" customWidth="1"/>
    <col min="15398" max="15398" width="6.28515625" style="1" customWidth="1"/>
    <col min="15399" max="15399" width="4.85546875" style="1" customWidth="1"/>
    <col min="15400" max="15400" width="8.140625" style="1" customWidth="1"/>
    <col min="15401" max="15401" width="11.5703125" style="1" customWidth="1"/>
    <col min="15402" max="15402" width="13.7109375" style="1" customWidth="1"/>
    <col min="15403" max="15403" width="20.85546875" style="1" customWidth="1"/>
    <col min="15404" max="15616" width="11.42578125" style="1"/>
    <col min="15617" max="15617" width="13.140625" style="1" customWidth="1"/>
    <col min="15618" max="15618" width="4" style="1" customWidth="1"/>
    <col min="15619" max="15619" width="20.7109375" style="1" customWidth="1"/>
    <col min="15620" max="15620" width="14.7109375" style="1" customWidth="1"/>
    <col min="15621" max="15621" width="10" style="1" customWidth="1"/>
    <col min="15622" max="15622" width="6.28515625" style="1" customWidth="1"/>
    <col min="15623" max="15623" width="12.28515625" style="1" customWidth="1"/>
    <col min="15624" max="15624" width="8.5703125" style="1" customWidth="1"/>
    <col min="15625" max="15625" width="13.7109375" style="1" customWidth="1"/>
    <col min="15626" max="15626" width="11.5703125" style="1" customWidth="1"/>
    <col min="15627" max="15627" width="20" style="1" customWidth="1"/>
    <col min="15628" max="15628" width="17.42578125" style="1" customWidth="1"/>
    <col min="15629" max="15629" width="21.140625" style="1" customWidth="1"/>
    <col min="15630" max="15630" width="22.140625" style="1" customWidth="1"/>
    <col min="15631" max="15631" width="8" style="1" customWidth="1"/>
    <col min="15632" max="15632" width="17" style="1" customWidth="1"/>
    <col min="15633" max="15633" width="12.7109375" style="1" customWidth="1"/>
    <col min="15634" max="15634" width="19" style="1" customWidth="1"/>
    <col min="15635" max="15635" width="23.5703125" style="1" customWidth="1"/>
    <col min="15636" max="15636" width="31.5703125" style="1" customWidth="1"/>
    <col min="15637" max="15637" width="19" style="1" customWidth="1"/>
    <col min="15638" max="15638" width="23.28515625" style="1" customWidth="1"/>
    <col min="15639" max="15639" width="11.7109375" style="1" customWidth="1"/>
    <col min="15640" max="15640" width="11.85546875" style="1" customWidth="1"/>
    <col min="15641" max="15641" width="5.5703125" style="1" customWidth="1"/>
    <col min="15642" max="15642" width="4.7109375" style="1" customWidth="1"/>
    <col min="15643" max="15644" width="7.28515625" style="1" customWidth="1"/>
    <col min="15645" max="15645" width="8.42578125" style="1" customWidth="1"/>
    <col min="15646" max="15646" width="9.5703125" style="1" customWidth="1"/>
    <col min="15647" max="15647" width="6.28515625" style="1" customWidth="1"/>
    <col min="15648" max="15648" width="5.85546875" style="1" customWidth="1"/>
    <col min="15649" max="15650" width="4.42578125" style="1" customWidth="1"/>
    <col min="15651" max="15651" width="5" style="1" customWidth="1"/>
    <col min="15652" max="15652" width="5.85546875" style="1" customWidth="1"/>
    <col min="15653" max="15653" width="6.140625" style="1" customWidth="1"/>
    <col min="15654" max="15654" width="6.28515625" style="1" customWidth="1"/>
    <col min="15655" max="15655" width="4.85546875" style="1" customWidth="1"/>
    <col min="15656" max="15656" width="8.140625" style="1" customWidth="1"/>
    <col min="15657" max="15657" width="11.5703125" style="1" customWidth="1"/>
    <col min="15658" max="15658" width="13.7109375" style="1" customWidth="1"/>
    <col min="15659" max="15659" width="20.85546875" style="1" customWidth="1"/>
    <col min="15660" max="15872" width="11.42578125" style="1"/>
    <col min="15873" max="15873" width="13.140625" style="1" customWidth="1"/>
    <col min="15874" max="15874" width="4" style="1" customWidth="1"/>
    <col min="15875" max="15875" width="20.7109375" style="1" customWidth="1"/>
    <col min="15876" max="15876" width="14.7109375" style="1" customWidth="1"/>
    <col min="15877" max="15877" width="10" style="1" customWidth="1"/>
    <col min="15878" max="15878" width="6.28515625" style="1" customWidth="1"/>
    <col min="15879" max="15879" width="12.28515625" style="1" customWidth="1"/>
    <col min="15880" max="15880" width="8.5703125" style="1" customWidth="1"/>
    <col min="15881" max="15881" width="13.7109375" style="1" customWidth="1"/>
    <col min="15882" max="15882" width="11.5703125" style="1" customWidth="1"/>
    <col min="15883" max="15883" width="20" style="1" customWidth="1"/>
    <col min="15884" max="15884" width="17.42578125" style="1" customWidth="1"/>
    <col min="15885" max="15885" width="21.140625" style="1" customWidth="1"/>
    <col min="15886" max="15886" width="22.140625" style="1" customWidth="1"/>
    <col min="15887" max="15887" width="8" style="1" customWidth="1"/>
    <col min="15888" max="15888" width="17" style="1" customWidth="1"/>
    <col min="15889" max="15889" width="12.7109375" style="1" customWidth="1"/>
    <col min="15890" max="15890" width="19" style="1" customWidth="1"/>
    <col min="15891" max="15891" width="23.5703125" style="1" customWidth="1"/>
    <col min="15892" max="15892" width="31.5703125" style="1" customWidth="1"/>
    <col min="15893" max="15893" width="19" style="1" customWidth="1"/>
    <col min="15894" max="15894" width="23.28515625" style="1" customWidth="1"/>
    <col min="15895" max="15895" width="11.7109375" style="1" customWidth="1"/>
    <col min="15896" max="15896" width="11.85546875" style="1" customWidth="1"/>
    <col min="15897" max="15897" width="5.5703125" style="1" customWidth="1"/>
    <col min="15898" max="15898" width="4.7109375" style="1" customWidth="1"/>
    <col min="15899" max="15900" width="7.28515625" style="1" customWidth="1"/>
    <col min="15901" max="15901" width="8.42578125" style="1" customWidth="1"/>
    <col min="15902" max="15902" width="9.5703125" style="1" customWidth="1"/>
    <col min="15903" max="15903" width="6.28515625" style="1" customWidth="1"/>
    <col min="15904" max="15904" width="5.85546875" style="1" customWidth="1"/>
    <col min="15905" max="15906" width="4.42578125" style="1" customWidth="1"/>
    <col min="15907" max="15907" width="5" style="1" customWidth="1"/>
    <col min="15908" max="15908" width="5.85546875" style="1" customWidth="1"/>
    <col min="15909" max="15909" width="6.140625" style="1" customWidth="1"/>
    <col min="15910" max="15910" width="6.28515625" style="1" customWidth="1"/>
    <col min="15911" max="15911" width="4.85546875" style="1" customWidth="1"/>
    <col min="15912" max="15912" width="8.140625" style="1" customWidth="1"/>
    <col min="15913" max="15913" width="11.5703125" style="1" customWidth="1"/>
    <col min="15914" max="15914" width="13.7109375" style="1" customWidth="1"/>
    <col min="15915" max="15915" width="20.85546875" style="1" customWidth="1"/>
    <col min="15916" max="16128" width="11.42578125" style="1"/>
    <col min="16129" max="16129" width="13.140625" style="1" customWidth="1"/>
    <col min="16130" max="16130" width="4" style="1" customWidth="1"/>
    <col min="16131" max="16131" width="20.7109375" style="1" customWidth="1"/>
    <col min="16132" max="16132" width="14.7109375" style="1" customWidth="1"/>
    <col min="16133" max="16133" width="10" style="1" customWidth="1"/>
    <col min="16134" max="16134" width="6.28515625" style="1" customWidth="1"/>
    <col min="16135" max="16135" width="12.28515625" style="1" customWidth="1"/>
    <col min="16136" max="16136" width="8.5703125" style="1" customWidth="1"/>
    <col min="16137" max="16137" width="13.7109375" style="1" customWidth="1"/>
    <col min="16138" max="16138" width="11.5703125" style="1" customWidth="1"/>
    <col min="16139" max="16139" width="20" style="1" customWidth="1"/>
    <col min="16140" max="16140" width="17.42578125" style="1" customWidth="1"/>
    <col min="16141" max="16141" width="21.140625" style="1" customWidth="1"/>
    <col min="16142" max="16142" width="22.140625" style="1" customWidth="1"/>
    <col min="16143" max="16143" width="8" style="1" customWidth="1"/>
    <col min="16144" max="16144" width="17" style="1" customWidth="1"/>
    <col min="16145" max="16145" width="12.7109375" style="1" customWidth="1"/>
    <col min="16146" max="16146" width="19" style="1" customWidth="1"/>
    <col min="16147" max="16147" width="23.5703125" style="1" customWidth="1"/>
    <col min="16148" max="16148" width="31.5703125" style="1" customWidth="1"/>
    <col min="16149" max="16149" width="19" style="1" customWidth="1"/>
    <col min="16150" max="16150" width="23.28515625" style="1" customWidth="1"/>
    <col min="16151" max="16151" width="11.7109375" style="1" customWidth="1"/>
    <col min="16152" max="16152" width="11.85546875" style="1" customWidth="1"/>
    <col min="16153" max="16153" width="5.5703125" style="1" customWidth="1"/>
    <col min="16154" max="16154" width="4.7109375" style="1" customWidth="1"/>
    <col min="16155" max="16156" width="7.28515625" style="1" customWidth="1"/>
    <col min="16157" max="16157" width="8.42578125" style="1" customWidth="1"/>
    <col min="16158" max="16158" width="9.5703125" style="1" customWidth="1"/>
    <col min="16159" max="16159" width="6.28515625" style="1" customWidth="1"/>
    <col min="16160" max="16160" width="5.85546875" style="1" customWidth="1"/>
    <col min="16161" max="16162" width="4.42578125" style="1" customWidth="1"/>
    <col min="16163" max="16163" width="5" style="1" customWidth="1"/>
    <col min="16164" max="16164" width="5.85546875" style="1" customWidth="1"/>
    <col min="16165" max="16165" width="6.140625" style="1" customWidth="1"/>
    <col min="16166" max="16166" width="6.28515625" style="1" customWidth="1"/>
    <col min="16167" max="16167" width="4.85546875" style="1" customWidth="1"/>
    <col min="16168" max="16168" width="8.140625" style="1" customWidth="1"/>
    <col min="16169" max="16169" width="11.5703125" style="1" customWidth="1"/>
    <col min="16170" max="16170" width="13.7109375" style="1" customWidth="1"/>
    <col min="16171" max="16171" width="20.85546875" style="1" customWidth="1"/>
    <col min="16172" max="16384" width="11.42578125" style="1"/>
  </cols>
  <sheetData>
    <row r="1" spans="1:63" ht="15" x14ac:dyDescent="0.2">
      <c r="A1" s="1468" t="s">
        <v>2438</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9"/>
      <c r="AP1" s="45" t="s">
        <v>0</v>
      </c>
      <c r="AQ1" s="45" t="s">
        <v>1</v>
      </c>
      <c r="AR1" s="23"/>
      <c r="AS1" s="23"/>
      <c r="AT1" s="23"/>
      <c r="AU1" s="23"/>
      <c r="AV1" s="23"/>
      <c r="AW1" s="23"/>
      <c r="AX1" s="23"/>
      <c r="AY1" s="23"/>
      <c r="AZ1" s="23"/>
      <c r="BA1" s="23"/>
      <c r="BB1" s="23"/>
      <c r="BC1" s="23"/>
      <c r="BD1" s="23"/>
      <c r="BE1" s="23"/>
      <c r="BF1" s="23"/>
      <c r="BG1" s="23"/>
      <c r="BH1" s="23"/>
      <c r="BI1" s="23"/>
      <c r="BJ1" s="23"/>
      <c r="BK1" s="23"/>
    </row>
    <row r="2" spans="1:63" ht="15" x14ac:dyDescent="0.2">
      <c r="A2" s="1468"/>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45" t="s">
        <v>27</v>
      </c>
      <c r="AR2" s="23"/>
      <c r="AS2" s="23"/>
      <c r="AT2" s="23"/>
      <c r="AU2" s="23"/>
      <c r="AV2" s="23"/>
      <c r="AW2" s="23"/>
      <c r="AX2" s="23"/>
      <c r="AY2" s="23"/>
      <c r="AZ2" s="23"/>
      <c r="BA2" s="23"/>
      <c r="BB2" s="23"/>
      <c r="BC2" s="23"/>
      <c r="BD2" s="23"/>
      <c r="BE2" s="23"/>
      <c r="BF2" s="23"/>
      <c r="BG2" s="23"/>
      <c r="BH2" s="23"/>
      <c r="BI2" s="23"/>
      <c r="BJ2" s="23"/>
      <c r="BK2" s="23"/>
    </row>
    <row r="3" spans="1:63" ht="15" x14ac:dyDescent="0.2">
      <c r="A3" s="1468"/>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48" t="s">
        <v>48</v>
      </c>
      <c r="AR3" s="23"/>
      <c r="AS3" s="23"/>
      <c r="AT3" s="23"/>
      <c r="AU3" s="23"/>
      <c r="AV3" s="23"/>
      <c r="AW3" s="23"/>
      <c r="AX3" s="23"/>
      <c r="AY3" s="23"/>
      <c r="AZ3" s="23"/>
      <c r="BA3" s="23"/>
      <c r="BB3" s="23"/>
      <c r="BC3" s="23"/>
      <c r="BD3" s="23"/>
      <c r="BE3" s="23"/>
      <c r="BF3" s="23"/>
      <c r="BG3" s="23"/>
      <c r="BH3" s="23"/>
      <c r="BI3" s="23"/>
      <c r="BJ3" s="23"/>
      <c r="BK3" s="23"/>
    </row>
    <row r="4" spans="1:63" ht="15" x14ac:dyDescent="0.2">
      <c r="A4" s="1470"/>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45" t="s">
        <v>4</v>
      </c>
      <c r="AQ4" s="47" t="s">
        <v>5</v>
      </c>
      <c r="AR4" s="23"/>
      <c r="AS4" s="23"/>
      <c r="AT4" s="23"/>
      <c r="AU4" s="23"/>
      <c r="AV4" s="23"/>
      <c r="AW4" s="23"/>
      <c r="AX4" s="23"/>
      <c r="AY4" s="23"/>
      <c r="AZ4" s="23"/>
      <c r="BA4" s="23"/>
      <c r="BB4" s="23"/>
      <c r="BC4" s="23"/>
      <c r="BD4" s="23"/>
      <c r="BE4" s="23"/>
      <c r="BF4" s="23"/>
      <c r="BG4" s="23"/>
      <c r="BH4" s="23"/>
      <c r="BI4" s="23"/>
      <c r="BJ4" s="23"/>
      <c r="BK4" s="23"/>
    </row>
    <row r="5" spans="1:63" ht="15" x14ac:dyDescent="0.2">
      <c r="A5" s="1472" t="s">
        <v>6</v>
      </c>
      <c r="B5" s="1472"/>
      <c r="C5" s="1472"/>
      <c r="D5" s="1472"/>
      <c r="E5" s="1472"/>
      <c r="F5" s="1472"/>
      <c r="G5" s="1472"/>
      <c r="H5" s="1472"/>
      <c r="I5" s="1472"/>
      <c r="J5" s="1472"/>
      <c r="K5" s="1472"/>
      <c r="L5" s="1472"/>
      <c r="M5" s="1472"/>
      <c r="N5" s="1474" t="s">
        <v>926</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ht="15" x14ac:dyDescent="0.2">
      <c r="A6" s="1473"/>
      <c r="B6" s="1473"/>
      <c r="C6" s="1473"/>
      <c r="D6" s="1473"/>
      <c r="E6" s="1473"/>
      <c r="F6" s="1473"/>
      <c r="G6" s="1473"/>
      <c r="H6" s="1473"/>
      <c r="I6" s="1473"/>
      <c r="J6" s="1473"/>
      <c r="K6" s="1473"/>
      <c r="L6" s="1473"/>
      <c r="M6" s="1473"/>
      <c r="N6" s="550"/>
      <c r="O6" s="551"/>
      <c r="P6" s="551"/>
      <c r="Q6" s="551"/>
      <c r="R6" s="551"/>
      <c r="S6" s="551"/>
      <c r="T6" s="551"/>
      <c r="U6" s="551"/>
      <c r="V6" s="3"/>
      <c r="W6" s="3"/>
      <c r="X6" s="3"/>
      <c r="Y6" s="1475" t="s">
        <v>8</v>
      </c>
      <c r="Z6" s="1473"/>
      <c r="AA6" s="1473"/>
      <c r="AB6" s="1473"/>
      <c r="AC6" s="1473"/>
      <c r="AD6" s="1473"/>
      <c r="AE6" s="1473"/>
      <c r="AF6" s="1473"/>
      <c r="AG6" s="1473"/>
      <c r="AH6" s="1473"/>
      <c r="AI6" s="1473"/>
      <c r="AJ6" s="1473"/>
      <c r="AK6" s="1473"/>
      <c r="AL6" s="1473"/>
      <c r="AM6" s="1476"/>
      <c r="AN6" s="79"/>
      <c r="AO6" s="3"/>
      <c r="AP6" s="3"/>
      <c r="AQ6" s="44"/>
      <c r="AR6" s="23"/>
      <c r="AS6" s="23"/>
      <c r="AT6" s="23"/>
      <c r="AU6" s="23"/>
      <c r="AV6" s="23"/>
      <c r="AW6" s="23"/>
      <c r="AX6" s="23"/>
      <c r="AY6" s="23"/>
      <c r="AZ6" s="23"/>
      <c r="BA6" s="23"/>
      <c r="BB6" s="23"/>
      <c r="BC6" s="23"/>
      <c r="BD6" s="23"/>
      <c r="BE6" s="23"/>
      <c r="BF6" s="23"/>
      <c r="BG6" s="23"/>
      <c r="BH6" s="23"/>
      <c r="BI6" s="23"/>
      <c r="BJ6" s="23"/>
      <c r="BK6" s="23"/>
    </row>
    <row r="7" spans="1:63" ht="15" x14ac:dyDescent="0.2">
      <c r="A7" s="1477" t="s">
        <v>9</v>
      </c>
      <c r="B7" s="1480" t="s">
        <v>10</v>
      </c>
      <c r="C7" s="1481"/>
      <c r="D7" s="1481" t="s">
        <v>9</v>
      </c>
      <c r="E7" s="1480" t="s">
        <v>11</v>
      </c>
      <c r="F7" s="1481"/>
      <c r="G7" s="1481" t="s">
        <v>9</v>
      </c>
      <c r="H7" s="1480" t="s">
        <v>12</v>
      </c>
      <c r="I7" s="1481"/>
      <c r="J7" s="1481" t="s">
        <v>9</v>
      </c>
      <c r="K7" s="1480" t="s">
        <v>13</v>
      </c>
      <c r="L7" s="1500" t="s">
        <v>14</v>
      </c>
      <c r="M7" s="1500" t="s">
        <v>15</v>
      </c>
      <c r="N7" s="1500" t="s">
        <v>16</v>
      </c>
      <c r="O7" s="1500" t="s">
        <v>17</v>
      </c>
      <c r="P7" s="1500" t="s">
        <v>7</v>
      </c>
      <c r="Q7" s="1582" t="s">
        <v>18</v>
      </c>
      <c r="R7" s="1541" t="s">
        <v>19</v>
      </c>
      <c r="S7" s="1480" t="s">
        <v>20</v>
      </c>
      <c r="T7" s="1480" t="s">
        <v>21</v>
      </c>
      <c r="U7" s="1500" t="s">
        <v>22</v>
      </c>
      <c r="V7" s="1535" t="s">
        <v>19</v>
      </c>
      <c r="W7" s="62"/>
      <c r="X7" s="1500" t="s">
        <v>23</v>
      </c>
      <c r="Y7" s="1552" t="s">
        <v>28</v>
      </c>
      <c r="Z7" s="1552"/>
      <c r="AA7" s="1503" t="s">
        <v>29</v>
      </c>
      <c r="AB7" s="1503"/>
      <c r="AC7" s="1503"/>
      <c r="AD7" s="1503"/>
      <c r="AE7" s="1504" t="s">
        <v>30</v>
      </c>
      <c r="AF7" s="1505"/>
      <c r="AG7" s="1505"/>
      <c r="AH7" s="1505"/>
      <c r="AI7" s="1505"/>
      <c r="AJ7" s="1506"/>
      <c r="AK7" s="1503" t="s">
        <v>31</v>
      </c>
      <c r="AL7" s="1503"/>
      <c r="AM7" s="1503"/>
      <c r="AN7" s="90"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row>
    <row r="8" spans="1:63" ht="89.25" customHeight="1" x14ac:dyDescent="0.2">
      <c r="A8" s="1478"/>
      <c r="B8" s="1482"/>
      <c r="C8" s="1483"/>
      <c r="D8" s="1483"/>
      <c r="E8" s="1482"/>
      <c r="F8" s="1483"/>
      <c r="G8" s="1483"/>
      <c r="H8" s="1482"/>
      <c r="I8" s="1483"/>
      <c r="J8" s="1483"/>
      <c r="K8" s="1482"/>
      <c r="L8" s="1501"/>
      <c r="M8" s="1501"/>
      <c r="N8" s="1501"/>
      <c r="O8" s="1501"/>
      <c r="P8" s="1501"/>
      <c r="Q8" s="1583"/>
      <c r="R8" s="1542"/>
      <c r="S8" s="1482"/>
      <c r="T8" s="1482"/>
      <c r="U8" s="1501"/>
      <c r="V8" s="1536"/>
      <c r="W8" s="88" t="s">
        <v>9</v>
      </c>
      <c r="X8" s="1501"/>
      <c r="Y8" s="87" t="s">
        <v>32</v>
      </c>
      <c r="Z8" s="89"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23"/>
      <c r="AS8" s="23"/>
      <c r="AT8" s="23"/>
      <c r="AU8" s="23"/>
      <c r="AV8" s="23"/>
      <c r="AW8" s="23"/>
      <c r="AX8" s="23"/>
      <c r="AY8" s="23"/>
      <c r="AZ8" s="23"/>
      <c r="BA8" s="23"/>
      <c r="BB8" s="23"/>
      <c r="BC8" s="23"/>
      <c r="BD8" s="23"/>
      <c r="BE8" s="23"/>
      <c r="BF8" s="23"/>
      <c r="BG8" s="23"/>
      <c r="BH8" s="23"/>
      <c r="BI8" s="23"/>
      <c r="BJ8" s="23"/>
      <c r="BK8" s="23"/>
    </row>
    <row r="9" spans="1:63" s="13" customFormat="1" ht="15" x14ac:dyDescent="0.2">
      <c r="A9" s="64">
        <v>5</v>
      </c>
      <c r="B9" s="1624" t="s">
        <v>103</v>
      </c>
      <c r="C9" s="1624"/>
      <c r="D9" s="4"/>
      <c r="E9" s="4"/>
      <c r="F9" s="4"/>
      <c r="G9" s="4"/>
      <c r="H9" s="4"/>
      <c r="I9" s="4"/>
      <c r="J9" s="4"/>
      <c r="K9" s="5"/>
      <c r="L9" s="5"/>
      <c r="M9" s="5"/>
      <c r="N9" s="5"/>
      <c r="O9" s="5"/>
      <c r="P9" s="5"/>
      <c r="Q9" s="554"/>
      <c r="R9" s="555"/>
      <c r="S9" s="5"/>
      <c r="T9" s="5"/>
      <c r="U9" s="5"/>
      <c r="V9" s="9"/>
      <c r="W9" s="10"/>
      <c r="X9" s="6"/>
      <c r="Y9" s="4"/>
      <c r="Z9" s="4"/>
      <c r="AA9" s="4"/>
      <c r="AB9" s="4"/>
      <c r="AC9" s="4"/>
      <c r="AD9" s="4"/>
      <c r="AE9" s="4"/>
      <c r="AF9" s="4"/>
      <c r="AG9" s="4"/>
      <c r="AH9" s="4"/>
      <c r="AI9" s="4"/>
      <c r="AJ9" s="4"/>
      <c r="AK9" s="4"/>
      <c r="AL9" s="4"/>
      <c r="AM9" s="4"/>
      <c r="AN9" s="4"/>
      <c r="AO9" s="11"/>
      <c r="AP9" s="11"/>
      <c r="AQ9" s="12"/>
      <c r="AR9" s="23"/>
      <c r="AS9" s="23"/>
      <c r="AT9" s="23"/>
      <c r="AU9" s="23"/>
      <c r="AV9" s="23"/>
      <c r="AW9" s="23"/>
      <c r="AX9" s="23"/>
      <c r="AY9" s="23"/>
      <c r="AZ9" s="23"/>
      <c r="BA9" s="23"/>
      <c r="BB9" s="23"/>
      <c r="BC9" s="23"/>
      <c r="BD9" s="23"/>
      <c r="BE9" s="23"/>
      <c r="BF9" s="23"/>
      <c r="BG9" s="23"/>
      <c r="BH9" s="23"/>
      <c r="BI9" s="23"/>
      <c r="BJ9" s="23"/>
      <c r="BK9" s="23"/>
    </row>
    <row r="10" spans="1:63" s="23" customFormat="1" ht="15" x14ac:dyDescent="0.2">
      <c r="A10" s="80"/>
      <c r="B10" s="82"/>
      <c r="C10" s="82"/>
      <c r="D10" s="65">
        <v>28</v>
      </c>
      <c r="E10" s="14" t="s">
        <v>927</v>
      </c>
      <c r="F10" s="14"/>
      <c r="G10" s="14"/>
      <c r="H10" s="14"/>
      <c r="I10" s="14"/>
      <c r="J10" s="14"/>
      <c r="K10" s="15"/>
      <c r="L10" s="15"/>
      <c r="M10" s="15"/>
      <c r="N10" s="15"/>
      <c r="O10" s="15"/>
      <c r="P10" s="15"/>
      <c r="Q10" s="560"/>
      <c r="R10" s="561"/>
      <c r="S10" s="15"/>
      <c r="T10" s="15"/>
      <c r="U10" s="15"/>
      <c r="V10" s="19"/>
      <c r="W10" s="20"/>
      <c r="X10" s="16"/>
      <c r="Y10" s="14"/>
      <c r="Z10" s="14"/>
      <c r="AA10" s="14"/>
      <c r="AB10" s="14"/>
      <c r="AC10" s="14"/>
      <c r="AD10" s="14"/>
      <c r="AE10" s="14"/>
      <c r="AF10" s="14"/>
      <c r="AG10" s="14"/>
      <c r="AH10" s="14"/>
      <c r="AI10" s="14"/>
      <c r="AJ10" s="14"/>
      <c r="AK10" s="14"/>
      <c r="AL10" s="14"/>
      <c r="AM10" s="14"/>
      <c r="AN10" s="14"/>
      <c r="AO10" s="21"/>
      <c r="AP10" s="21"/>
      <c r="AQ10" s="22"/>
    </row>
    <row r="11" spans="1:63" s="23" customFormat="1" ht="15" x14ac:dyDescent="0.2">
      <c r="A11" s="80"/>
      <c r="B11" s="82"/>
      <c r="C11" s="82"/>
      <c r="D11" s="81"/>
      <c r="E11" s="82"/>
      <c r="F11" s="82"/>
      <c r="G11" s="99">
        <v>89</v>
      </c>
      <c r="H11" s="24" t="s">
        <v>228</v>
      </c>
      <c r="I11" s="24"/>
      <c r="J11" s="24"/>
      <c r="K11" s="636"/>
      <c r="L11" s="636"/>
      <c r="M11" s="636"/>
      <c r="N11" s="636"/>
      <c r="O11" s="636"/>
      <c r="P11" s="636"/>
      <c r="Q11" s="637"/>
      <c r="R11" s="638"/>
      <c r="S11" s="636"/>
      <c r="T11" s="636"/>
      <c r="U11" s="636"/>
      <c r="V11" s="639"/>
      <c r="W11" s="640"/>
      <c r="X11" s="641"/>
      <c r="Y11" s="375"/>
      <c r="Z11" s="375"/>
      <c r="AA11" s="375"/>
      <c r="AB11" s="375"/>
      <c r="AC11" s="375"/>
      <c r="AD11" s="375"/>
      <c r="AE11" s="375"/>
      <c r="AF11" s="375"/>
      <c r="AG11" s="375"/>
      <c r="AH11" s="375"/>
      <c r="AI11" s="375"/>
      <c r="AJ11" s="375"/>
      <c r="AK11" s="375"/>
      <c r="AL11" s="375"/>
      <c r="AM11" s="375"/>
      <c r="AN11" s="375"/>
      <c r="AO11" s="642"/>
      <c r="AP11" s="642"/>
      <c r="AQ11" s="643"/>
    </row>
    <row r="12" spans="1:63" s="23" customFormat="1" ht="59.25" customHeight="1" x14ac:dyDescent="0.2">
      <c r="A12" s="96"/>
      <c r="B12" s="304"/>
      <c r="C12" s="304"/>
      <c r="D12" s="303"/>
      <c r="E12" s="304"/>
      <c r="F12" s="304"/>
      <c r="G12" s="426"/>
      <c r="H12" s="430"/>
      <c r="I12" s="430"/>
      <c r="J12" s="1550">
        <v>275</v>
      </c>
      <c r="K12" s="1534" t="s">
        <v>928</v>
      </c>
      <c r="L12" s="1534" t="s">
        <v>2001</v>
      </c>
      <c r="M12" s="1534">
        <v>4</v>
      </c>
      <c r="N12" s="1534" t="s">
        <v>929</v>
      </c>
      <c r="O12" s="1534" t="s">
        <v>2285</v>
      </c>
      <c r="P12" s="1534" t="s">
        <v>930</v>
      </c>
      <c r="Q12" s="1616">
        <f>SUM(V12:V14)/R12</f>
        <v>0.62068965517241381</v>
      </c>
      <c r="R12" s="1598">
        <f>SUM(V12:V19)</f>
        <v>1450000000</v>
      </c>
      <c r="S12" s="1534" t="s">
        <v>1958</v>
      </c>
      <c r="T12" s="1534" t="s">
        <v>1959</v>
      </c>
      <c r="U12" s="644" t="s">
        <v>1960</v>
      </c>
      <c r="V12" s="272">
        <v>52000000</v>
      </c>
      <c r="W12" s="1618" t="s">
        <v>931</v>
      </c>
      <c r="X12" s="1534" t="s">
        <v>932</v>
      </c>
      <c r="Y12" s="1562">
        <v>292684</v>
      </c>
      <c r="Z12" s="1562">
        <v>282326</v>
      </c>
      <c r="AA12" s="1562">
        <v>135912</v>
      </c>
      <c r="AB12" s="1562">
        <v>45122</v>
      </c>
      <c r="AC12" s="1562">
        <v>307101</v>
      </c>
      <c r="AD12" s="1562">
        <v>86875</v>
      </c>
      <c r="AE12" s="1562">
        <v>2145</v>
      </c>
      <c r="AF12" s="1562">
        <v>12718</v>
      </c>
      <c r="AG12" s="1562">
        <v>26</v>
      </c>
      <c r="AH12" s="1562">
        <v>37</v>
      </c>
      <c r="AI12" s="1562">
        <v>0</v>
      </c>
      <c r="AJ12" s="1562">
        <v>0</v>
      </c>
      <c r="AK12" s="1562">
        <v>53164</v>
      </c>
      <c r="AL12" s="1562">
        <v>16982</v>
      </c>
      <c r="AM12" s="1562">
        <v>60013</v>
      </c>
      <c r="AN12" s="1562">
        <v>575010</v>
      </c>
      <c r="AO12" s="1555">
        <v>43105</v>
      </c>
      <c r="AP12" s="1619">
        <v>43465</v>
      </c>
      <c r="AQ12" s="1556" t="s">
        <v>2287</v>
      </c>
    </row>
    <row r="13" spans="1:63" s="23" customFormat="1" ht="36" customHeight="1" x14ac:dyDescent="0.2">
      <c r="A13" s="96"/>
      <c r="B13" s="304"/>
      <c r="C13" s="304"/>
      <c r="D13" s="303"/>
      <c r="E13" s="304"/>
      <c r="F13" s="304"/>
      <c r="G13" s="429"/>
      <c r="H13" s="430"/>
      <c r="I13" s="430"/>
      <c r="J13" s="1550"/>
      <c r="K13" s="1534"/>
      <c r="L13" s="1534"/>
      <c r="M13" s="1534"/>
      <c r="N13" s="1534"/>
      <c r="O13" s="1534"/>
      <c r="P13" s="1534"/>
      <c r="Q13" s="1616"/>
      <c r="R13" s="1598"/>
      <c r="S13" s="1534"/>
      <c r="T13" s="1534"/>
      <c r="U13" s="644" t="s">
        <v>1961</v>
      </c>
      <c r="V13" s="272">
        <v>52000000</v>
      </c>
      <c r="W13" s="1618"/>
      <c r="X13" s="1534"/>
      <c r="Y13" s="1562"/>
      <c r="Z13" s="1562"/>
      <c r="AA13" s="1562"/>
      <c r="AB13" s="1562"/>
      <c r="AC13" s="1562"/>
      <c r="AD13" s="1562"/>
      <c r="AE13" s="1562"/>
      <c r="AF13" s="1562"/>
      <c r="AG13" s="1562"/>
      <c r="AH13" s="1562"/>
      <c r="AI13" s="1562"/>
      <c r="AJ13" s="1562"/>
      <c r="AK13" s="1562"/>
      <c r="AL13" s="1562"/>
      <c r="AM13" s="1562"/>
      <c r="AN13" s="1562"/>
      <c r="AO13" s="1555"/>
      <c r="AP13" s="1619"/>
      <c r="AQ13" s="1556"/>
    </row>
    <row r="14" spans="1:63" s="23" customFormat="1" ht="63" customHeight="1" x14ac:dyDescent="0.2">
      <c r="A14" s="96"/>
      <c r="B14" s="304"/>
      <c r="C14" s="304"/>
      <c r="D14" s="303"/>
      <c r="E14" s="304"/>
      <c r="F14" s="304"/>
      <c r="G14" s="429"/>
      <c r="H14" s="430"/>
      <c r="I14" s="430"/>
      <c r="J14" s="1550"/>
      <c r="K14" s="1534"/>
      <c r="L14" s="1534"/>
      <c r="M14" s="1534"/>
      <c r="N14" s="1534"/>
      <c r="O14" s="1534"/>
      <c r="P14" s="1534"/>
      <c r="Q14" s="1616"/>
      <c r="R14" s="1598"/>
      <c r="S14" s="1534"/>
      <c r="T14" s="1534"/>
      <c r="U14" s="644" t="s">
        <v>1962</v>
      </c>
      <c r="V14" s="272">
        <v>796000000</v>
      </c>
      <c r="W14" s="1618"/>
      <c r="X14" s="1534"/>
      <c r="Y14" s="1562"/>
      <c r="Z14" s="1562"/>
      <c r="AA14" s="1562"/>
      <c r="AB14" s="1562"/>
      <c r="AC14" s="1562"/>
      <c r="AD14" s="1562"/>
      <c r="AE14" s="1562"/>
      <c r="AF14" s="1562"/>
      <c r="AG14" s="1562"/>
      <c r="AH14" s="1562"/>
      <c r="AI14" s="1562"/>
      <c r="AJ14" s="1562"/>
      <c r="AK14" s="1562"/>
      <c r="AL14" s="1562"/>
      <c r="AM14" s="1562"/>
      <c r="AN14" s="1562"/>
      <c r="AO14" s="1555"/>
      <c r="AP14" s="1619"/>
      <c r="AQ14" s="1556"/>
    </row>
    <row r="15" spans="1:63" s="23" customFormat="1" ht="60.75" customHeight="1" x14ac:dyDescent="0.2">
      <c r="A15" s="96"/>
      <c r="B15" s="1529"/>
      <c r="C15" s="1529"/>
      <c r="D15" s="303"/>
      <c r="E15" s="1529"/>
      <c r="F15" s="1529"/>
      <c r="G15" s="429"/>
      <c r="H15" s="1529"/>
      <c r="I15" s="1529"/>
      <c r="J15" s="1621">
        <v>276</v>
      </c>
      <c r="K15" s="1534" t="s">
        <v>933</v>
      </c>
      <c r="L15" s="1534" t="s">
        <v>2002</v>
      </c>
      <c r="M15" s="1534">
        <v>1</v>
      </c>
      <c r="N15" s="1534" t="s">
        <v>929</v>
      </c>
      <c r="O15" s="1534"/>
      <c r="P15" s="1534"/>
      <c r="Q15" s="1616">
        <f>+V15/R12</f>
        <v>0.20689655172413793</v>
      </c>
      <c r="R15" s="1598"/>
      <c r="S15" s="1534"/>
      <c r="T15" s="1534" t="s">
        <v>934</v>
      </c>
      <c r="U15" s="1534" t="s">
        <v>1963</v>
      </c>
      <c r="V15" s="1620">
        <v>300000000</v>
      </c>
      <c r="W15" s="1618"/>
      <c r="X15" s="1534"/>
      <c r="Y15" s="1562"/>
      <c r="Z15" s="1562"/>
      <c r="AA15" s="1562"/>
      <c r="AB15" s="1562"/>
      <c r="AC15" s="1562"/>
      <c r="AD15" s="1562"/>
      <c r="AE15" s="1562"/>
      <c r="AF15" s="1562"/>
      <c r="AG15" s="1562"/>
      <c r="AH15" s="1562"/>
      <c r="AI15" s="1562"/>
      <c r="AJ15" s="1562"/>
      <c r="AK15" s="1562"/>
      <c r="AL15" s="1562"/>
      <c r="AM15" s="1562"/>
      <c r="AN15" s="1562"/>
      <c r="AO15" s="1555"/>
      <c r="AP15" s="1619"/>
      <c r="AQ15" s="1556"/>
    </row>
    <row r="16" spans="1:63" s="23" customFormat="1" ht="54" customHeight="1" x14ac:dyDescent="0.2">
      <c r="A16" s="96"/>
      <c r="B16" s="304"/>
      <c r="C16" s="304"/>
      <c r="D16" s="303"/>
      <c r="E16" s="304"/>
      <c r="F16" s="304"/>
      <c r="G16" s="429"/>
      <c r="H16" s="430"/>
      <c r="I16" s="430"/>
      <c r="J16" s="1621"/>
      <c r="K16" s="1534"/>
      <c r="L16" s="1534"/>
      <c r="M16" s="1534"/>
      <c r="N16" s="1534"/>
      <c r="O16" s="1534"/>
      <c r="P16" s="1534"/>
      <c r="Q16" s="1616"/>
      <c r="R16" s="1598"/>
      <c r="S16" s="1534"/>
      <c r="T16" s="1534"/>
      <c r="U16" s="1534"/>
      <c r="V16" s="1620"/>
      <c r="W16" s="1618"/>
      <c r="X16" s="1534"/>
      <c r="Y16" s="1562"/>
      <c r="Z16" s="1562"/>
      <c r="AA16" s="1562"/>
      <c r="AB16" s="1562"/>
      <c r="AC16" s="1562"/>
      <c r="AD16" s="1562"/>
      <c r="AE16" s="1562"/>
      <c r="AF16" s="1562"/>
      <c r="AG16" s="1562"/>
      <c r="AH16" s="1562"/>
      <c r="AI16" s="1562"/>
      <c r="AJ16" s="1562"/>
      <c r="AK16" s="1562"/>
      <c r="AL16" s="1562"/>
      <c r="AM16" s="1562"/>
      <c r="AN16" s="1562"/>
      <c r="AO16" s="1555"/>
      <c r="AP16" s="1619"/>
      <c r="AQ16" s="1556"/>
    </row>
    <row r="17" spans="1:66" s="23" customFormat="1" ht="27.75" customHeight="1" x14ac:dyDescent="0.2">
      <c r="A17" s="96"/>
      <c r="B17" s="304"/>
      <c r="C17" s="304"/>
      <c r="D17" s="303"/>
      <c r="E17" s="304"/>
      <c r="F17" s="304"/>
      <c r="G17" s="429"/>
      <c r="H17" s="430"/>
      <c r="I17" s="430"/>
      <c r="J17" s="1614">
        <v>277</v>
      </c>
      <c r="K17" s="1534" t="s">
        <v>935</v>
      </c>
      <c r="L17" s="1534" t="s">
        <v>2003</v>
      </c>
      <c r="M17" s="1534">
        <v>1</v>
      </c>
      <c r="N17" s="1534" t="s">
        <v>936</v>
      </c>
      <c r="O17" s="1534"/>
      <c r="P17" s="1534"/>
      <c r="Q17" s="1616">
        <f>+V17/R12</f>
        <v>0.17241379310344829</v>
      </c>
      <c r="R17" s="1598"/>
      <c r="S17" s="1534"/>
      <c r="T17" s="1534" t="s">
        <v>937</v>
      </c>
      <c r="U17" s="1534" t="s">
        <v>1964</v>
      </c>
      <c r="V17" s="1620">
        <v>250000000</v>
      </c>
      <c r="W17" s="1618"/>
      <c r="X17" s="1534"/>
      <c r="Y17" s="1562"/>
      <c r="Z17" s="1562"/>
      <c r="AA17" s="1562"/>
      <c r="AB17" s="1562"/>
      <c r="AC17" s="1562"/>
      <c r="AD17" s="1562"/>
      <c r="AE17" s="1562"/>
      <c r="AF17" s="1562"/>
      <c r="AG17" s="1562"/>
      <c r="AH17" s="1562"/>
      <c r="AI17" s="1562"/>
      <c r="AJ17" s="1562"/>
      <c r="AK17" s="1562"/>
      <c r="AL17" s="1562"/>
      <c r="AM17" s="1562"/>
      <c r="AN17" s="1562"/>
      <c r="AO17" s="1555"/>
      <c r="AP17" s="1619"/>
      <c r="AQ17" s="1556"/>
    </row>
    <row r="18" spans="1:66" s="23" customFormat="1" ht="31.5" customHeight="1" x14ac:dyDescent="0.2">
      <c r="A18" s="96"/>
      <c r="B18" s="304"/>
      <c r="C18" s="304"/>
      <c r="D18" s="303"/>
      <c r="E18" s="304"/>
      <c r="F18" s="304"/>
      <c r="G18" s="429"/>
      <c r="H18" s="430"/>
      <c r="I18" s="430"/>
      <c r="J18" s="1621"/>
      <c r="K18" s="1534"/>
      <c r="L18" s="1534"/>
      <c r="M18" s="1534"/>
      <c r="N18" s="1534"/>
      <c r="O18" s="1534"/>
      <c r="P18" s="1534"/>
      <c r="Q18" s="1616"/>
      <c r="R18" s="1598"/>
      <c r="S18" s="1534"/>
      <c r="T18" s="1534"/>
      <c r="U18" s="1534"/>
      <c r="V18" s="1620"/>
      <c r="W18" s="1618"/>
      <c r="X18" s="1534"/>
      <c r="Y18" s="1562"/>
      <c r="Z18" s="1562"/>
      <c r="AA18" s="1562"/>
      <c r="AB18" s="1562"/>
      <c r="AC18" s="1562"/>
      <c r="AD18" s="1562"/>
      <c r="AE18" s="1562"/>
      <c r="AF18" s="1562"/>
      <c r="AG18" s="1562"/>
      <c r="AH18" s="1562"/>
      <c r="AI18" s="1562"/>
      <c r="AJ18" s="1562"/>
      <c r="AK18" s="1562"/>
      <c r="AL18" s="1562"/>
      <c r="AM18" s="1562"/>
      <c r="AN18" s="1562"/>
      <c r="AO18" s="1555"/>
      <c r="AP18" s="1619"/>
      <c r="AQ18" s="1556"/>
    </row>
    <row r="19" spans="1:66" s="23" customFormat="1" ht="27" customHeight="1" x14ac:dyDescent="0.2">
      <c r="A19" s="96"/>
      <c r="B19" s="304"/>
      <c r="C19" s="304"/>
      <c r="D19" s="303"/>
      <c r="E19" s="304"/>
      <c r="F19" s="304"/>
      <c r="G19" s="429"/>
      <c r="H19" s="430"/>
      <c r="I19" s="430"/>
      <c r="J19" s="1621"/>
      <c r="K19" s="1534"/>
      <c r="L19" s="1534"/>
      <c r="M19" s="1534"/>
      <c r="N19" s="1534"/>
      <c r="O19" s="1534"/>
      <c r="P19" s="1534"/>
      <c r="Q19" s="1616"/>
      <c r="R19" s="1598"/>
      <c r="S19" s="1534"/>
      <c r="T19" s="1534"/>
      <c r="U19" s="1534"/>
      <c r="V19" s="1620"/>
      <c r="W19" s="1618"/>
      <c r="X19" s="1534"/>
      <c r="Y19" s="1562"/>
      <c r="Z19" s="1562"/>
      <c r="AA19" s="1562"/>
      <c r="AB19" s="1562"/>
      <c r="AC19" s="1562"/>
      <c r="AD19" s="1562"/>
      <c r="AE19" s="1562"/>
      <c r="AF19" s="1562"/>
      <c r="AG19" s="1562"/>
      <c r="AH19" s="1562"/>
      <c r="AI19" s="1562"/>
      <c r="AJ19" s="1562"/>
      <c r="AK19" s="1562"/>
      <c r="AL19" s="1562"/>
      <c r="AM19" s="1562"/>
      <c r="AN19" s="1562"/>
      <c r="AO19" s="1555"/>
      <c r="AP19" s="1619"/>
      <c r="AQ19" s="1556"/>
    </row>
    <row r="20" spans="1:66" s="23" customFormat="1" ht="128.25" x14ac:dyDescent="0.2">
      <c r="A20" s="96"/>
      <c r="B20" s="1529"/>
      <c r="C20" s="1529"/>
      <c r="D20" s="303"/>
      <c r="E20" s="1529"/>
      <c r="F20" s="1529"/>
      <c r="G20" s="429"/>
      <c r="H20" s="1529"/>
      <c r="I20" s="1529"/>
      <c r="J20" s="411">
        <v>278</v>
      </c>
      <c r="K20" s="480" t="s">
        <v>938</v>
      </c>
      <c r="L20" s="480" t="s">
        <v>2004</v>
      </c>
      <c r="M20" s="480">
        <v>1</v>
      </c>
      <c r="N20" s="480" t="s">
        <v>939</v>
      </c>
      <c r="O20" s="1534" t="s">
        <v>2286</v>
      </c>
      <c r="P20" s="1534" t="s">
        <v>940</v>
      </c>
      <c r="Q20" s="634">
        <f>+V20/R20</f>
        <v>5.6603773584905662E-2</v>
      </c>
      <c r="R20" s="1554">
        <f>+V20+V21+V22</f>
        <v>318000000</v>
      </c>
      <c r="S20" s="1534" t="s">
        <v>941</v>
      </c>
      <c r="T20" s="158" t="s">
        <v>1965</v>
      </c>
      <c r="U20" s="158" t="s">
        <v>1966</v>
      </c>
      <c r="V20" s="272">
        <v>18000000</v>
      </c>
      <c r="W20" s="635">
        <v>20</v>
      </c>
      <c r="X20" s="480" t="s">
        <v>127</v>
      </c>
      <c r="Y20" s="1562">
        <v>292684</v>
      </c>
      <c r="Z20" s="1562">
        <v>282326</v>
      </c>
      <c r="AA20" s="1562">
        <v>135912</v>
      </c>
      <c r="AB20" s="1562">
        <v>45122</v>
      </c>
      <c r="AC20" s="1562">
        <v>307101</v>
      </c>
      <c r="AD20" s="1562">
        <v>86875</v>
      </c>
      <c r="AE20" s="1562">
        <v>2145</v>
      </c>
      <c r="AF20" s="1562">
        <v>12718</v>
      </c>
      <c r="AG20" s="1562">
        <v>26</v>
      </c>
      <c r="AH20" s="1562">
        <v>37</v>
      </c>
      <c r="AI20" s="1562">
        <v>0</v>
      </c>
      <c r="AJ20" s="1562">
        <v>0</v>
      </c>
      <c r="AK20" s="1562">
        <v>53164</v>
      </c>
      <c r="AL20" s="1562">
        <v>16982</v>
      </c>
      <c r="AM20" s="1562">
        <v>60013</v>
      </c>
      <c r="AN20" s="1562">
        <v>575010</v>
      </c>
      <c r="AO20" s="1555">
        <v>43105</v>
      </c>
      <c r="AP20" s="1619">
        <v>43465</v>
      </c>
      <c r="AQ20" s="1556" t="s">
        <v>2288</v>
      </c>
    </row>
    <row r="21" spans="1:66" s="23" customFormat="1" ht="71.25" x14ac:dyDescent="0.2">
      <c r="A21" s="96"/>
      <c r="B21" s="304"/>
      <c r="C21" s="304"/>
      <c r="D21" s="303"/>
      <c r="E21" s="304"/>
      <c r="F21" s="304"/>
      <c r="G21" s="429"/>
      <c r="H21" s="430"/>
      <c r="I21" s="430"/>
      <c r="J21" s="1614">
        <v>279</v>
      </c>
      <c r="K21" s="1534" t="s">
        <v>942</v>
      </c>
      <c r="L21" s="1534" t="s">
        <v>2005</v>
      </c>
      <c r="M21" s="1534">
        <v>1</v>
      </c>
      <c r="N21" s="1534" t="s">
        <v>943</v>
      </c>
      <c r="O21" s="1534"/>
      <c r="P21" s="1534"/>
      <c r="Q21" s="1616">
        <f>+V22/R20</f>
        <v>0.58176100628930816</v>
      </c>
      <c r="R21" s="1554"/>
      <c r="S21" s="1534"/>
      <c r="T21" s="1617" t="s">
        <v>944</v>
      </c>
      <c r="U21" s="158" t="s">
        <v>1967</v>
      </c>
      <c r="V21" s="272">
        <v>115000000</v>
      </c>
      <c r="W21" s="1618">
        <v>20</v>
      </c>
      <c r="X21" s="1534" t="s">
        <v>127</v>
      </c>
      <c r="Y21" s="1562"/>
      <c r="Z21" s="1562"/>
      <c r="AA21" s="1562"/>
      <c r="AB21" s="1562"/>
      <c r="AC21" s="1562"/>
      <c r="AD21" s="1562"/>
      <c r="AE21" s="1562"/>
      <c r="AF21" s="1562"/>
      <c r="AG21" s="1562"/>
      <c r="AH21" s="1562"/>
      <c r="AI21" s="1562"/>
      <c r="AJ21" s="1562"/>
      <c r="AK21" s="1562"/>
      <c r="AL21" s="1562"/>
      <c r="AM21" s="1562"/>
      <c r="AN21" s="1562"/>
      <c r="AO21" s="1555"/>
      <c r="AP21" s="1619"/>
      <c r="AQ21" s="1556"/>
    </row>
    <row r="22" spans="1:66" s="23" customFormat="1" ht="114" x14ac:dyDescent="0.2">
      <c r="A22" s="263"/>
      <c r="B22" s="1532"/>
      <c r="C22" s="1532"/>
      <c r="D22" s="432"/>
      <c r="E22" s="1532"/>
      <c r="F22" s="1532"/>
      <c r="G22" s="432"/>
      <c r="H22" s="1532"/>
      <c r="I22" s="1533"/>
      <c r="J22" s="1615"/>
      <c r="K22" s="1534"/>
      <c r="L22" s="1534"/>
      <c r="M22" s="1534"/>
      <c r="N22" s="1534"/>
      <c r="O22" s="1534"/>
      <c r="P22" s="1534"/>
      <c r="Q22" s="1616"/>
      <c r="R22" s="1554"/>
      <c r="S22" s="1534"/>
      <c r="T22" s="1617"/>
      <c r="U22" s="158" t="s">
        <v>1968</v>
      </c>
      <c r="V22" s="272">
        <v>185000000</v>
      </c>
      <c r="W22" s="1618"/>
      <c r="X22" s="1534"/>
      <c r="Y22" s="1562"/>
      <c r="Z22" s="1562"/>
      <c r="AA22" s="1562"/>
      <c r="AB22" s="1562"/>
      <c r="AC22" s="1562"/>
      <c r="AD22" s="1562"/>
      <c r="AE22" s="1562"/>
      <c r="AF22" s="1562"/>
      <c r="AG22" s="1562"/>
      <c r="AH22" s="1562"/>
      <c r="AI22" s="1562"/>
      <c r="AJ22" s="1562"/>
      <c r="AK22" s="1562"/>
      <c r="AL22" s="1562"/>
      <c r="AM22" s="1562"/>
      <c r="AN22" s="1562"/>
      <c r="AO22" s="1555"/>
      <c r="AP22" s="1619"/>
      <c r="AQ22" s="1556"/>
    </row>
    <row r="23" spans="1:66" ht="14.25" x14ac:dyDescent="0.2">
      <c r="D23" s="164"/>
      <c r="E23" s="164"/>
      <c r="F23" s="164"/>
      <c r="G23" s="164"/>
      <c r="H23" s="164"/>
      <c r="I23" s="164"/>
      <c r="J23" s="159"/>
      <c r="K23" s="71"/>
      <c r="L23" s="368"/>
    </row>
    <row r="24" spans="1:66" ht="14.25" x14ac:dyDescent="0.2">
      <c r="A24" s="1625"/>
      <c r="B24" s="1625"/>
      <c r="C24" s="1625"/>
      <c r="D24" s="1625"/>
      <c r="E24" s="1625"/>
      <c r="F24" s="1625"/>
      <c r="G24" s="1625"/>
      <c r="H24" s="1625"/>
      <c r="I24" s="1625"/>
      <c r="J24" s="1625"/>
      <c r="K24" s="1625"/>
      <c r="L24" s="1625"/>
      <c r="M24" s="1625"/>
      <c r="N24" s="1625"/>
      <c r="O24" s="1625"/>
      <c r="P24" s="1625"/>
      <c r="Q24" s="1625"/>
      <c r="R24" s="645"/>
      <c r="S24" s="1626"/>
      <c r="T24" s="1626"/>
      <c r="U24" s="1626"/>
      <c r="V24" s="646"/>
      <c r="W24" s="646"/>
      <c r="X24" s="647"/>
      <c r="Y24" s="647"/>
      <c r="Z24" s="162"/>
      <c r="AA24" s="162"/>
      <c r="AB24" s="162"/>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2"/>
      <c r="BE24" s="162"/>
      <c r="BF24" s="161"/>
      <c r="BG24" s="161"/>
      <c r="BH24" s="161"/>
      <c r="BI24" s="161"/>
      <c r="BJ24" s="161"/>
      <c r="BK24" s="161"/>
      <c r="BL24" s="161"/>
      <c r="BM24" s="161"/>
      <c r="BN24" s="13"/>
    </row>
    <row r="25" spans="1:66" ht="14.25" x14ac:dyDescent="0.2">
      <c r="D25" s="163"/>
      <c r="E25" s="163"/>
      <c r="F25" s="163"/>
      <c r="G25" s="164"/>
      <c r="H25" s="164"/>
      <c r="I25" s="164"/>
      <c r="J25" s="97"/>
      <c r="K25" s="71"/>
      <c r="L25" s="368"/>
      <c r="M25" s="632"/>
      <c r="N25" s="632"/>
      <c r="O25" s="632"/>
      <c r="P25" s="632"/>
      <c r="Q25" s="632"/>
      <c r="R25" s="632"/>
      <c r="S25" s="633"/>
    </row>
    <row r="26" spans="1:66" ht="14.25" x14ac:dyDescent="0.2">
      <c r="D26" s="163"/>
      <c r="E26" s="163"/>
      <c r="F26" s="163"/>
      <c r="G26" s="164"/>
      <c r="H26" s="164"/>
      <c r="I26" s="164"/>
      <c r="J26" s="97"/>
      <c r="K26" s="71"/>
      <c r="L26" s="368"/>
      <c r="M26" s="1622" t="s">
        <v>945</v>
      </c>
      <c r="N26" s="1622"/>
      <c r="O26" s="1622"/>
      <c r="P26" s="1622"/>
      <c r="Q26" s="1622"/>
      <c r="R26" s="1622"/>
      <c r="S26" s="1622"/>
    </row>
    <row r="27" spans="1:66" ht="14.25" x14ac:dyDescent="0.2">
      <c r="D27" s="163"/>
      <c r="E27" s="163"/>
      <c r="F27" s="163"/>
      <c r="G27" s="164"/>
      <c r="H27" s="164"/>
      <c r="I27" s="164"/>
      <c r="J27" s="97"/>
      <c r="K27" s="71"/>
      <c r="L27" s="368"/>
      <c r="M27" s="1623" t="s">
        <v>946</v>
      </c>
      <c r="N27" s="1623"/>
      <c r="O27" s="1623"/>
      <c r="P27" s="1623"/>
      <c r="Q27" s="1623"/>
      <c r="R27" s="1623"/>
      <c r="S27" s="1623"/>
    </row>
    <row r="28" spans="1:66" ht="14.25" x14ac:dyDescent="0.2">
      <c r="M28" s="632"/>
      <c r="N28" s="632"/>
      <c r="O28" s="632"/>
      <c r="P28" s="632"/>
      <c r="Q28" s="632"/>
      <c r="R28" s="632"/>
      <c r="S28" s="633"/>
    </row>
  </sheetData>
  <mergeCells count="127">
    <mergeCell ref="M26:S26"/>
    <mergeCell ref="M27:S27"/>
    <mergeCell ref="B9:C9"/>
    <mergeCell ref="B20:C20"/>
    <mergeCell ref="E20:F20"/>
    <mergeCell ref="H20:I20"/>
    <mergeCell ref="O20:O22"/>
    <mergeCell ref="P20:P22"/>
    <mergeCell ref="R20:R22"/>
    <mergeCell ref="S20:S22"/>
    <mergeCell ref="B22:C22"/>
    <mergeCell ref="E22:F22"/>
    <mergeCell ref="H22:I22"/>
    <mergeCell ref="A24:Q24"/>
    <mergeCell ref="S24:U24"/>
    <mergeCell ref="U7:U8"/>
    <mergeCell ref="J7:J8"/>
    <mergeCell ref="K7:K8"/>
    <mergeCell ref="L7:L8"/>
    <mergeCell ref="M7:M8"/>
    <mergeCell ref="N7:N8"/>
    <mergeCell ref="O7:O8"/>
    <mergeCell ref="J12:J14"/>
    <mergeCell ref="K12:K14"/>
    <mergeCell ref="L12:L14"/>
    <mergeCell ref="M12:M14"/>
    <mergeCell ref="N12:N14"/>
    <mergeCell ref="O12:O19"/>
    <mergeCell ref="A1:AO4"/>
    <mergeCell ref="A5:M6"/>
    <mergeCell ref="N5:AQ5"/>
    <mergeCell ref="Y6:AM6"/>
    <mergeCell ref="A7:A8"/>
    <mergeCell ref="B7:C8"/>
    <mergeCell ref="D7:D8"/>
    <mergeCell ref="E7:F8"/>
    <mergeCell ref="G7:G8"/>
    <mergeCell ref="H7:I8"/>
    <mergeCell ref="AO7:AO8"/>
    <mergeCell ref="AP7:AP8"/>
    <mergeCell ref="AQ7:AQ8"/>
    <mergeCell ref="Y7:Z7"/>
    <mergeCell ref="AA7:AD7"/>
    <mergeCell ref="AE7:AJ7"/>
    <mergeCell ref="AK7:AM7"/>
    <mergeCell ref="V7:V8"/>
    <mergeCell ref="X7:X8"/>
    <mergeCell ref="P7:P8"/>
    <mergeCell ref="Q7:Q8"/>
    <mergeCell ref="R7:R8"/>
    <mergeCell ref="S7:S8"/>
    <mergeCell ref="T7:T8"/>
    <mergeCell ref="AH12:AH19"/>
    <mergeCell ref="AI12:AI19"/>
    <mergeCell ref="P12:P19"/>
    <mergeCell ref="Q12:Q14"/>
    <mergeCell ref="R12:R19"/>
    <mergeCell ref="S12:S19"/>
    <mergeCell ref="T12:T14"/>
    <mergeCell ref="W12:W19"/>
    <mergeCell ref="X12:X19"/>
    <mergeCell ref="Y12:Y19"/>
    <mergeCell ref="Z12:Z19"/>
    <mergeCell ref="AJ12:AJ19"/>
    <mergeCell ref="AK12:AK19"/>
    <mergeCell ref="AL12:AL19"/>
    <mergeCell ref="AM12:AM19"/>
    <mergeCell ref="AN12:AN19"/>
    <mergeCell ref="AO12:AO19"/>
    <mergeCell ref="AP12:AP19"/>
    <mergeCell ref="AQ12:AQ19"/>
    <mergeCell ref="B15:C15"/>
    <mergeCell ref="E15:F15"/>
    <mergeCell ref="H15:I15"/>
    <mergeCell ref="J15:J16"/>
    <mergeCell ref="K15:K16"/>
    <mergeCell ref="L15:L16"/>
    <mergeCell ref="M15:M16"/>
    <mergeCell ref="N15:N16"/>
    <mergeCell ref="Q15:Q16"/>
    <mergeCell ref="T15:T16"/>
    <mergeCell ref="U15:U16"/>
    <mergeCell ref="V15:V16"/>
    <mergeCell ref="J17:J19"/>
    <mergeCell ref="K17:K19"/>
    <mergeCell ref="L17:L19"/>
    <mergeCell ref="M17:M19"/>
    <mergeCell ref="AD20:AD22"/>
    <mergeCell ref="AE20:AE22"/>
    <mergeCell ref="AF20:AF22"/>
    <mergeCell ref="AG20:AG22"/>
    <mergeCell ref="N17:N19"/>
    <mergeCell ref="Q17:Q19"/>
    <mergeCell ref="T17:T19"/>
    <mergeCell ref="U17:U19"/>
    <mergeCell ref="V17:V19"/>
    <mergeCell ref="AA12:AA19"/>
    <mergeCell ref="AB12:AB19"/>
    <mergeCell ref="AC12:AC19"/>
    <mergeCell ref="AD12:AD19"/>
    <mergeCell ref="AE12:AE19"/>
    <mergeCell ref="AF12:AF19"/>
    <mergeCell ref="AG12:AG19"/>
    <mergeCell ref="AQ20:AQ22"/>
    <mergeCell ref="J21:J22"/>
    <mergeCell ref="K21:K22"/>
    <mergeCell ref="L21:L22"/>
    <mergeCell ref="M21:M22"/>
    <mergeCell ref="N21:N22"/>
    <mergeCell ref="Q21:Q22"/>
    <mergeCell ref="T21:T22"/>
    <mergeCell ref="W21:W22"/>
    <mergeCell ref="X21:X22"/>
    <mergeCell ref="AH20:AH22"/>
    <mergeCell ref="AI20:AI22"/>
    <mergeCell ref="AJ20:AJ22"/>
    <mergeCell ref="AK20:AK22"/>
    <mergeCell ref="AL20:AL22"/>
    <mergeCell ref="AM20:AM22"/>
    <mergeCell ref="AN20:AN22"/>
    <mergeCell ref="AO20:AO22"/>
    <mergeCell ref="AP20:AP22"/>
    <mergeCell ref="Y20:Y22"/>
    <mergeCell ref="Z20:Z22"/>
    <mergeCell ref="AA20:AA22"/>
    <mergeCell ref="AB20:AB22"/>
    <mergeCell ref="AC20:AC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17"/>
  <sheetViews>
    <sheetView zoomScale="60" zoomScaleNormal="60" workbookViewId="0">
      <selection activeCell="A5" sqref="A5:M6"/>
    </sheetView>
  </sheetViews>
  <sheetFormatPr baseColWidth="10" defaultRowHeight="14.25" x14ac:dyDescent="0.2"/>
  <cols>
    <col min="1" max="1" width="4.85546875" style="33" customWidth="1"/>
    <col min="2" max="8" width="4.85546875" style="1" customWidth="1"/>
    <col min="9" max="9" width="9.5703125" style="1" customWidth="1"/>
    <col min="10" max="10" width="11.5703125" style="466" customWidth="1"/>
    <col min="11" max="11" width="29.28515625" style="34" customWidth="1"/>
    <col min="12" max="13" width="23.42578125" style="23" customWidth="1"/>
    <col min="14" max="14" width="25.140625" style="23" customWidth="1"/>
    <col min="15" max="15" width="16.140625" style="471" customWidth="1"/>
    <col min="16" max="16" width="28.42578125" style="34" customWidth="1"/>
    <col min="17" max="17" width="14.42578125" style="36" customWidth="1"/>
    <col min="18" max="18" width="24.28515625" style="37" customWidth="1"/>
    <col min="19" max="19" width="26.42578125" style="34" customWidth="1"/>
    <col min="20" max="20" width="26.7109375" style="34" customWidth="1"/>
    <col min="21" max="21" width="39.42578125" style="34" customWidth="1"/>
    <col min="22" max="22" width="30.5703125" style="546" customWidth="1"/>
    <col min="23" max="23" width="30.5703125" style="39" customWidth="1"/>
    <col min="24" max="24" width="16.85546875" style="34" customWidth="1"/>
    <col min="25" max="40" width="14.140625" style="1" customWidth="1"/>
    <col min="41" max="41" width="22.7109375" style="41" customWidth="1"/>
    <col min="42" max="42" width="22.7109375" style="42" customWidth="1"/>
    <col min="43" max="43" width="24" style="43" customWidth="1"/>
    <col min="44" max="256" width="11.42578125" style="1"/>
    <col min="257" max="264" width="4.85546875" style="1" customWidth="1"/>
    <col min="265" max="265" width="9.5703125" style="1" customWidth="1"/>
    <col min="266" max="266" width="11.5703125" style="1" customWidth="1"/>
    <col min="267" max="267" width="38.42578125" style="1" customWidth="1"/>
    <col min="268" max="268" width="22.7109375" style="1" customWidth="1"/>
    <col min="269" max="269" width="38" style="1" customWidth="1"/>
    <col min="270" max="270" width="30.28515625" style="1" customWidth="1"/>
    <col min="271" max="271" width="10.42578125" style="1" customWidth="1"/>
    <col min="272" max="272" width="28.42578125" style="1" customWidth="1"/>
    <col min="273" max="273" width="19.140625" style="1" customWidth="1"/>
    <col min="274" max="274" width="28.140625" style="1" customWidth="1"/>
    <col min="275" max="275" width="26.42578125" style="1" customWidth="1"/>
    <col min="276" max="276" width="26.7109375" style="1" customWidth="1"/>
    <col min="277" max="277" width="44.28515625" style="1" customWidth="1"/>
    <col min="278" max="278" width="25.42578125" style="1" customWidth="1"/>
    <col min="279" max="279" width="30.5703125" style="1" customWidth="1"/>
    <col min="280" max="280" width="16.85546875" style="1" customWidth="1"/>
    <col min="281" max="296" width="14.140625" style="1" customWidth="1"/>
    <col min="297" max="298" width="22.7109375" style="1" customWidth="1"/>
    <col min="299" max="299" width="28.7109375" style="1" customWidth="1"/>
    <col min="300" max="512" width="11.42578125" style="1"/>
    <col min="513" max="520" width="4.85546875" style="1" customWidth="1"/>
    <col min="521" max="521" width="9.5703125" style="1" customWidth="1"/>
    <col min="522" max="522" width="11.5703125" style="1" customWidth="1"/>
    <col min="523" max="523" width="38.42578125" style="1" customWidth="1"/>
    <col min="524" max="524" width="22.7109375" style="1" customWidth="1"/>
    <col min="525" max="525" width="38" style="1" customWidth="1"/>
    <col min="526" max="526" width="30.28515625" style="1" customWidth="1"/>
    <col min="527" max="527" width="10.42578125" style="1" customWidth="1"/>
    <col min="528" max="528" width="28.42578125" style="1" customWidth="1"/>
    <col min="529" max="529" width="19.140625" style="1" customWidth="1"/>
    <col min="530" max="530" width="28.140625" style="1" customWidth="1"/>
    <col min="531" max="531" width="26.42578125" style="1" customWidth="1"/>
    <col min="532" max="532" width="26.7109375" style="1" customWidth="1"/>
    <col min="533" max="533" width="44.28515625" style="1" customWidth="1"/>
    <col min="534" max="534" width="25.42578125" style="1" customWidth="1"/>
    <col min="535" max="535" width="30.5703125" style="1" customWidth="1"/>
    <col min="536" max="536" width="16.85546875" style="1" customWidth="1"/>
    <col min="537" max="552" width="14.140625" style="1" customWidth="1"/>
    <col min="553" max="554" width="22.7109375" style="1" customWidth="1"/>
    <col min="555" max="555" width="28.7109375" style="1" customWidth="1"/>
    <col min="556" max="768" width="11.42578125" style="1"/>
    <col min="769" max="776" width="4.85546875" style="1" customWidth="1"/>
    <col min="777" max="777" width="9.5703125" style="1" customWidth="1"/>
    <col min="778" max="778" width="11.5703125" style="1" customWidth="1"/>
    <col min="779" max="779" width="38.42578125" style="1" customWidth="1"/>
    <col min="780" max="780" width="22.7109375" style="1" customWidth="1"/>
    <col min="781" max="781" width="38" style="1" customWidth="1"/>
    <col min="782" max="782" width="30.28515625" style="1" customWidth="1"/>
    <col min="783" max="783" width="10.42578125" style="1" customWidth="1"/>
    <col min="784" max="784" width="28.42578125" style="1" customWidth="1"/>
    <col min="785" max="785" width="19.140625" style="1" customWidth="1"/>
    <col min="786" max="786" width="28.140625" style="1" customWidth="1"/>
    <col min="787" max="787" width="26.42578125" style="1" customWidth="1"/>
    <col min="788" max="788" width="26.7109375" style="1" customWidth="1"/>
    <col min="789" max="789" width="44.28515625" style="1" customWidth="1"/>
    <col min="790" max="790" width="25.42578125" style="1" customWidth="1"/>
    <col min="791" max="791" width="30.5703125" style="1" customWidth="1"/>
    <col min="792" max="792" width="16.85546875" style="1" customWidth="1"/>
    <col min="793" max="808" width="14.140625" style="1" customWidth="1"/>
    <col min="809" max="810" width="22.7109375" style="1" customWidth="1"/>
    <col min="811" max="811" width="28.7109375" style="1" customWidth="1"/>
    <col min="812" max="1024" width="11.42578125" style="1"/>
    <col min="1025" max="1032" width="4.85546875" style="1" customWidth="1"/>
    <col min="1033" max="1033" width="9.5703125" style="1" customWidth="1"/>
    <col min="1034" max="1034" width="11.5703125" style="1" customWidth="1"/>
    <col min="1035" max="1035" width="38.42578125" style="1" customWidth="1"/>
    <col min="1036" max="1036" width="22.7109375" style="1" customWidth="1"/>
    <col min="1037" max="1037" width="38" style="1" customWidth="1"/>
    <col min="1038" max="1038" width="30.28515625" style="1" customWidth="1"/>
    <col min="1039" max="1039" width="10.42578125" style="1" customWidth="1"/>
    <col min="1040" max="1040" width="28.42578125" style="1" customWidth="1"/>
    <col min="1041" max="1041" width="19.140625" style="1" customWidth="1"/>
    <col min="1042" max="1042" width="28.140625" style="1" customWidth="1"/>
    <col min="1043" max="1043" width="26.42578125" style="1" customWidth="1"/>
    <col min="1044" max="1044" width="26.7109375" style="1" customWidth="1"/>
    <col min="1045" max="1045" width="44.28515625" style="1" customWidth="1"/>
    <col min="1046" max="1046" width="25.42578125" style="1" customWidth="1"/>
    <col min="1047" max="1047" width="30.5703125" style="1" customWidth="1"/>
    <col min="1048" max="1048" width="16.85546875" style="1" customWidth="1"/>
    <col min="1049" max="1064" width="14.140625" style="1" customWidth="1"/>
    <col min="1065" max="1066" width="22.7109375" style="1" customWidth="1"/>
    <col min="1067" max="1067" width="28.7109375" style="1" customWidth="1"/>
    <col min="1068" max="1280" width="11.42578125" style="1"/>
    <col min="1281" max="1288" width="4.85546875" style="1" customWidth="1"/>
    <col min="1289" max="1289" width="9.5703125" style="1" customWidth="1"/>
    <col min="1290" max="1290" width="11.5703125" style="1" customWidth="1"/>
    <col min="1291" max="1291" width="38.42578125" style="1" customWidth="1"/>
    <col min="1292" max="1292" width="22.7109375" style="1" customWidth="1"/>
    <col min="1293" max="1293" width="38" style="1" customWidth="1"/>
    <col min="1294" max="1294" width="30.28515625" style="1" customWidth="1"/>
    <col min="1295" max="1295" width="10.42578125" style="1" customWidth="1"/>
    <col min="1296" max="1296" width="28.42578125" style="1" customWidth="1"/>
    <col min="1297" max="1297" width="19.140625" style="1" customWidth="1"/>
    <col min="1298" max="1298" width="28.140625" style="1" customWidth="1"/>
    <col min="1299" max="1299" width="26.42578125" style="1" customWidth="1"/>
    <col min="1300" max="1300" width="26.7109375" style="1" customWidth="1"/>
    <col min="1301" max="1301" width="44.28515625" style="1" customWidth="1"/>
    <col min="1302" max="1302" width="25.42578125" style="1" customWidth="1"/>
    <col min="1303" max="1303" width="30.5703125" style="1" customWidth="1"/>
    <col min="1304" max="1304" width="16.85546875" style="1" customWidth="1"/>
    <col min="1305" max="1320" width="14.140625" style="1" customWidth="1"/>
    <col min="1321" max="1322" width="22.7109375" style="1" customWidth="1"/>
    <col min="1323" max="1323" width="28.7109375" style="1" customWidth="1"/>
    <col min="1324" max="1536" width="11.42578125" style="1"/>
    <col min="1537" max="1544" width="4.85546875" style="1" customWidth="1"/>
    <col min="1545" max="1545" width="9.5703125" style="1" customWidth="1"/>
    <col min="1546" max="1546" width="11.5703125" style="1" customWidth="1"/>
    <col min="1547" max="1547" width="38.42578125" style="1" customWidth="1"/>
    <col min="1548" max="1548" width="22.7109375" style="1" customWidth="1"/>
    <col min="1549" max="1549" width="38" style="1" customWidth="1"/>
    <col min="1550" max="1550" width="30.28515625" style="1" customWidth="1"/>
    <col min="1551" max="1551" width="10.42578125" style="1" customWidth="1"/>
    <col min="1552" max="1552" width="28.42578125" style="1" customWidth="1"/>
    <col min="1553" max="1553" width="19.140625" style="1" customWidth="1"/>
    <col min="1554" max="1554" width="28.140625" style="1" customWidth="1"/>
    <col min="1555" max="1555" width="26.42578125" style="1" customWidth="1"/>
    <col min="1556" max="1556" width="26.7109375" style="1" customWidth="1"/>
    <col min="1557" max="1557" width="44.28515625" style="1" customWidth="1"/>
    <col min="1558" max="1558" width="25.42578125" style="1" customWidth="1"/>
    <col min="1559" max="1559" width="30.5703125" style="1" customWidth="1"/>
    <col min="1560" max="1560" width="16.85546875" style="1" customWidth="1"/>
    <col min="1561" max="1576" width="14.140625" style="1" customWidth="1"/>
    <col min="1577" max="1578" width="22.7109375" style="1" customWidth="1"/>
    <col min="1579" max="1579" width="28.7109375" style="1" customWidth="1"/>
    <col min="1580" max="1792" width="11.42578125" style="1"/>
    <col min="1793" max="1800" width="4.85546875" style="1" customWidth="1"/>
    <col min="1801" max="1801" width="9.5703125" style="1" customWidth="1"/>
    <col min="1802" max="1802" width="11.5703125" style="1" customWidth="1"/>
    <col min="1803" max="1803" width="38.42578125" style="1" customWidth="1"/>
    <col min="1804" max="1804" width="22.7109375" style="1" customWidth="1"/>
    <col min="1805" max="1805" width="38" style="1" customWidth="1"/>
    <col min="1806" max="1806" width="30.28515625" style="1" customWidth="1"/>
    <col min="1807" max="1807" width="10.42578125" style="1" customWidth="1"/>
    <col min="1808" max="1808" width="28.42578125" style="1" customWidth="1"/>
    <col min="1809" max="1809" width="19.140625" style="1" customWidth="1"/>
    <col min="1810" max="1810" width="28.140625" style="1" customWidth="1"/>
    <col min="1811" max="1811" width="26.42578125" style="1" customWidth="1"/>
    <col min="1812" max="1812" width="26.7109375" style="1" customWidth="1"/>
    <col min="1813" max="1813" width="44.28515625" style="1" customWidth="1"/>
    <col min="1814" max="1814" width="25.42578125" style="1" customWidth="1"/>
    <col min="1815" max="1815" width="30.5703125" style="1" customWidth="1"/>
    <col min="1816" max="1816" width="16.85546875" style="1" customWidth="1"/>
    <col min="1817" max="1832" width="14.140625" style="1" customWidth="1"/>
    <col min="1833" max="1834" width="22.7109375" style="1" customWidth="1"/>
    <col min="1835" max="1835" width="28.7109375" style="1" customWidth="1"/>
    <col min="1836" max="2048" width="11.42578125" style="1"/>
    <col min="2049" max="2056" width="4.85546875" style="1" customWidth="1"/>
    <col min="2057" max="2057" width="9.5703125" style="1" customWidth="1"/>
    <col min="2058" max="2058" width="11.5703125" style="1" customWidth="1"/>
    <col min="2059" max="2059" width="38.42578125" style="1" customWidth="1"/>
    <col min="2060" max="2060" width="22.7109375" style="1" customWidth="1"/>
    <col min="2061" max="2061" width="38" style="1" customWidth="1"/>
    <col min="2062" max="2062" width="30.28515625" style="1" customWidth="1"/>
    <col min="2063" max="2063" width="10.42578125" style="1" customWidth="1"/>
    <col min="2064" max="2064" width="28.42578125" style="1" customWidth="1"/>
    <col min="2065" max="2065" width="19.140625" style="1" customWidth="1"/>
    <col min="2066" max="2066" width="28.140625" style="1" customWidth="1"/>
    <col min="2067" max="2067" width="26.42578125" style="1" customWidth="1"/>
    <col min="2068" max="2068" width="26.7109375" style="1" customWidth="1"/>
    <col min="2069" max="2069" width="44.28515625" style="1" customWidth="1"/>
    <col min="2070" max="2070" width="25.42578125" style="1" customWidth="1"/>
    <col min="2071" max="2071" width="30.5703125" style="1" customWidth="1"/>
    <col min="2072" max="2072" width="16.85546875" style="1" customWidth="1"/>
    <col min="2073" max="2088" width="14.140625" style="1" customWidth="1"/>
    <col min="2089" max="2090" width="22.7109375" style="1" customWidth="1"/>
    <col min="2091" max="2091" width="28.7109375" style="1" customWidth="1"/>
    <col min="2092" max="2304" width="11.42578125" style="1"/>
    <col min="2305" max="2312" width="4.85546875" style="1" customWidth="1"/>
    <col min="2313" max="2313" width="9.5703125" style="1" customWidth="1"/>
    <col min="2314" max="2314" width="11.5703125" style="1" customWidth="1"/>
    <col min="2315" max="2315" width="38.42578125" style="1" customWidth="1"/>
    <col min="2316" max="2316" width="22.7109375" style="1" customWidth="1"/>
    <col min="2317" max="2317" width="38" style="1" customWidth="1"/>
    <col min="2318" max="2318" width="30.28515625" style="1" customWidth="1"/>
    <col min="2319" max="2319" width="10.42578125" style="1" customWidth="1"/>
    <col min="2320" max="2320" width="28.42578125" style="1" customWidth="1"/>
    <col min="2321" max="2321" width="19.140625" style="1" customWidth="1"/>
    <col min="2322" max="2322" width="28.140625" style="1" customWidth="1"/>
    <col min="2323" max="2323" width="26.42578125" style="1" customWidth="1"/>
    <col min="2324" max="2324" width="26.7109375" style="1" customWidth="1"/>
    <col min="2325" max="2325" width="44.28515625" style="1" customWidth="1"/>
    <col min="2326" max="2326" width="25.42578125" style="1" customWidth="1"/>
    <col min="2327" max="2327" width="30.5703125" style="1" customWidth="1"/>
    <col min="2328" max="2328" width="16.85546875" style="1" customWidth="1"/>
    <col min="2329" max="2344" width="14.140625" style="1" customWidth="1"/>
    <col min="2345" max="2346" width="22.7109375" style="1" customWidth="1"/>
    <col min="2347" max="2347" width="28.7109375" style="1" customWidth="1"/>
    <col min="2348" max="2560" width="11.42578125" style="1"/>
    <col min="2561" max="2568" width="4.85546875" style="1" customWidth="1"/>
    <col min="2569" max="2569" width="9.5703125" style="1" customWidth="1"/>
    <col min="2570" max="2570" width="11.5703125" style="1" customWidth="1"/>
    <col min="2571" max="2571" width="38.42578125" style="1" customWidth="1"/>
    <col min="2572" max="2572" width="22.7109375" style="1" customWidth="1"/>
    <col min="2573" max="2573" width="38" style="1" customWidth="1"/>
    <col min="2574" max="2574" width="30.28515625" style="1" customWidth="1"/>
    <col min="2575" max="2575" width="10.42578125" style="1" customWidth="1"/>
    <col min="2576" max="2576" width="28.42578125" style="1" customWidth="1"/>
    <col min="2577" max="2577" width="19.140625" style="1" customWidth="1"/>
    <col min="2578" max="2578" width="28.140625" style="1" customWidth="1"/>
    <col min="2579" max="2579" width="26.42578125" style="1" customWidth="1"/>
    <col min="2580" max="2580" width="26.7109375" style="1" customWidth="1"/>
    <col min="2581" max="2581" width="44.28515625" style="1" customWidth="1"/>
    <col min="2582" max="2582" width="25.42578125" style="1" customWidth="1"/>
    <col min="2583" max="2583" width="30.5703125" style="1" customWidth="1"/>
    <col min="2584" max="2584" width="16.85546875" style="1" customWidth="1"/>
    <col min="2585" max="2600" width="14.140625" style="1" customWidth="1"/>
    <col min="2601" max="2602" width="22.7109375" style="1" customWidth="1"/>
    <col min="2603" max="2603" width="28.7109375" style="1" customWidth="1"/>
    <col min="2604" max="2816" width="11.42578125" style="1"/>
    <col min="2817" max="2824" width="4.85546875" style="1" customWidth="1"/>
    <col min="2825" max="2825" width="9.5703125" style="1" customWidth="1"/>
    <col min="2826" max="2826" width="11.5703125" style="1" customWidth="1"/>
    <col min="2827" max="2827" width="38.42578125" style="1" customWidth="1"/>
    <col min="2828" max="2828" width="22.7109375" style="1" customWidth="1"/>
    <col min="2829" max="2829" width="38" style="1" customWidth="1"/>
    <col min="2830" max="2830" width="30.28515625" style="1" customWidth="1"/>
    <col min="2831" max="2831" width="10.42578125" style="1" customWidth="1"/>
    <col min="2832" max="2832" width="28.42578125" style="1" customWidth="1"/>
    <col min="2833" max="2833" width="19.140625" style="1" customWidth="1"/>
    <col min="2834" max="2834" width="28.140625" style="1" customWidth="1"/>
    <col min="2835" max="2835" width="26.42578125" style="1" customWidth="1"/>
    <col min="2836" max="2836" width="26.7109375" style="1" customWidth="1"/>
    <col min="2837" max="2837" width="44.28515625" style="1" customWidth="1"/>
    <col min="2838" max="2838" width="25.42578125" style="1" customWidth="1"/>
    <col min="2839" max="2839" width="30.5703125" style="1" customWidth="1"/>
    <col min="2840" max="2840" width="16.85546875" style="1" customWidth="1"/>
    <col min="2841" max="2856" width="14.140625" style="1" customWidth="1"/>
    <col min="2857" max="2858" width="22.7109375" style="1" customWidth="1"/>
    <col min="2859" max="2859" width="28.7109375" style="1" customWidth="1"/>
    <col min="2860" max="3072" width="11.42578125" style="1"/>
    <col min="3073" max="3080" width="4.85546875" style="1" customWidth="1"/>
    <col min="3081" max="3081" width="9.5703125" style="1" customWidth="1"/>
    <col min="3082" max="3082" width="11.5703125" style="1" customWidth="1"/>
    <col min="3083" max="3083" width="38.42578125" style="1" customWidth="1"/>
    <col min="3084" max="3084" width="22.7109375" style="1" customWidth="1"/>
    <col min="3085" max="3085" width="38" style="1" customWidth="1"/>
    <col min="3086" max="3086" width="30.28515625" style="1" customWidth="1"/>
    <col min="3087" max="3087" width="10.42578125" style="1" customWidth="1"/>
    <col min="3088" max="3088" width="28.42578125" style="1" customWidth="1"/>
    <col min="3089" max="3089" width="19.140625" style="1" customWidth="1"/>
    <col min="3090" max="3090" width="28.140625" style="1" customWidth="1"/>
    <col min="3091" max="3091" width="26.42578125" style="1" customWidth="1"/>
    <col min="3092" max="3092" width="26.7109375" style="1" customWidth="1"/>
    <col min="3093" max="3093" width="44.28515625" style="1" customWidth="1"/>
    <col min="3094" max="3094" width="25.42578125" style="1" customWidth="1"/>
    <col min="3095" max="3095" width="30.5703125" style="1" customWidth="1"/>
    <col min="3096" max="3096" width="16.85546875" style="1" customWidth="1"/>
    <col min="3097" max="3112" width="14.140625" style="1" customWidth="1"/>
    <col min="3113" max="3114" width="22.7109375" style="1" customWidth="1"/>
    <col min="3115" max="3115" width="28.7109375" style="1" customWidth="1"/>
    <col min="3116" max="3328" width="11.42578125" style="1"/>
    <col min="3329" max="3336" width="4.85546875" style="1" customWidth="1"/>
    <col min="3337" max="3337" width="9.5703125" style="1" customWidth="1"/>
    <col min="3338" max="3338" width="11.5703125" style="1" customWidth="1"/>
    <col min="3339" max="3339" width="38.42578125" style="1" customWidth="1"/>
    <col min="3340" max="3340" width="22.7109375" style="1" customWidth="1"/>
    <col min="3341" max="3341" width="38" style="1" customWidth="1"/>
    <col min="3342" max="3342" width="30.28515625" style="1" customWidth="1"/>
    <col min="3343" max="3343" width="10.42578125" style="1" customWidth="1"/>
    <col min="3344" max="3344" width="28.42578125" style="1" customWidth="1"/>
    <col min="3345" max="3345" width="19.140625" style="1" customWidth="1"/>
    <col min="3346" max="3346" width="28.140625" style="1" customWidth="1"/>
    <col min="3347" max="3347" width="26.42578125" style="1" customWidth="1"/>
    <col min="3348" max="3348" width="26.7109375" style="1" customWidth="1"/>
    <col min="3349" max="3349" width="44.28515625" style="1" customWidth="1"/>
    <col min="3350" max="3350" width="25.42578125" style="1" customWidth="1"/>
    <col min="3351" max="3351" width="30.5703125" style="1" customWidth="1"/>
    <col min="3352" max="3352" width="16.85546875" style="1" customWidth="1"/>
    <col min="3353" max="3368" width="14.140625" style="1" customWidth="1"/>
    <col min="3369" max="3370" width="22.7109375" style="1" customWidth="1"/>
    <col min="3371" max="3371" width="28.7109375" style="1" customWidth="1"/>
    <col min="3372" max="3584" width="11.42578125" style="1"/>
    <col min="3585" max="3592" width="4.85546875" style="1" customWidth="1"/>
    <col min="3593" max="3593" width="9.5703125" style="1" customWidth="1"/>
    <col min="3594" max="3594" width="11.5703125" style="1" customWidth="1"/>
    <col min="3595" max="3595" width="38.42578125" style="1" customWidth="1"/>
    <col min="3596" max="3596" width="22.7109375" style="1" customWidth="1"/>
    <col min="3597" max="3597" width="38" style="1" customWidth="1"/>
    <col min="3598" max="3598" width="30.28515625" style="1" customWidth="1"/>
    <col min="3599" max="3599" width="10.42578125" style="1" customWidth="1"/>
    <col min="3600" max="3600" width="28.42578125" style="1" customWidth="1"/>
    <col min="3601" max="3601" width="19.140625" style="1" customWidth="1"/>
    <col min="3602" max="3602" width="28.140625" style="1" customWidth="1"/>
    <col min="3603" max="3603" width="26.42578125" style="1" customWidth="1"/>
    <col min="3604" max="3604" width="26.7109375" style="1" customWidth="1"/>
    <col min="3605" max="3605" width="44.28515625" style="1" customWidth="1"/>
    <col min="3606" max="3606" width="25.42578125" style="1" customWidth="1"/>
    <col min="3607" max="3607" width="30.5703125" style="1" customWidth="1"/>
    <col min="3608" max="3608" width="16.85546875" style="1" customWidth="1"/>
    <col min="3609" max="3624" width="14.140625" style="1" customWidth="1"/>
    <col min="3625" max="3626" width="22.7109375" style="1" customWidth="1"/>
    <col min="3627" max="3627" width="28.7109375" style="1" customWidth="1"/>
    <col min="3628" max="3840" width="11.42578125" style="1"/>
    <col min="3841" max="3848" width="4.85546875" style="1" customWidth="1"/>
    <col min="3849" max="3849" width="9.5703125" style="1" customWidth="1"/>
    <col min="3850" max="3850" width="11.5703125" style="1" customWidth="1"/>
    <col min="3851" max="3851" width="38.42578125" style="1" customWidth="1"/>
    <col min="3852" max="3852" width="22.7109375" style="1" customWidth="1"/>
    <col min="3853" max="3853" width="38" style="1" customWidth="1"/>
    <col min="3854" max="3854" width="30.28515625" style="1" customWidth="1"/>
    <col min="3855" max="3855" width="10.42578125" style="1" customWidth="1"/>
    <col min="3856" max="3856" width="28.42578125" style="1" customWidth="1"/>
    <col min="3857" max="3857" width="19.140625" style="1" customWidth="1"/>
    <col min="3858" max="3858" width="28.140625" style="1" customWidth="1"/>
    <col min="3859" max="3859" width="26.42578125" style="1" customWidth="1"/>
    <col min="3860" max="3860" width="26.7109375" style="1" customWidth="1"/>
    <col min="3861" max="3861" width="44.28515625" style="1" customWidth="1"/>
    <col min="3862" max="3862" width="25.42578125" style="1" customWidth="1"/>
    <col min="3863" max="3863" width="30.5703125" style="1" customWidth="1"/>
    <col min="3864" max="3864" width="16.85546875" style="1" customWidth="1"/>
    <col min="3865" max="3880" width="14.140625" style="1" customWidth="1"/>
    <col min="3881" max="3882" width="22.7109375" style="1" customWidth="1"/>
    <col min="3883" max="3883" width="28.7109375" style="1" customWidth="1"/>
    <col min="3884" max="4096" width="11.42578125" style="1"/>
    <col min="4097" max="4104" width="4.85546875" style="1" customWidth="1"/>
    <col min="4105" max="4105" width="9.5703125" style="1" customWidth="1"/>
    <col min="4106" max="4106" width="11.5703125" style="1" customWidth="1"/>
    <col min="4107" max="4107" width="38.42578125" style="1" customWidth="1"/>
    <col min="4108" max="4108" width="22.7109375" style="1" customWidth="1"/>
    <col min="4109" max="4109" width="38" style="1" customWidth="1"/>
    <col min="4110" max="4110" width="30.28515625" style="1" customWidth="1"/>
    <col min="4111" max="4111" width="10.42578125" style="1" customWidth="1"/>
    <col min="4112" max="4112" width="28.42578125" style="1" customWidth="1"/>
    <col min="4113" max="4113" width="19.140625" style="1" customWidth="1"/>
    <col min="4114" max="4114" width="28.140625" style="1" customWidth="1"/>
    <col min="4115" max="4115" width="26.42578125" style="1" customWidth="1"/>
    <col min="4116" max="4116" width="26.7109375" style="1" customWidth="1"/>
    <col min="4117" max="4117" width="44.28515625" style="1" customWidth="1"/>
    <col min="4118" max="4118" width="25.42578125" style="1" customWidth="1"/>
    <col min="4119" max="4119" width="30.5703125" style="1" customWidth="1"/>
    <col min="4120" max="4120" width="16.85546875" style="1" customWidth="1"/>
    <col min="4121" max="4136" width="14.140625" style="1" customWidth="1"/>
    <col min="4137" max="4138" width="22.7109375" style="1" customWidth="1"/>
    <col min="4139" max="4139" width="28.7109375" style="1" customWidth="1"/>
    <col min="4140" max="4352" width="11.42578125" style="1"/>
    <col min="4353" max="4360" width="4.85546875" style="1" customWidth="1"/>
    <col min="4361" max="4361" width="9.5703125" style="1" customWidth="1"/>
    <col min="4362" max="4362" width="11.5703125" style="1" customWidth="1"/>
    <col min="4363" max="4363" width="38.42578125" style="1" customWidth="1"/>
    <col min="4364" max="4364" width="22.7109375" style="1" customWidth="1"/>
    <col min="4365" max="4365" width="38" style="1" customWidth="1"/>
    <col min="4366" max="4366" width="30.28515625" style="1" customWidth="1"/>
    <col min="4367" max="4367" width="10.42578125" style="1" customWidth="1"/>
    <col min="4368" max="4368" width="28.42578125" style="1" customWidth="1"/>
    <col min="4369" max="4369" width="19.140625" style="1" customWidth="1"/>
    <col min="4370" max="4370" width="28.140625" style="1" customWidth="1"/>
    <col min="4371" max="4371" width="26.42578125" style="1" customWidth="1"/>
    <col min="4372" max="4372" width="26.7109375" style="1" customWidth="1"/>
    <col min="4373" max="4373" width="44.28515625" style="1" customWidth="1"/>
    <col min="4374" max="4374" width="25.42578125" style="1" customWidth="1"/>
    <col min="4375" max="4375" width="30.5703125" style="1" customWidth="1"/>
    <col min="4376" max="4376" width="16.85546875" style="1" customWidth="1"/>
    <col min="4377" max="4392" width="14.140625" style="1" customWidth="1"/>
    <col min="4393" max="4394" width="22.7109375" style="1" customWidth="1"/>
    <col min="4395" max="4395" width="28.7109375" style="1" customWidth="1"/>
    <col min="4396" max="4608" width="11.42578125" style="1"/>
    <col min="4609" max="4616" width="4.85546875" style="1" customWidth="1"/>
    <col min="4617" max="4617" width="9.5703125" style="1" customWidth="1"/>
    <col min="4618" max="4618" width="11.5703125" style="1" customWidth="1"/>
    <col min="4619" max="4619" width="38.42578125" style="1" customWidth="1"/>
    <col min="4620" max="4620" width="22.7109375" style="1" customWidth="1"/>
    <col min="4621" max="4621" width="38" style="1" customWidth="1"/>
    <col min="4622" max="4622" width="30.28515625" style="1" customWidth="1"/>
    <col min="4623" max="4623" width="10.42578125" style="1" customWidth="1"/>
    <col min="4624" max="4624" width="28.42578125" style="1" customWidth="1"/>
    <col min="4625" max="4625" width="19.140625" style="1" customWidth="1"/>
    <col min="4626" max="4626" width="28.140625" style="1" customWidth="1"/>
    <col min="4627" max="4627" width="26.42578125" style="1" customWidth="1"/>
    <col min="4628" max="4628" width="26.7109375" style="1" customWidth="1"/>
    <col min="4629" max="4629" width="44.28515625" style="1" customWidth="1"/>
    <col min="4630" max="4630" width="25.42578125" style="1" customWidth="1"/>
    <col min="4631" max="4631" width="30.5703125" style="1" customWidth="1"/>
    <col min="4632" max="4632" width="16.85546875" style="1" customWidth="1"/>
    <col min="4633" max="4648" width="14.140625" style="1" customWidth="1"/>
    <col min="4649" max="4650" width="22.7109375" style="1" customWidth="1"/>
    <col min="4651" max="4651" width="28.7109375" style="1" customWidth="1"/>
    <col min="4652" max="4864" width="11.42578125" style="1"/>
    <col min="4865" max="4872" width="4.85546875" style="1" customWidth="1"/>
    <col min="4873" max="4873" width="9.5703125" style="1" customWidth="1"/>
    <col min="4874" max="4874" width="11.5703125" style="1" customWidth="1"/>
    <col min="4875" max="4875" width="38.42578125" style="1" customWidth="1"/>
    <col min="4876" max="4876" width="22.7109375" style="1" customWidth="1"/>
    <col min="4877" max="4877" width="38" style="1" customWidth="1"/>
    <col min="4878" max="4878" width="30.28515625" style="1" customWidth="1"/>
    <col min="4879" max="4879" width="10.42578125" style="1" customWidth="1"/>
    <col min="4880" max="4880" width="28.42578125" style="1" customWidth="1"/>
    <col min="4881" max="4881" width="19.140625" style="1" customWidth="1"/>
    <col min="4882" max="4882" width="28.140625" style="1" customWidth="1"/>
    <col min="4883" max="4883" width="26.42578125" style="1" customWidth="1"/>
    <col min="4884" max="4884" width="26.7109375" style="1" customWidth="1"/>
    <col min="4885" max="4885" width="44.28515625" style="1" customWidth="1"/>
    <col min="4886" max="4886" width="25.42578125" style="1" customWidth="1"/>
    <col min="4887" max="4887" width="30.5703125" style="1" customWidth="1"/>
    <col min="4888" max="4888" width="16.85546875" style="1" customWidth="1"/>
    <col min="4889" max="4904" width="14.140625" style="1" customWidth="1"/>
    <col min="4905" max="4906" width="22.7109375" style="1" customWidth="1"/>
    <col min="4907" max="4907" width="28.7109375" style="1" customWidth="1"/>
    <col min="4908" max="5120" width="11.42578125" style="1"/>
    <col min="5121" max="5128" width="4.85546875" style="1" customWidth="1"/>
    <col min="5129" max="5129" width="9.5703125" style="1" customWidth="1"/>
    <col min="5130" max="5130" width="11.5703125" style="1" customWidth="1"/>
    <col min="5131" max="5131" width="38.42578125" style="1" customWidth="1"/>
    <col min="5132" max="5132" width="22.7109375" style="1" customWidth="1"/>
    <col min="5133" max="5133" width="38" style="1" customWidth="1"/>
    <col min="5134" max="5134" width="30.28515625" style="1" customWidth="1"/>
    <col min="5135" max="5135" width="10.42578125" style="1" customWidth="1"/>
    <col min="5136" max="5136" width="28.42578125" style="1" customWidth="1"/>
    <col min="5137" max="5137" width="19.140625" style="1" customWidth="1"/>
    <col min="5138" max="5138" width="28.140625" style="1" customWidth="1"/>
    <col min="5139" max="5139" width="26.42578125" style="1" customWidth="1"/>
    <col min="5140" max="5140" width="26.7109375" style="1" customWidth="1"/>
    <col min="5141" max="5141" width="44.28515625" style="1" customWidth="1"/>
    <col min="5142" max="5142" width="25.42578125" style="1" customWidth="1"/>
    <col min="5143" max="5143" width="30.5703125" style="1" customWidth="1"/>
    <col min="5144" max="5144" width="16.85546875" style="1" customWidth="1"/>
    <col min="5145" max="5160" width="14.140625" style="1" customWidth="1"/>
    <col min="5161" max="5162" width="22.7109375" style="1" customWidth="1"/>
    <col min="5163" max="5163" width="28.7109375" style="1" customWidth="1"/>
    <col min="5164" max="5376" width="11.42578125" style="1"/>
    <col min="5377" max="5384" width="4.85546875" style="1" customWidth="1"/>
    <col min="5385" max="5385" width="9.5703125" style="1" customWidth="1"/>
    <col min="5386" max="5386" width="11.5703125" style="1" customWidth="1"/>
    <col min="5387" max="5387" width="38.42578125" style="1" customWidth="1"/>
    <col min="5388" max="5388" width="22.7109375" style="1" customWidth="1"/>
    <col min="5389" max="5389" width="38" style="1" customWidth="1"/>
    <col min="5390" max="5390" width="30.28515625" style="1" customWidth="1"/>
    <col min="5391" max="5391" width="10.42578125" style="1" customWidth="1"/>
    <col min="5392" max="5392" width="28.42578125" style="1" customWidth="1"/>
    <col min="5393" max="5393" width="19.140625" style="1" customWidth="1"/>
    <col min="5394" max="5394" width="28.140625" style="1" customWidth="1"/>
    <col min="5395" max="5395" width="26.42578125" style="1" customWidth="1"/>
    <col min="5396" max="5396" width="26.7109375" style="1" customWidth="1"/>
    <col min="5397" max="5397" width="44.28515625" style="1" customWidth="1"/>
    <col min="5398" max="5398" width="25.42578125" style="1" customWidth="1"/>
    <col min="5399" max="5399" width="30.5703125" style="1" customWidth="1"/>
    <col min="5400" max="5400" width="16.85546875" style="1" customWidth="1"/>
    <col min="5401" max="5416" width="14.140625" style="1" customWidth="1"/>
    <col min="5417" max="5418" width="22.7109375" style="1" customWidth="1"/>
    <col min="5419" max="5419" width="28.7109375" style="1" customWidth="1"/>
    <col min="5420" max="5632" width="11.42578125" style="1"/>
    <col min="5633" max="5640" width="4.85546875" style="1" customWidth="1"/>
    <col min="5641" max="5641" width="9.5703125" style="1" customWidth="1"/>
    <col min="5642" max="5642" width="11.5703125" style="1" customWidth="1"/>
    <col min="5643" max="5643" width="38.42578125" style="1" customWidth="1"/>
    <col min="5644" max="5644" width="22.7109375" style="1" customWidth="1"/>
    <col min="5645" max="5645" width="38" style="1" customWidth="1"/>
    <col min="5646" max="5646" width="30.28515625" style="1" customWidth="1"/>
    <col min="5647" max="5647" width="10.42578125" style="1" customWidth="1"/>
    <col min="5648" max="5648" width="28.42578125" style="1" customWidth="1"/>
    <col min="5649" max="5649" width="19.140625" style="1" customWidth="1"/>
    <col min="5650" max="5650" width="28.140625" style="1" customWidth="1"/>
    <col min="5651" max="5651" width="26.42578125" style="1" customWidth="1"/>
    <col min="5652" max="5652" width="26.7109375" style="1" customWidth="1"/>
    <col min="5653" max="5653" width="44.28515625" style="1" customWidth="1"/>
    <col min="5654" max="5654" width="25.42578125" style="1" customWidth="1"/>
    <col min="5655" max="5655" width="30.5703125" style="1" customWidth="1"/>
    <col min="5656" max="5656" width="16.85546875" style="1" customWidth="1"/>
    <col min="5657" max="5672" width="14.140625" style="1" customWidth="1"/>
    <col min="5673" max="5674" width="22.7109375" style="1" customWidth="1"/>
    <col min="5675" max="5675" width="28.7109375" style="1" customWidth="1"/>
    <col min="5676" max="5888" width="11.42578125" style="1"/>
    <col min="5889" max="5896" width="4.85546875" style="1" customWidth="1"/>
    <col min="5897" max="5897" width="9.5703125" style="1" customWidth="1"/>
    <col min="5898" max="5898" width="11.5703125" style="1" customWidth="1"/>
    <col min="5899" max="5899" width="38.42578125" style="1" customWidth="1"/>
    <col min="5900" max="5900" width="22.7109375" style="1" customWidth="1"/>
    <col min="5901" max="5901" width="38" style="1" customWidth="1"/>
    <col min="5902" max="5902" width="30.28515625" style="1" customWidth="1"/>
    <col min="5903" max="5903" width="10.42578125" style="1" customWidth="1"/>
    <col min="5904" max="5904" width="28.42578125" style="1" customWidth="1"/>
    <col min="5905" max="5905" width="19.140625" style="1" customWidth="1"/>
    <col min="5906" max="5906" width="28.140625" style="1" customWidth="1"/>
    <col min="5907" max="5907" width="26.42578125" style="1" customWidth="1"/>
    <col min="5908" max="5908" width="26.7109375" style="1" customWidth="1"/>
    <col min="5909" max="5909" width="44.28515625" style="1" customWidth="1"/>
    <col min="5910" max="5910" width="25.42578125" style="1" customWidth="1"/>
    <col min="5911" max="5911" width="30.5703125" style="1" customWidth="1"/>
    <col min="5912" max="5912" width="16.85546875" style="1" customWidth="1"/>
    <col min="5913" max="5928" width="14.140625" style="1" customWidth="1"/>
    <col min="5929" max="5930" width="22.7109375" style="1" customWidth="1"/>
    <col min="5931" max="5931" width="28.7109375" style="1" customWidth="1"/>
    <col min="5932" max="6144" width="11.42578125" style="1"/>
    <col min="6145" max="6152" width="4.85546875" style="1" customWidth="1"/>
    <col min="6153" max="6153" width="9.5703125" style="1" customWidth="1"/>
    <col min="6154" max="6154" width="11.5703125" style="1" customWidth="1"/>
    <col min="6155" max="6155" width="38.42578125" style="1" customWidth="1"/>
    <col min="6156" max="6156" width="22.7109375" style="1" customWidth="1"/>
    <col min="6157" max="6157" width="38" style="1" customWidth="1"/>
    <col min="6158" max="6158" width="30.28515625" style="1" customWidth="1"/>
    <col min="6159" max="6159" width="10.42578125" style="1" customWidth="1"/>
    <col min="6160" max="6160" width="28.42578125" style="1" customWidth="1"/>
    <col min="6161" max="6161" width="19.140625" style="1" customWidth="1"/>
    <col min="6162" max="6162" width="28.140625" style="1" customWidth="1"/>
    <col min="6163" max="6163" width="26.42578125" style="1" customWidth="1"/>
    <col min="6164" max="6164" width="26.7109375" style="1" customWidth="1"/>
    <col min="6165" max="6165" width="44.28515625" style="1" customWidth="1"/>
    <col min="6166" max="6166" width="25.42578125" style="1" customWidth="1"/>
    <col min="6167" max="6167" width="30.5703125" style="1" customWidth="1"/>
    <col min="6168" max="6168" width="16.85546875" style="1" customWidth="1"/>
    <col min="6169" max="6184" width="14.140625" style="1" customWidth="1"/>
    <col min="6185" max="6186" width="22.7109375" style="1" customWidth="1"/>
    <col min="6187" max="6187" width="28.7109375" style="1" customWidth="1"/>
    <col min="6188" max="6400" width="11.42578125" style="1"/>
    <col min="6401" max="6408" width="4.85546875" style="1" customWidth="1"/>
    <col min="6409" max="6409" width="9.5703125" style="1" customWidth="1"/>
    <col min="6410" max="6410" width="11.5703125" style="1" customWidth="1"/>
    <col min="6411" max="6411" width="38.42578125" style="1" customWidth="1"/>
    <col min="6412" max="6412" width="22.7109375" style="1" customWidth="1"/>
    <col min="6413" max="6413" width="38" style="1" customWidth="1"/>
    <col min="6414" max="6414" width="30.28515625" style="1" customWidth="1"/>
    <col min="6415" max="6415" width="10.42578125" style="1" customWidth="1"/>
    <col min="6416" max="6416" width="28.42578125" style="1" customWidth="1"/>
    <col min="6417" max="6417" width="19.140625" style="1" customWidth="1"/>
    <col min="6418" max="6418" width="28.140625" style="1" customWidth="1"/>
    <col min="6419" max="6419" width="26.42578125" style="1" customWidth="1"/>
    <col min="6420" max="6420" width="26.7109375" style="1" customWidth="1"/>
    <col min="6421" max="6421" width="44.28515625" style="1" customWidth="1"/>
    <col min="6422" max="6422" width="25.42578125" style="1" customWidth="1"/>
    <col min="6423" max="6423" width="30.5703125" style="1" customWidth="1"/>
    <col min="6424" max="6424" width="16.85546875" style="1" customWidth="1"/>
    <col min="6425" max="6440" width="14.140625" style="1" customWidth="1"/>
    <col min="6441" max="6442" width="22.7109375" style="1" customWidth="1"/>
    <col min="6443" max="6443" width="28.7109375" style="1" customWidth="1"/>
    <col min="6444" max="6656" width="11.42578125" style="1"/>
    <col min="6657" max="6664" width="4.85546875" style="1" customWidth="1"/>
    <col min="6665" max="6665" width="9.5703125" style="1" customWidth="1"/>
    <col min="6666" max="6666" width="11.5703125" style="1" customWidth="1"/>
    <col min="6667" max="6667" width="38.42578125" style="1" customWidth="1"/>
    <col min="6668" max="6668" width="22.7109375" style="1" customWidth="1"/>
    <col min="6669" max="6669" width="38" style="1" customWidth="1"/>
    <col min="6670" max="6670" width="30.28515625" style="1" customWidth="1"/>
    <col min="6671" max="6671" width="10.42578125" style="1" customWidth="1"/>
    <col min="6672" max="6672" width="28.42578125" style="1" customWidth="1"/>
    <col min="6673" max="6673" width="19.140625" style="1" customWidth="1"/>
    <col min="6674" max="6674" width="28.140625" style="1" customWidth="1"/>
    <col min="6675" max="6675" width="26.42578125" style="1" customWidth="1"/>
    <col min="6676" max="6676" width="26.7109375" style="1" customWidth="1"/>
    <col min="6677" max="6677" width="44.28515625" style="1" customWidth="1"/>
    <col min="6678" max="6678" width="25.42578125" style="1" customWidth="1"/>
    <col min="6679" max="6679" width="30.5703125" style="1" customWidth="1"/>
    <col min="6680" max="6680" width="16.85546875" style="1" customWidth="1"/>
    <col min="6681" max="6696" width="14.140625" style="1" customWidth="1"/>
    <col min="6697" max="6698" width="22.7109375" style="1" customWidth="1"/>
    <col min="6699" max="6699" width="28.7109375" style="1" customWidth="1"/>
    <col min="6700" max="6912" width="11.42578125" style="1"/>
    <col min="6913" max="6920" width="4.85546875" style="1" customWidth="1"/>
    <col min="6921" max="6921" width="9.5703125" style="1" customWidth="1"/>
    <col min="6922" max="6922" width="11.5703125" style="1" customWidth="1"/>
    <col min="6923" max="6923" width="38.42578125" style="1" customWidth="1"/>
    <col min="6924" max="6924" width="22.7109375" style="1" customWidth="1"/>
    <col min="6925" max="6925" width="38" style="1" customWidth="1"/>
    <col min="6926" max="6926" width="30.28515625" style="1" customWidth="1"/>
    <col min="6927" max="6927" width="10.42578125" style="1" customWidth="1"/>
    <col min="6928" max="6928" width="28.42578125" style="1" customWidth="1"/>
    <col min="6929" max="6929" width="19.140625" style="1" customWidth="1"/>
    <col min="6930" max="6930" width="28.140625" style="1" customWidth="1"/>
    <col min="6931" max="6931" width="26.42578125" style="1" customWidth="1"/>
    <col min="6932" max="6932" width="26.7109375" style="1" customWidth="1"/>
    <col min="6933" max="6933" width="44.28515625" style="1" customWidth="1"/>
    <col min="6934" max="6934" width="25.42578125" style="1" customWidth="1"/>
    <col min="6935" max="6935" width="30.5703125" style="1" customWidth="1"/>
    <col min="6936" max="6936" width="16.85546875" style="1" customWidth="1"/>
    <col min="6937" max="6952" width="14.140625" style="1" customWidth="1"/>
    <col min="6953" max="6954" width="22.7109375" style="1" customWidth="1"/>
    <col min="6955" max="6955" width="28.7109375" style="1" customWidth="1"/>
    <col min="6956" max="7168" width="11.42578125" style="1"/>
    <col min="7169" max="7176" width="4.85546875" style="1" customWidth="1"/>
    <col min="7177" max="7177" width="9.5703125" style="1" customWidth="1"/>
    <col min="7178" max="7178" width="11.5703125" style="1" customWidth="1"/>
    <col min="7179" max="7179" width="38.42578125" style="1" customWidth="1"/>
    <col min="7180" max="7180" width="22.7109375" style="1" customWidth="1"/>
    <col min="7181" max="7181" width="38" style="1" customWidth="1"/>
    <col min="7182" max="7182" width="30.28515625" style="1" customWidth="1"/>
    <col min="7183" max="7183" width="10.42578125" style="1" customWidth="1"/>
    <col min="7184" max="7184" width="28.42578125" style="1" customWidth="1"/>
    <col min="7185" max="7185" width="19.140625" style="1" customWidth="1"/>
    <col min="7186" max="7186" width="28.140625" style="1" customWidth="1"/>
    <col min="7187" max="7187" width="26.42578125" style="1" customWidth="1"/>
    <col min="7188" max="7188" width="26.7109375" style="1" customWidth="1"/>
    <col min="7189" max="7189" width="44.28515625" style="1" customWidth="1"/>
    <col min="7190" max="7190" width="25.42578125" style="1" customWidth="1"/>
    <col min="7191" max="7191" width="30.5703125" style="1" customWidth="1"/>
    <col min="7192" max="7192" width="16.85546875" style="1" customWidth="1"/>
    <col min="7193" max="7208" width="14.140625" style="1" customWidth="1"/>
    <col min="7209" max="7210" width="22.7109375" style="1" customWidth="1"/>
    <col min="7211" max="7211" width="28.7109375" style="1" customWidth="1"/>
    <col min="7212" max="7424" width="11.42578125" style="1"/>
    <col min="7425" max="7432" width="4.85546875" style="1" customWidth="1"/>
    <col min="7433" max="7433" width="9.5703125" style="1" customWidth="1"/>
    <col min="7434" max="7434" width="11.5703125" style="1" customWidth="1"/>
    <col min="7435" max="7435" width="38.42578125" style="1" customWidth="1"/>
    <col min="7436" max="7436" width="22.7109375" style="1" customWidth="1"/>
    <col min="7437" max="7437" width="38" style="1" customWidth="1"/>
    <col min="7438" max="7438" width="30.28515625" style="1" customWidth="1"/>
    <col min="7439" max="7439" width="10.42578125" style="1" customWidth="1"/>
    <col min="7440" max="7440" width="28.42578125" style="1" customWidth="1"/>
    <col min="7441" max="7441" width="19.140625" style="1" customWidth="1"/>
    <col min="7442" max="7442" width="28.140625" style="1" customWidth="1"/>
    <col min="7443" max="7443" width="26.42578125" style="1" customWidth="1"/>
    <col min="7444" max="7444" width="26.7109375" style="1" customWidth="1"/>
    <col min="7445" max="7445" width="44.28515625" style="1" customWidth="1"/>
    <col min="7446" max="7446" width="25.42578125" style="1" customWidth="1"/>
    <col min="7447" max="7447" width="30.5703125" style="1" customWidth="1"/>
    <col min="7448" max="7448" width="16.85546875" style="1" customWidth="1"/>
    <col min="7449" max="7464" width="14.140625" style="1" customWidth="1"/>
    <col min="7465" max="7466" width="22.7109375" style="1" customWidth="1"/>
    <col min="7467" max="7467" width="28.7109375" style="1" customWidth="1"/>
    <col min="7468" max="7680" width="11.42578125" style="1"/>
    <col min="7681" max="7688" width="4.85546875" style="1" customWidth="1"/>
    <col min="7689" max="7689" width="9.5703125" style="1" customWidth="1"/>
    <col min="7690" max="7690" width="11.5703125" style="1" customWidth="1"/>
    <col min="7691" max="7691" width="38.42578125" style="1" customWidth="1"/>
    <col min="7692" max="7692" width="22.7109375" style="1" customWidth="1"/>
    <col min="7693" max="7693" width="38" style="1" customWidth="1"/>
    <col min="7694" max="7694" width="30.28515625" style="1" customWidth="1"/>
    <col min="7695" max="7695" width="10.42578125" style="1" customWidth="1"/>
    <col min="7696" max="7696" width="28.42578125" style="1" customWidth="1"/>
    <col min="7697" max="7697" width="19.140625" style="1" customWidth="1"/>
    <col min="7698" max="7698" width="28.140625" style="1" customWidth="1"/>
    <col min="7699" max="7699" width="26.42578125" style="1" customWidth="1"/>
    <col min="7700" max="7700" width="26.7109375" style="1" customWidth="1"/>
    <col min="7701" max="7701" width="44.28515625" style="1" customWidth="1"/>
    <col min="7702" max="7702" width="25.42578125" style="1" customWidth="1"/>
    <col min="7703" max="7703" width="30.5703125" style="1" customWidth="1"/>
    <col min="7704" max="7704" width="16.85546875" style="1" customWidth="1"/>
    <col min="7705" max="7720" width="14.140625" style="1" customWidth="1"/>
    <col min="7721" max="7722" width="22.7109375" style="1" customWidth="1"/>
    <col min="7723" max="7723" width="28.7109375" style="1" customWidth="1"/>
    <col min="7724" max="7936" width="11.42578125" style="1"/>
    <col min="7937" max="7944" width="4.85546875" style="1" customWidth="1"/>
    <col min="7945" max="7945" width="9.5703125" style="1" customWidth="1"/>
    <col min="7946" max="7946" width="11.5703125" style="1" customWidth="1"/>
    <col min="7947" max="7947" width="38.42578125" style="1" customWidth="1"/>
    <col min="7948" max="7948" width="22.7109375" style="1" customWidth="1"/>
    <col min="7949" max="7949" width="38" style="1" customWidth="1"/>
    <col min="7950" max="7950" width="30.28515625" style="1" customWidth="1"/>
    <col min="7951" max="7951" width="10.42578125" style="1" customWidth="1"/>
    <col min="7952" max="7952" width="28.42578125" style="1" customWidth="1"/>
    <col min="7953" max="7953" width="19.140625" style="1" customWidth="1"/>
    <col min="7954" max="7954" width="28.140625" style="1" customWidth="1"/>
    <col min="7955" max="7955" width="26.42578125" style="1" customWidth="1"/>
    <col min="7956" max="7956" width="26.7109375" style="1" customWidth="1"/>
    <col min="7957" max="7957" width="44.28515625" style="1" customWidth="1"/>
    <col min="7958" max="7958" width="25.42578125" style="1" customWidth="1"/>
    <col min="7959" max="7959" width="30.5703125" style="1" customWidth="1"/>
    <col min="7960" max="7960" width="16.85546875" style="1" customWidth="1"/>
    <col min="7961" max="7976" width="14.140625" style="1" customWidth="1"/>
    <col min="7977" max="7978" width="22.7109375" style="1" customWidth="1"/>
    <col min="7979" max="7979" width="28.7109375" style="1" customWidth="1"/>
    <col min="7980" max="8192" width="11.42578125" style="1"/>
    <col min="8193" max="8200" width="4.85546875" style="1" customWidth="1"/>
    <col min="8201" max="8201" width="9.5703125" style="1" customWidth="1"/>
    <col min="8202" max="8202" width="11.5703125" style="1" customWidth="1"/>
    <col min="8203" max="8203" width="38.42578125" style="1" customWidth="1"/>
    <col min="8204" max="8204" width="22.7109375" style="1" customWidth="1"/>
    <col min="8205" max="8205" width="38" style="1" customWidth="1"/>
    <col min="8206" max="8206" width="30.28515625" style="1" customWidth="1"/>
    <col min="8207" max="8207" width="10.42578125" style="1" customWidth="1"/>
    <col min="8208" max="8208" width="28.42578125" style="1" customWidth="1"/>
    <col min="8209" max="8209" width="19.140625" style="1" customWidth="1"/>
    <col min="8210" max="8210" width="28.140625" style="1" customWidth="1"/>
    <col min="8211" max="8211" width="26.42578125" style="1" customWidth="1"/>
    <col min="8212" max="8212" width="26.7109375" style="1" customWidth="1"/>
    <col min="8213" max="8213" width="44.28515625" style="1" customWidth="1"/>
    <col min="8214" max="8214" width="25.42578125" style="1" customWidth="1"/>
    <col min="8215" max="8215" width="30.5703125" style="1" customWidth="1"/>
    <col min="8216" max="8216" width="16.85546875" style="1" customWidth="1"/>
    <col min="8217" max="8232" width="14.140625" style="1" customWidth="1"/>
    <col min="8233" max="8234" width="22.7109375" style="1" customWidth="1"/>
    <col min="8235" max="8235" width="28.7109375" style="1" customWidth="1"/>
    <col min="8236" max="8448" width="11.42578125" style="1"/>
    <col min="8449" max="8456" width="4.85546875" style="1" customWidth="1"/>
    <col min="8457" max="8457" width="9.5703125" style="1" customWidth="1"/>
    <col min="8458" max="8458" width="11.5703125" style="1" customWidth="1"/>
    <col min="8459" max="8459" width="38.42578125" style="1" customWidth="1"/>
    <col min="8460" max="8460" width="22.7109375" style="1" customWidth="1"/>
    <col min="8461" max="8461" width="38" style="1" customWidth="1"/>
    <col min="8462" max="8462" width="30.28515625" style="1" customWidth="1"/>
    <col min="8463" max="8463" width="10.42578125" style="1" customWidth="1"/>
    <col min="8464" max="8464" width="28.42578125" style="1" customWidth="1"/>
    <col min="8465" max="8465" width="19.140625" style="1" customWidth="1"/>
    <col min="8466" max="8466" width="28.140625" style="1" customWidth="1"/>
    <col min="8467" max="8467" width="26.42578125" style="1" customWidth="1"/>
    <col min="8468" max="8468" width="26.7109375" style="1" customWidth="1"/>
    <col min="8469" max="8469" width="44.28515625" style="1" customWidth="1"/>
    <col min="8470" max="8470" width="25.42578125" style="1" customWidth="1"/>
    <col min="8471" max="8471" width="30.5703125" style="1" customWidth="1"/>
    <col min="8472" max="8472" width="16.85546875" style="1" customWidth="1"/>
    <col min="8473" max="8488" width="14.140625" style="1" customWidth="1"/>
    <col min="8489" max="8490" width="22.7109375" style="1" customWidth="1"/>
    <col min="8491" max="8491" width="28.7109375" style="1" customWidth="1"/>
    <col min="8492" max="8704" width="11.42578125" style="1"/>
    <col min="8705" max="8712" width="4.85546875" style="1" customWidth="1"/>
    <col min="8713" max="8713" width="9.5703125" style="1" customWidth="1"/>
    <col min="8714" max="8714" width="11.5703125" style="1" customWidth="1"/>
    <col min="8715" max="8715" width="38.42578125" style="1" customWidth="1"/>
    <col min="8716" max="8716" width="22.7109375" style="1" customWidth="1"/>
    <col min="8717" max="8717" width="38" style="1" customWidth="1"/>
    <col min="8718" max="8718" width="30.28515625" style="1" customWidth="1"/>
    <col min="8719" max="8719" width="10.42578125" style="1" customWidth="1"/>
    <col min="8720" max="8720" width="28.42578125" style="1" customWidth="1"/>
    <col min="8721" max="8721" width="19.140625" style="1" customWidth="1"/>
    <col min="8722" max="8722" width="28.140625" style="1" customWidth="1"/>
    <col min="8723" max="8723" width="26.42578125" style="1" customWidth="1"/>
    <col min="8724" max="8724" width="26.7109375" style="1" customWidth="1"/>
    <col min="8725" max="8725" width="44.28515625" style="1" customWidth="1"/>
    <col min="8726" max="8726" width="25.42578125" style="1" customWidth="1"/>
    <col min="8727" max="8727" width="30.5703125" style="1" customWidth="1"/>
    <col min="8728" max="8728" width="16.85546875" style="1" customWidth="1"/>
    <col min="8729" max="8744" width="14.140625" style="1" customWidth="1"/>
    <col min="8745" max="8746" width="22.7109375" style="1" customWidth="1"/>
    <col min="8747" max="8747" width="28.7109375" style="1" customWidth="1"/>
    <col min="8748" max="8960" width="11.42578125" style="1"/>
    <col min="8961" max="8968" width="4.85546875" style="1" customWidth="1"/>
    <col min="8969" max="8969" width="9.5703125" style="1" customWidth="1"/>
    <col min="8970" max="8970" width="11.5703125" style="1" customWidth="1"/>
    <col min="8971" max="8971" width="38.42578125" style="1" customWidth="1"/>
    <col min="8972" max="8972" width="22.7109375" style="1" customWidth="1"/>
    <col min="8973" max="8973" width="38" style="1" customWidth="1"/>
    <col min="8974" max="8974" width="30.28515625" style="1" customWidth="1"/>
    <col min="8975" max="8975" width="10.42578125" style="1" customWidth="1"/>
    <col min="8976" max="8976" width="28.42578125" style="1" customWidth="1"/>
    <col min="8977" max="8977" width="19.140625" style="1" customWidth="1"/>
    <col min="8978" max="8978" width="28.140625" style="1" customWidth="1"/>
    <col min="8979" max="8979" width="26.42578125" style="1" customWidth="1"/>
    <col min="8980" max="8980" width="26.7109375" style="1" customWidth="1"/>
    <col min="8981" max="8981" width="44.28515625" style="1" customWidth="1"/>
    <col min="8982" max="8982" width="25.42578125" style="1" customWidth="1"/>
    <col min="8983" max="8983" width="30.5703125" style="1" customWidth="1"/>
    <col min="8984" max="8984" width="16.85546875" style="1" customWidth="1"/>
    <col min="8985" max="9000" width="14.140625" style="1" customWidth="1"/>
    <col min="9001" max="9002" width="22.7109375" style="1" customWidth="1"/>
    <col min="9003" max="9003" width="28.7109375" style="1" customWidth="1"/>
    <col min="9004" max="9216" width="11.42578125" style="1"/>
    <col min="9217" max="9224" width="4.85546875" style="1" customWidth="1"/>
    <col min="9225" max="9225" width="9.5703125" style="1" customWidth="1"/>
    <col min="9226" max="9226" width="11.5703125" style="1" customWidth="1"/>
    <col min="9227" max="9227" width="38.42578125" style="1" customWidth="1"/>
    <col min="9228" max="9228" width="22.7109375" style="1" customWidth="1"/>
    <col min="9229" max="9229" width="38" style="1" customWidth="1"/>
    <col min="9230" max="9230" width="30.28515625" style="1" customWidth="1"/>
    <col min="9231" max="9231" width="10.42578125" style="1" customWidth="1"/>
    <col min="9232" max="9232" width="28.42578125" style="1" customWidth="1"/>
    <col min="9233" max="9233" width="19.140625" style="1" customWidth="1"/>
    <col min="9234" max="9234" width="28.140625" style="1" customWidth="1"/>
    <col min="9235" max="9235" width="26.42578125" style="1" customWidth="1"/>
    <col min="9236" max="9236" width="26.7109375" style="1" customWidth="1"/>
    <col min="9237" max="9237" width="44.28515625" style="1" customWidth="1"/>
    <col min="9238" max="9238" width="25.42578125" style="1" customWidth="1"/>
    <col min="9239" max="9239" width="30.5703125" style="1" customWidth="1"/>
    <col min="9240" max="9240" width="16.85546875" style="1" customWidth="1"/>
    <col min="9241" max="9256" width="14.140625" style="1" customWidth="1"/>
    <col min="9257" max="9258" width="22.7109375" style="1" customWidth="1"/>
    <col min="9259" max="9259" width="28.7109375" style="1" customWidth="1"/>
    <col min="9260" max="9472" width="11.42578125" style="1"/>
    <col min="9473" max="9480" width="4.85546875" style="1" customWidth="1"/>
    <col min="9481" max="9481" width="9.5703125" style="1" customWidth="1"/>
    <col min="9482" max="9482" width="11.5703125" style="1" customWidth="1"/>
    <col min="9483" max="9483" width="38.42578125" style="1" customWidth="1"/>
    <col min="9484" max="9484" width="22.7109375" style="1" customWidth="1"/>
    <col min="9485" max="9485" width="38" style="1" customWidth="1"/>
    <col min="9486" max="9486" width="30.28515625" style="1" customWidth="1"/>
    <col min="9487" max="9487" width="10.42578125" style="1" customWidth="1"/>
    <col min="9488" max="9488" width="28.42578125" style="1" customWidth="1"/>
    <col min="9489" max="9489" width="19.140625" style="1" customWidth="1"/>
    <col min="9490" max="9490" width="28.140625" style="1" customWidth="1"/>
    <col min="9491" max="9491" width="26.42578125" style="1" customWidth="1"/>
    <col min="9492" max="9492" width="26.7109375" style="1" customWidth="1"/>
    <col min="9493" max="9493" width="44.28515625" style="1" customWidth="1"/>
    <col min="9494" max="9494" width="25.42578125" style="1" customWidth="1"/>
    <col min="9495" max="9495" width="30.5703125" style="1" customWidth="1"/>
    <col min="9496" max="9496" width="16.85546875" style="1" customWidth="1"/>
    <col min="9497" max="9512" width="14.140625" style="1" customWidth="1"/>
    <col min="9513" max="9514" width="22.7109375" style="1" customWidth="1"/>
    <col min="9515" max="9515" width="28.7109375" style="1" customWidth="1"/>
    <col min="9516" max="9728" width="11.42578125" style="1"/>
    <col min="9729" max="9736" width="4.85546875" style="1" customWidth="1"/>
    <col min="9737" max="9737" width="9.5703125" style="1" customWidth="1"/>
    <col min="9738" max="9738" width="11.5703125" style="1" customWidth="1"/>
    <col min="9739" max="9739" width="38.42578125" style="1" customWidth="1"/>
    <col min="9740" max="9740" width="22.7109375" style="1" customWidth="1"/>
    <col min="9741" max="9741" width="38" style="1" customWidth="1"/>
    <col min="9742" max="9742" width="30.28515625" style="1" customWidth="1"/>
    <col min="9743" max="9743" width="10.42578125" style="1" customWidth="1"/>
    <col min="9744" max="9744" width="28.42578125" style="1" customWidth="1"/>
    <col min="9745" max="9745" width="19.140625" style="1" customWidth="1"/>
    <col min="9746" max="9746" width="28.140625" style="1" customWidth="1"/>
    <col min="9747" max="9747" width="26.42578125" style="1" customWidth="1"/>
    <col min="9748" max="9748" width="26.7109375" style="1" customWidth="1"/>
    <col min="9749" max="9749" width="44.28515625" style="1" customWidth="1"/>
    <col min="9750" max="9750" width="25.42578125" style="1" customWidth="1"/>
    <col min="9751" max="9751" width="30.5703125" style="1" customWidth="1"/>
    <col min="9752" max="9752" width="16.85546875" style="1" customWidth="1"/>
    <col min="9753" max="9768" width="14.140625" style="1" customWidth="1"/>
    <col min="9769" max="9770" width="22.7109375" style="1" customWidth="1"/>
    <col min="9771" max="9771" width="28.7109375" style="1" customWidth="1"/>
    <col min="9772" max="9984" width="11.42578125" style="1"/>
    <col min="9985" max="9992" width="4.85546875" style="1" customWidth="1"/>
    <col min="9993" max="9993" width="9.5703125" style="1" customWidth="1"/>
    <col min="9994" max="9994" width="11.5703125" style="1" customWidth="1"/>
    <col min="9995" max="9995" width="38.42578125" style="1" customWidth="1"/>
    <col min="9996" max="9996" width="22.7109375" style="1" customWidth="1"/>
    <col min="9997" max="9997" width="38" style="1" customWidth="1"/>
    <col min="9998" max="9998" width="30.28515625" style="1" customWidth="1"/>
    <col min="9999" max="9999" width="10.42578125" style="1" customWidth="1"/>
    <col min="10000" max="10000" width="28.42578125" style="1" customWidth="1"/>
    <col min="10001" max="10001" width="19.140625" style="1" customWidth="1"/>
    <col min="10002" max="10002" width="28.140625" style="1" customWidth="1"/>
    <col min="10003" max="10003" width="26.42578125" style="1" customWidth="1"/>
    <col min="10004" max="10004" width="26.7109375" style="1" customWidth="1"/>
    <col min="10005" max="10005" width="44.28515625" style="1" customWidth="1"/>
    <col min="10006" max="10006" width="25.42578125" style="1" customWidth="1"/>
    <col min="10007" max="10007" width="30.5703125" style="1" customWidth="1"/>
    <col min="10008" max="10008" width="16.85546875" style="1" customWidth="1"/>
    <col min="10009" max="10024" width="14.140625" style="1" customWidth="1"/>
    <col min="10025" max="10026" width="22.7109375" style="1" customWidth="1"/>
    <col min="10027" max="10027" width="28.7109375" style="1" customWidth="1"/>
    <col min="10028" max="10240" width="11.42578125" style="1"/>
    <col min="10241" max="10248" width="4.85546875" style="1" customWidth="1"/>
    <col min="10249" max="10249" width="9.5703125" style="1" customWidth="1"/>
    <col min="10250" max="10250" width="11.5703125" style="1" customWidth="1"/>
    <col min="10251" max="10251" width="38.42578125" style="1" customWidth="1"/>
    <col min="10252" max="10252" width="22.7109375" style="1" customWidth="1"/>
    <col min="10253" max="10253" width="38" style="1" customWidth="1"/>
    <col min="10254" max="10254" width="30.28515625" style="1" customWidth="1"/>
    <col min="10255" max="10255" width="10.42578125" style="1" customWidth="1"/>
    <col min="10256" max="10256" width="28.42578125" style="1" customWidth="1"/>
    <col min="10257" max="10257" width="19.140625" style="1" customWidth="1"/>
    <col min="10258" max="10258" width="28.140625" style="1" customWidth="1"/>
    <col min="10259" max="10259" width="26.42578125" style="1" customWidth="1"/>
    <col min="10260" max="10260" width="26.7109375" style="1" customWidth="1"/>
    <col min="10261" max="10261" width="44.28515625" style="1" customWidth="1"/>
    <col min="10262" max="10262" width="25.42578125" style="1" customWidth="1"/>
    <col min="10263" max="10263" width="30.5703125" style="1" customWidth="1"/>
    <col min="10264" max="10264" width="16.85546875" style="1" customWidth="1"/>
    <col min="10265" max="10280" width="14.140625" style="1" customWidth="1"/>
    <col min="10281" max="10282" width="22.7109375" style="1" customWidth="1"/>
    <col min="10283" max="10283" width="28.7109375" style="1" customWidth="1"/>
    <col min="10284" max="10496" width="11.42578125" style="1"/>
    <col min="10497" max="10504" width="4.85546875" style="1" customWidth="1"/>
    <col min="10505" max="10505" width="9.5703125" style="1" customWidth="1"/>
    <col min="10506" max="10506" width="11.5703125" style="1" customWidth="1"/>
    <col min="10507" max="10507" width="38.42578125" style="1" customWidth="1"/>
    <col min="10508" max="10508" width="22.7109375" style="1" customWidth="1"/>
    <col min="10509" max="10509" width="38" style="1" customWidth="1"/>
    <col min="10510" max="10510" width="30.28515625" style="1" customWidth="1"/>
    <col min="10511" max="10511" width="10.42578125" style="1" customWidth="1"/>
    <col min="10512" max="10512" width="28.42578125" style="1" customWidth="1"/>
    <col min="10513" max="10513" width="19.140625" style="1" customWidth="1"/>
    <col min="10514" max="10514" width="28.140625" style="1" customWidth="1"/>
    <col min="10515" max="10515" width="26.42578125" style="1" customWidth="1"/>
    <col min="10516" max="10516" width="26.7109375" style="1" customWidth="1"/>
    <col min="10517" max="10517" width="44.28515625" style="1" customWidth="1"/>
    <col min="10518" max="10518" width="25.42578125" style="1" customWidth="1"/>
    <col min="10519" max="10519" width="30.5703125" style="1" customWidth="1"/>
    <col min="10520" max="10520" width="16.85546875" style="1" customWidth="1"/>
    <col min="10521" max="10536" width="14.140625" style="1" customWidth="1"/>
    <col min="10537" max="10538" width="22.7109375" style="1" customWidth="1"/>
    <col min="10539" max="10539" width="28.7109375" style="1" customWidth="1"/>
    <col min="10540" max="10752" width="11.42578125" style="1"/>
    <col min="10753" max="10760" width="4.85546875" style="1" customWidth="1"/>
    <col min="10761" max="10761" width="9.5703125" style="1" customWidth="1"/>
    <col min="10762" max="10762" width="11.5703125" style="1" customWidth="1"/>
    <col min="10763" max="10763" width="38.42578125" style="1" customWidth="1"/>
    <col min="10764" max="10764" width="22.7109375" style="1" customWidth="1"/>
    <col min="10765" max="10765" width="38" style="1" customWidth="1"/>
    <col min="10766" max="10766" width="30.28515625" style="1" customWidth="1"/>
    <col min="10767" max="10767" width="10.42578125" style="1" customWidth="1"/>
    <col min="10768" max="10768" width="28.42578125" style="1" customWidth="1"/>
    <col min="10769" max="10769" width="19.140625" style="1" customWidth="1"/>
    <col min="10770" max="10770" width="28.140625" style="1" customWidth="1"/>
    <col min="10771" max="10771" width="26.42578125" style="1" customWidth="1"/>
    <col min="10772" max="10772" width="26.7109375" style="1" customWidth="1"/>
    <col min="10773" max="10773" width="44.28515625" style="1" customWidth="1"/>
    <col min="10774" max="10774" width="25.42578125" style="1" customWidth="1"/>
    <col min="10775" max="10775" width="30.5703125" style="1" customWidth="1"/>
    <col min="10776" max="10776" width="16.85546875" style="1" customWidth="1"/>
    <col min="10777" max="10792" width="14.140625" style="1" customWidth="1"/>
    <col min="10793" max="10794" width="22.7109375" style="1" customWidth="1"/>
    <col min="10795" max="10795" width="28.7109375" style="1" customWidth="1"/>
    <col min="10796" max="11008" width="11.42578125" style="1"/>
    <col min="11009" max="11016" width="4.85546875" style="1" customWidth="1"/>
    <col min="11017" max="11017" width="9.5703125" style="1" customWidth="1"/>
    <col min="11018" max="11018" width="11.5703125" style="1" customWidth="1"/>
    <col min="11019" max="11019" width="38.42578125" style="1" customWidth="1"/>
    <col min="11020" max="11020" width="22.7109375" style="1" customWidth="1"/>
    <col min="11021" max="11021" width="38" style="1" customWidth="1"/>
    <col min="11022" max="11022" width="30.28515625" style="1" customWidth="1"/>
    <col min="11023" max="11023" width="10.42578125" style="1" customWidth="1"/>
    <col min="11024" max="11024" width="28.42578125" style="1" customWidth="1"/>
    <col min="11025" max="11025" width="19.140625" style="1" customWidth="1"/>
    <col min="11026" max="11026" width="28.140625" style="1" customWidth="1"/>
    <col min="11027" max="11027" width="26.42578125" style="1" customWidth="1"/>
    <col min="11028" max="11028" width="26.7109375" style="1" customWidth="1"/>
    <col min="11029" max="11029" width="44.28515625" style="1" customWidth="1"/>
    <col min="11030" max="11030" width="25.42578125" style="1" customWidth="1"/>
    <col min="11031" max="11031" width="30.5703125" style="1" customWidth="1"/>
    <col min="11032" max="11032" width="16.85546875" style="1" customWidth="1"/>
    <col min="11033" max="11048" width="14.140625" style="1" customWidth="1"/>
    <col min="11049" max="11050" width="22.7109375" style="1" customWidth="1"/>
    <col min="11051" max="11051" width="28.7109375" style="1" customWidth="1"/>
    <col min="11052" max="11264" width="11.42578125" style="1"/>
    <col min="11265" max="11272" width="4.85546875" style="1" customWidth="1"/>
    <col min="11273" max="11273" width="9.5703125" style="1" customWidth="1"/>
    <col min="11274" max="11274" width="11.5703125" style="1" customWidth="1"/>
    <col min="11275" max="11275" width="38.42578125" style="1" customWidth="1"/>
    <col min="11276" max="11276" width="22.7109375" style="1" customWidth="1"/>
    <col min="11277" max="11277" width="38" style="1" customWidth="1"/>
    <col min="11278" max="11278" width="30.28515625" style="1" customWidth="1"/>
    <col min="11279" max="11279" width="10.42578125" style="1" customWidth="1"/>
    <col min="11280" max="11280" width="28.42578125" style="1" customWidth="1"/>
    <col min="11281" max="11281" width="19.140625" style="1" customWidth="1"/>
    <col min="11282" max="11282" width="28.140625" style="1" customWidth="1"/>
    <col min="11283" max="11283" width="26.42578125" style="1" customWidth="1"/>
    <col min="11284" max="11284" width="26.7109375" style="1" customWidth="1"/>
    <col min="11285" max="11285" width="44.28515625" style="1" customWidth="1"/>
    <col min="11286" max="11286" width="25.42578125" style="1" customWidth="1"/>
    <col min="11287" max="11287" width="30.5703125" style="1" customWidth="1"/>
    <col min="11288" max="11288" width="16.85546875" style="1" customWidth="1"/>
    <col min="11289" max="11304" width="14.140625" style="1" customWidth="1"/>
    <col min="11305" max="11306" width="22.7109375" style="1" customWidth="1"/>
    <col min="11307" max="11307" width="28.7109375" style="1" customWidth="1"/>
    <col min="11308" max="11520" width="11.42578125" style="1"/>
    <col min="11521" max="11528" width="4.85546875" style="1" customWidth="1"/>
    <col min="11529" max="11529" width="9.5703125" style="1" customWidth="1"/>
    <col min="11530" max="11530" width="11.5703125" style="1" customWidth="1"/>
    <col min="11531" max="11531" width="38.42578125" style="1" customWidth="1"/>
    <col min="11532" max="11532" width="22.7109375" style="1" customWidth="1"/>
    <col min="11533" max="11533" width="38" style="1" customWidth="1"/>
    <col min="11534" max="11534" width="30.28515625" style="1" customWidth="1"/>
    <col min="11535" max="11535" width="10.42578125" style="1" customWidth="1"/>
    <col min="11536" max="11536" width="28.42578125" style="1" customWidth="1"/>
    <col min="11537" max="11537" width="19.140625" style="1" customWidth="1"/>
    <col min="11538" max="11538" width="28.140625" style="1" customWidth="1"/>
    <col min="11539" max="11539" width="26.42578125" style="1" customWidth="1"/>
    <col min="11540" max="11540" width="26.7109375" style="1" customWidth="1"/>
    <col min="11541" max="11541" width="44.28515625" style="1" customWidth="1"/>
    <col min="11542" max="11542" width="25.42578125" style="1" customWidth="1"/>
    <col min="11543" max="11543" width="30.5703125" style="1" customWidth="1"/>
    <col min="11544" max="11544" width="16.85546875" style="1" customWidth="1"/>
    <col min="11545" max="11560" width="14.140625" style="1" customWidth="1"/>
    <col min="11561" max="11562" width="22.7109375" style="1" customWidth="1"/>
    <col min="11563" max="11563" width="28.7109375" style="1" customWidth="1"/>
    <col min="11564" max="11776" width="11.42578125" style="1"/>
    <col min="11777" max="11784" width="4.85546875" style="1" customWidth="1"/>
    <col min="11785" max="11785" width="9.5703125" style="1" customWidth="1"/>
    <col min="11786" max="11786" width="11.5703125" style="1" customWidth="1"/>
    <col min="11787" max="11787" width="38.42578125" style="1" customWidth="1"/>
    <col min="11788" max="11788" width="22.7109375" style="1" customWidth="1"/>
    <col min="11789" max="11789" width="38" style="1" customWidth="1"/>
    <col min="11790" max="11790" width="30.28515625" style="1" customWidth="1"/>
    <col min="11791" max="11791" width="10.42578125" style="1" customWidth="1"/>
    <col min="11792" max="11792" width="28.42578125" style="1" customWidth="1"/>
    <col min="11793" max="11793" width="19.140625" style="1" customWidth="1"/>
    <col min="11794" max="11794" width="28.140625" style="1" customWidth="1"/>
    <col min="11795" max="11795" width="26.42578125" style="1" customWidth="1"/>
    <col min="11796" max="11796" width="26.7109375" style="1" customWidth="1"/>
    <col min="11797" max="11797" width="44.28515625" style="1" customWidth="1"/>
    <col min="11798" max="11798" width="25.42578125" style="1" customWidth="1"/>
    <col min="11799" max="11799" width="30.5703125" style="1" customWidth="1"/>
    <col min="11800" max="11800" width="16.85546875" style="1" customWidth="1"/>
    <col min="11801" max="11816" width="14.140625" style="1" customWidth="1"/>
    <col min="11817" max="11818" width="22.7109375" style="1" customWidth="1"/>
    <col min="11819" max="11819" width="28.7109375" style="1" customWidth="1"/>
    <col min="11820" max="12032" width="11.42578125" style="1"/>
    <col min="12033" max="12040" width="4.85546875" style="1" customWidth="1"/>
    <col min="12041" max="12041" width="9.5703125" style="1" customWidth="1"/>
    <col min="12042" max="12042" width="11.5703125" style="1" customWidth="1"/>
    <col min="12043" max="12043" width="38.42578125" style="1" customWidth="1"/>
    <col min="12044" max="12044" width="22.7109375" style="1" customWidth="1"/>
    <col min="12045" max="12045" width="38" style="1" customWidth="1"/>
    <col min="12046" max="12046" width="30.28515625" style="1" customWidth="1"/>
    <col min="12047" max="12047" width="10.42578125" style="1" customWidth="1"/>
    <col min="12048" max="12048" width="28.42578125" style="1" customWidth="1"/>
    <col min="12049" max="12049" width="19.140625" style="1" customWidth="1"/>
    <col min="12050" max="12050" width="28.140625" style="1" customWidth="1"/>
    <col min="12051" max="12051" width="26.42578125" style="1" customWidth="1"/>
    <col min="12052" max="12052" width="26.7109375" style="1" customWidth="1"/>
    <col min="12053" max="12053" width="44.28515625" style="1" customWidth="1"/>
    <col min="12054" max="12054" width="25.42578125" style="1" customWidth="1"/>
    <col min="12055" max="12055" width="30.5703125" style="1" customWidth="1"/>
    <col min="12056" max="12056" width="16.85546875" style="1" customWidth="1"/>
    <col min="12057" max="12072" width="14.140625" style="1" customWidth="1"/>
    <col min="12073" max="12074" width="22.7109375" style="1" customWidth="1"/>
    <col min="12075" max="12075" width="28.7109375" style="1" customWidth="1"/>
    <col min="12076" max="12288" width="11.42578125" style="1"/>
    <col min="12289" max="12296" width="4.85546875" style="1" customWidth="1"/>
    <col min="12297" max="12297" width="9.5703125" style="1" customWidth="1"/>
    <col min="12298" max="12298" width="11.5703125" style="1" customWidth="1"/>
    <col min="12299" max="12299" width="38.42578125" style="1" customWidth="1"/>
    <col min="12300" max="12300" width="22.7109375" style="1" customWidth="1"/>
    <col min="12301" max="12301" width="38" style="1" customWidth="1"/>
    <col min="12302" max="12302" width="30.28515625" style="1" customWidth="1"/>
    <col min="12303" max="12303" width="10.42578125" style="1" customWidth="1"/>
    <col min="12304" max="12304" width="28.42578125" style="1" customWidth="1"/>
    <col min="12305" max="12305" width="19.140625" style="1" customWidth="1"/>
    <col min="12306" max="12306" width="28.140625" style="1" customWidth="1"/>
    <col min="12307" max="12307" width="26.42578125" style="1" customWidth="1"/>
    <col min="12308" max="12308" width="26.7109375" style="1" customWidth="1"/>
    <col min="12309" max="12309" width="44.28515625" style="1" customWidth="1"/>
    <col min="12310" max="12310" width="25.42578125" style="1" customWidth="1"/>
    <col min="12311" max="12311" width="30.5703125" style="1" customWidth="1"/>
    <col min="12312" max="12312" width="16.85546875" style="1" customWidth="1"/>
    <col min="12313" max="12328" width="14.140625" style="1" customWidth="1"/>
    <col min="12329" max="12330" width="22.7109375" style="1" customWidth="1"/>
    <col min="12331" max="12331" width="28.7109375" style="1" customWidth="1"/>
    <col min="12332" max="12544" width="11.42578125" style="1"/>
    <col min="12545" max="12552" width="4.85546875" style="1" customWidth="1"/>
    <col min="12553" max="12553" width="9.5703125" style="1" customWidth="1"/>
    <col min="12554" max="12554" width="11.5703125" style="1" customWidth="1"/>
    <col min="12555" max="12555" width="38.42578125" style="1" customWidth="1"/>
    <col min="12556" max="12556" width="22.7109375" style="1" customWidth="1"/>
    <col min="12557" max="12557" width="38" style="1" customWidth="1"/>
    <col min="12558" max="12558" width="30.28515625" style="1" customWidth="1"/>
    <col min="12559" max="12559" width="10.42578125" style="1" customWidth="1"/>
    <col min="12560" max="12560" width="28.42578125" style="1" customWidth="1"/>
    <col min="12561" max="12561" width="19.140625" style="1" customWidth="1"/>
    <col min="12562" max="12562" width="28.140625" style="1" customWidth="1"/>
    <col min="12563" max="12563" width="26.42578125" style="1" customWidth="1"/>
    <col min="12564" max="12564" width="26.7109375" style="1" customWidth="1"/>
    <col min="12565" max="12565" width="44.28515625" style="1" customWidth="1"/>
    <col min="12566" max="12566" width="25.42578125" style="1" customWidth="1"/>
    <col min="12567" max="12567" width="30.5703125" style="1" customWidth="1"/>
    <col min="12568" max="12568" width="16.85546875" style="1" customWidth="1"/>
    <col min="12569" max="12584" width="14.140625" style="1" customWidth="1"/>
    <col min="12585" max="12586" width="22.7109375" style="1" customWidth="1"/>
    <col min="12587" max="12587" width="28.7109375" style="1" customWidth="1"/>
    <col min="12588" max="12800" width="11.42578125" style="1"/>
    <col min="12801" max="12808" width="4.85546875" style="1" customWidth="1"/>
    <col min="12809" max="12809" width="9.5703125" style="1" customWidth="1"/>
    <col min="12810" max="12810" width="11.5703125" style="1" customWidth="1"/>
    <col min="12811" max="12811" width="38.42578125" style="1" customWidth="1"/>
    <col min="12812" max="12812" width="22.7109375" style="1" customWidth="1"/>
    <col min="12813" max="12813" width="38" style="1" customWidth="1"/>
    <col min="12814" max="12814" width="30.28515625" style="1" customWidth="1"/>
    <col min="12815" max="12815" width="10.42578125" style="1" customWidth="1"/>
    <col min="12816" max="12816" width="28.42578125" style="1" customWidth="1"/>
    <col min="12817" max="12817" width="19.140625" style="1" customWidth="1"/>
    <col min="12818" max="12818" width="28.140625" style="1" customWidth="1"/>
    <col min="12819" max="12819" width="26.42578125" style="1" customWidth="1"/>
    <col min="12820" max="12820" width="26.7109375" style="1" customWidth="1"/>
    <col min="12821" max="12821" width="44.28515625" style="1" customWidth="1"/>
    <col min="12822" max="12822" width="25.42578125" style="1" customWidth="1"/>
    <col min="12823" max="12823" width="30.5703125" style="1" customWidth="1"/>
    <col min="12824" max="12824" width="16.85546875" style="1" customWidth="1"/>
    <col min="12825" max="12840" width="14.140625" style="1" customWidth="1"/>
    <col min="12841" max="12842" width="22.7109375" style="1" customWidth="1"/>
    <col min="12843" max="12843" width="28.7109375" style="1" customWidth="1"/>
    <col min="12844" max="13056" width="11.42578125" style="1"/>
    <col min="13057" max="13064" width="4.85546875" style="1" customWidth="1"/>
    <col min="13065" max="13065" width="9.5703125" style="1" customWidth="1"/>
    <col min="13066" max="13066" width="11.5703125" style="1" customWidth="1"/>
    <col min="13067" max="13067" width="38.42578125" style="1" customWidth="1"/>
    <col min="13068" max="13068" width="22.7109375" style="1" customWidth="1"/>
    <col min="13069" max="13069" width="38" style="1" customWidth="1"/>
    <col min="13070" max="13070" width="30.28515625" style="1" customWidth="1"/>
    <col min="13071" max="13071" width="10.42578125" style="1" customWidth="1"/>
    <col min="13072" max="13072" width="28.42578125" style="1" customWidth="1"/>
    <col min="13073" max="13073" width="19.140625" style="1" customWidth="1"/>
    <col min="13074" max="13074" width="28.140625" style="1" customWidth="1"/>
    <col min="13075" max="13075" width="26.42578125" style="1" customWidth="1"/>
    <col min="13076" max="13076" width="26.7109375" style="1" customWidth="1"/>
    <col min="13077" max="13077" width="44.28515625" style="1" customWidth="1"/>
    <col min="13078" max="13078" width="25.42578125" style="1" customWidth="1"/>
    <col min="13079" max="13079" width="30.5703125" style="1" customWidth="1"/>
    <col min="13080" max="13080" width="16.85546875" style="1" customWidth="1"/>
    <col min="13081" max="13096" width="14.140625" style="1" customWidth="1"/>
    <col min="13097" max="13098" width="22.7109375" style="1" customWidth="1"/>
    <col min="13099" max="13099" width="28.7109375" style="1" customWidth="1"/>
    <col min="13100" max="13312" width="11.42578125" style="1"/>
    <col min="13313" max="13320" width="4.85546875" style="1" customWidth="1"/>
    <col min="13321" max="13321" width="9.5703125" style="1" customWidth="1"/>
    <col min="13322" max="13322" width="11.5703125" style="1" customWidth="1"/>
    <col min="13323" max="13323" width="38.42578125" style="1" customWidth="1"/>
    <col min="13324" max="13324" width="22.7109375" style="1" customWidth="1"/>
    <col min="13325" max="13325" width="38" style="1" customWidth="1"/>
    <col min="13326" max="13326" width="30.28515625" style="1" customWidth="1"/>
    <col min="13327" max="13327" width="10.42578125" style="1" customWidth="1"/>
    <col min="13328" max="13328" width="28.42578125" style="1" customWidth="1"/>
    <col min="13329" max="13329" width="19.140625" style="1" customWidth="1"/>
    <col min="13330" max="13330" width="28.140625" style="1" customWidth="1"/>
    <col min="13331" max="13331" width="26.42578125" style="1" customWidth="1"/>
    <col min="13332" max="13332" width="26.7109375" style="1" customWidth="1"/>
    <col min="13333" max="13333" width="44.28515625" style="1" customWidth="1"/>
    <col min="13334" max="13334" width="25.42578125" style="1" customWidth="1"/>
    <col min="13335" max="13335" width="30.5703125" style="1" customWidth="1"/>
    <col min="13336" max="13336" width="16.85546875" style="1" customWidth="1"/>
    <col min="13337" max="13352" width="14.140625" style="1" customWidth="1"/>
    <col min="13353" max="13354" width="22.7109375" style="1" customWidth="1"/>
    <col min="13355" max="13355" width="28.7109375" style="1" customWidth="1"/>
    <col min="13356" max="13568" width="11.42578125" style="1"/>
    <col min="13569" max="13576" width="4.85546875" style="1" customWidth="1"/>
    <col min="13577" max="13577" width="9.5703125" style="1" customWidth="1"/>
    <col min="13578" max="13578" width="11.5703125" style="1" customWidth="1"/>
    <col min="13579" max="13579" width="38.42578125" style="1" customWidth="1"/>
    <col min="13580" max="13580" width="22.7109375" style="1" customWidth="1"/>
    <col min="13581" max="13581" width="38" style="1" customWidth="1"/>
    <col min="13582" max="13582" width="30.28515625" style="1" customWidth="1"/>
    <col min="13583" max="13583" width="10.42578125" style="1" customWidth="1"/>
    <col min="13584" max="13584" width="28.42578125" style="1" customWidth="1"/>
    <col min="13585" max="13585" width="19.140625" style="1" customWidth="1"/>
    <col min="13586" max="13586" width="28.140625" style="1" customWidth="1"/>
    <col min="13587" max="13587" width="26.42578125" style="1" customWidth="1"/>
    <col min="13588" max="13588" width="26.7109375" style="1" customWidth="1"/>
    <col min="13589" max="13589" width="44.28515625" style="1" customWidth="1"/>
    <col min="13590" max="13590" width="25.42578125" style="1" customWidth="1"/>
    <col min="13591" max="13591" width="30.5703125" style="1" customWidth="1"/>
    <col min="13592" max="13592" width="16.85546875" style="1" customWidth="1"/>
    <col min="13593" max="13608" width="14.140625" style="1" customWidth="1"/>
    <col min="13609" max="13610" width="22.7109375" style="1" customWidth="1"/>
    <col min="13611" max="13611" width="28.7109375" style="1" customWidth="1"/>
    <col min="13612" max="13824" width="11.42578125" style="1"/>
    <col min="13825" max="13832" width="4.85546875" style="1" customWidth="1"/>
    <col min="13833" max="13833" width="9.5703125" style="1" customWidth="1"/>
    <col min="13834" max="13834" width="11.5703125" style="1" customWidth="1"/>
    <col min="13835" max="13835" width="38.42578125" style="1" customWidth="1"/>
    <col min="13836" max="13836" width="22.7109375" style="1" customWidth="1"/>
    <col min="13837" max="13837" width="38" style="1" customWidth="1"/>
    <col min="13838" max="13838" width="30.28515625" style="1" customWidth="1"/>
    <col min="13839" max="13839" width="10.42578125" style="1" customWidth="1"/>
    <col min="13840" max="13840" width="28.42578125" style="1" customWidth="1"/>
    <col min="13841" max="13841" width="19.140625" style="1" customWidth="1"/>
    <col min="13842" max="13842" width="28.140625" style="1" customWidth="1"/>
    <col min="13843" max="13843" width="26.42578125" style="1" customWidth="1"/>
    <col min="13844" max="13844" width="26.7109375" style="1" customWidth="1"/>
    <col min="13845" max="13845" width="44.28515625" style="1" customWidth="1"/>
    <col min="13846" max="13846" width="25.42578125" style="1" customWidth="1"/>
    <col min="13847" max="13847" width="30.5703125" style="1" customWidth="1"/>
    <col min="13848" max="13848" width="16.85546875" style="1" customWidth="1"/>
    <col min="13849" max="13864" width="14.140625" style="1" customWidth="1"/>
    <col min="13865" max="13866" width="22.7109375" style="1" customWidth="1"/>
    <col min="13867" max="13867" width="28.7109375" style="1" customWidth="1"/>
    <col min="13868" max="14080" width="11.42578125" style="1"/>
    <col min="14081" max="14088" width="4.85546875" style="1" customWidth="1"/>
    <col min="14089" max="14089" width="9.5703125" style="1" customWidth="1"/>
    <col min="14090" max="14090" width="11.5703125" style="1" customWidth="1"/>
    <col min="14091" max="14091" width="38.42578125" style="1" customWidth="1"/>
    <col min="14092" max="14092" width="22.7109375" style="1" customWidth="1"/>
    <col min="14093" max="14093" width="38" style="1" customWidth="1"/>
    <col min="14094" max="14094" width="30.28515625" style="1" customWidth="1"/>
    <col min="14095" max="14095" width="10.42578125" style="1" customWidth="1"/>
    <col min="14096" max="14096" width="28.42578125" style="1" customWidth="1"/>
    <col min="14097" max="14097" width="19.140625" style="1" customWidth="1"/>
    <col min="14098" max="14098" width="28.140625" style="1" customWidth="1"/>
    <col min="14099" max="14099" width="26.42578125" style="1" customWidth="1"/>
    <col min="14100" max="14100" width="26.7109375" style="1" customWidth="1"/>
    <col min="14101" max="14101" width="44.28515625" style="1" customWidth="1"/>
    <col min="14102" max="14102" width="25.42578125" style="1" customWidth="1"/>
    <col min="14103" max="14103" width="30.5703125" style="1" customWidth="1"/>
    <col min="14104" max="14104" width="16.85546875" style="1" customWidth="1"/>
    <col min="14105" max="14120" width="14.140625" style="1" customWidth="1"/>
    <col min="14121" max="14122" width="22.7109375" style="1" customWidth="1"/>
    <col min="14123" max="14123" width="28.7109375" style="1" customWidth="1"/>
    <col min="14124" max="14336" width="11.42578125" style="1"/>
    <col min="14337" max="14344" width="4.85546875" style="1" customWidth="1"/>
    <col min="14345" max="14345" width="9.5703125" style="1" customWidth="1"/>
    <col min="14346" max="14346" width="11.5703125" style="1" customWidth="1"/>
    <col min="14347" max="14347" width="38.42578125" style="1" customWidth="1"/>
    <col min="14348" max="14348" width="22.7109375" style="1" customWidth="1"/>
    <col min="14349" max="14349" width="38" style="1" customWidth="1"/>
    <col min="14350" max="14350" width="30.28515625" style="1" customWidth="1"/>
    <col min="14351" max="14351" width="10.42578125" style="1" customWidth="1"/>
    <col min="14352" max="14352" width="28.42578125" style="1" customWidth="1"/>
    <col min="14353" max="14353" width="19.140625" style="1" customWidth="1"/>
    <col min="14354" max="14354" width="28.140625" style="1" customWidth="1"/>
    <col min="14355" max="14355" width="26.42578125" style="1" customWidth="1"/>
    <col min="14356" max="14356" width="26.7109375" style="1" customWidth="1"/>
    <col min="14357" max="14357" width="44.28515625" style="1" customWidth="1"/>
    <col min="14358" max="14358" width="25.42578125" style="1" customWidth="1"/>
    <col min="14359" max="14359" width="30.5703125" style="1" customWidth="1"/>
    <col min="14360" max="14360" width="16.85546875" style="1" customWidth="1"/>
    <col min="14361" max="14376" width="14.140625" style="1" customWidth="1"/>
    <col min="14377" max="14378" width="22.7109375" style="1" customWidth="1"/>
    <col min="14379" max="14379" width="28.7109375" style="1" customWidth="1"/>
    <col min="14380" max="14592" width="11.42578125" style="1"/>
    <col min="14593" max="14600" width="4.85546875" style="1" customWidth="1"/>
    <col min="14601" max="14601" width="9.5703125" style="1" customWidth="1"/>
    <col min="14602" max="14602" width="11.5703125" style="1" customWidth="1"/>
    <col min="14603" max="14603" width="38.42578125" style="1" customWidth="1"/>
    <col min="14604" max="14604" width="22.7109375" style="1" customWidth="1"/>
    <col min="14605" max="14605" width="38" style="1" customWidth="1"/>
    <col min="14606" max="14606" width="30.28515625" style="1" customWidth="1"/>
    <col min="14607" max="14607" width="10.42578125" style="1" customWidth="1"/>
    <col min="14608" max="14608" width="28.42578125" style="1" customWidth="1"/>
    <col min="14609" max="14609" width="19.140625" style="1" customWidth="1"/>
    <col min="14610" max="14610" width="28.140625" style="1" customWidth="1"/>
    <col min="14611" max="14611" width="26.42578125" style="1" customWidth="1"/>
    <col min="14612" max="14612" width="26.7109375" style="1" customWidth="1"/>
    <col min="14613" max="14613" width="44.28515625" style="1" customWidth="1"/>
    <col min="14614" max="14614" width="25.42578125" style="1" customWidth="1"/>
    <col min="14615" max="14615" width="30.5703125" style="1" customWidth="1"/>
    <col min="14616" max="14616" width="16.85546875" style="1" customWidth="1"/>
    <col min="14617" max="14632" width="14.140625" style="1" customWidth="1"/>
    <col min="14633" max="14634" width="22.7109375" style="1" customWidth="1"/>
    <col min="14635" max="14635" width="28.7109375" style="1" customWidth="1"/>
    <col min="14636" max="14848" width="11.42578125" style="1"/>
    <col min="14849" max="14856" width="4.85546875" style="1" customWidth="1"/>
    <col min="14857" max="14857" width="9.5703125" style="1" customWidth="1"/>
    <col min="14858" max="14858" width="11.5703125" style="1" customWidth="1"/>
    <col min="14859" max="14859" width="38.42578125" style="1" customWidth="1"/>
    <col min="14860" max="14860" width="22.7109375" style="1" customWidth="1"/>
    <col min="14861" max="14861" width="38" style="1" customWidth="1"/>
    <col min="14862" max="14862" width="30.28515625" style="1" customWidth="1"/>
    <col min="14863" max="14863" width="10.42578125" style="1" customWidth="1"/>
    <col min="14864" max="14864" width="28.42578125" style="1" customWidth="1"/>
    <col min="14865" max="14865" width="19.140625" style="1" customWidth="1"/>
    <col min="14866" max="14866" width="28.140625" style="1" customWidth="1"/>
    <col min="14867" max="14867" width="26.42578125" style="1" customWidth="1"/>
    <col min="14868" max="14868" width="26.7109375" style="1" customWidth="1"/>
    <col min="14869" max="14869" width="44.28515625" style="1" customWidth="1"/>
    <col min="14870" max="14870" width="25.42578125" style="1" customWidth="1"/>
    <col min="14871" max="14871" width="30.5703125" style="1" customWidth="1"/>
    <col min="14872" max="14872" width="16.85546875" style="1" customWidth="1"/>
    <col min="14873" max="14888" width="14.140625" style="1" customWidth="1"/>
    <col min="14889" max="14890" width="22.7109375" style="1" customWidth="1"/>
    <col min="14891" max="14891" width="28.7109375" style="1" customWidth="1"/>
    <col min="14892" max="15104" width="11.42578125" style="1"/>
    <col min="15105" max="15112" width="4.85546875" style="1" customWidth="1"/>
    <col min="15113" max="15113" width="9.5703125" style="1" customWidth="1"/>
    <col min="15114" max="15114" width="11.5703125" style="1" customWidth="1"/>
    <col min="15115" max="15115" width="38.42578125" style="1" customWidth="1"/>
    <col min="15116" max="15116" width="22.7109375" style="1" customWidth="1"/>
    <col min="15117" max="15117" width="38" style="1" customWidth="1"/>
    <col min="15118" max="15118" width="30.28515625" style="1" customWidth="1"/>
    <col min="15119" max="15119" width="10.42578125" style="1" customWidth="1"/>
    <col min="15120" max="15120" width="28.42578125" style="1" customWidth="1"/>
    <col min="15121" max="15121" width="19.140625" style="1" customWidth="1"/>
    <col min="15122" max="15122" width="28.140625" style="1" customWidth="1"/>
    <col min="15123" max="15123" width="26.42578125" style="1" customWidth="1"/>
    <col min="15124" max="15124" width="26.7109375" style="1" customWidth="1"/>
    <col min="15125" max="15125" width="44.28515625" style="1" customWidth="1"/>
    <col min="15126" max="15126" width="25.42578125" style="1" customWidth="1"/>
    <col min="15127" max="15127" width="30.5703125" style="1" customWidth="1"/>
    <col min="15128" max="15128" width="16.85546875" style="1" customWidth="1"/>
    <col min="15129" max="15144" width="14.140625" style="1" customWidth="1"/>
    <col min="15145" max="15146" width="22.7109375" style="1" customWidth="1"/>
    <col min="15147" max="15147" width="28.7109375" style="1" customWidth="1"/>
    <col min="15148" max="15360" width="11.42578125" style="1"/>
    <col min="15361" max="15368" width="4.85546875" style="1" customWidth="1"/>
    <col min="15369" max="15369" width="9.5703125" style="1" customWidth="1"/>
    <col min="15370" max="15370" width="11.5703125" style="1" customWidth="1"/>
    <col min="15371" max="15371" width="38.42578125" style="1" customWidth="1"/>
    <col min="15372" max="15372" width="22.7109375" style="1" customWidth="1"/>
    <col min="15373" max="15373" width="38" style="1" customWidth="1"/>
    <col min="15374" max="15374" width="30.28515625" style="1" customWidth="1"/>
    <col min="15375" max="15375" width="10.42578125" style="1" customWidth="1"/>
    <col min="15376" max="15376" width="28.42578125" style="1" customWidth="1"/>
    <col min="15377" max="15377" width="19.140625" style="1" customWidth="1"/>
    <col min="15378" max="15378" width="28.140625" style="1" customWidth="1"/>
    <col min="15379" max="15379" width="26.42578125" style="1" customWidth="1"/>
    <col min="15380" max="15380" width="26.7109375" style="1" customWidth="1"/>
    <col min="15381" max="15381" width="44.28515625" style="1" customWidth="1"/>
    <col min="15382" max="15382" width="25.42578125" style="1" customWidth="1"/>
    <col min="15383" max="15383" width="30.5703125" style="1" customWidth="1"/>
    <col min="15384" max="15384" width="16.85546875" style="1" customWidth="1"/>
    <col min="15385" max="15400" width="14.140625" style="1" customWidth="1"/>
    <col min="15401" max="15402" width="22.7109375" style="1" customWidth="1"/>
    <col min="15403" max="15403" width="28.7109375" style="1" customWidth="1"/>
    <col min="15404" max="15616" width="11.42578125" style="1"/>
    <col min="15617" max="15624" width="4.85546875" style="1" customWidth="1"/>
    <col min="15625" max="15625" width="9.5703125" style="1" customWidth="1"/>
    <col min="15626" max="15626" width="11.5703125" style="1" customWidth="1"/>
    <col min="15627" max="15627" width="38.42578125" style="1" customWidth="1"/>
    <col min="15628" max="15628" width="22.7109375" style="1" customWidth="1"/>
    <col min="15629" max="15629" width="38" style="1" customWidth="1"/>
    <col min="15630" max="15630" width="30.28515625" style="1" customWidth="1"/>
    <col min="15631" max="15631" width="10.42578125" style="1" customWidth="1"/>
    <col min="15632" max="15632" width="28.42578125" style="1" customWidth="1"/>
    <col min="15633" max="15633" width="19.140625" style="1" customWidth="1"/>
    <col min="15634" max="15634" width="28.140625" style="1" customWidth="1"/>
    <col min="15635" max="15635" width="26.42578125" style="1" customWidth="1"/>
    <col min="15636" max="15636" width="26.7109375" style="1" customWidth="1"/>
    <col min="15637" max="15637" width="44.28515625" style="1" customWidth="1"/>
    <col min="15638" max="15638" width="25.42578125" style="1" customWidth="1"/>
    <col min="15639" max="15639" width="30.5703125" style="1" customWidth="1"/>
    <col min="15640" max="15640" width="16.85546875" style="1" customWidth="1"/>
    <col min="15641" max="15656" width="14.140625" style="1" customWidth="1"/>
    <col min="15657" max="15658" width="22.7109375" style="1" customWidth="1"/>
    <col min="15659" max="15659" width="28.7109375" style="1" customWidth="1"/>
    <col min="15660" max="15872" width="11.42578125" style="1"/>
    <col min="15873" max="15880" width="4.85546875" style="1" customWidth="1"/>
    <col min="15881" max="15881" width="9.5703125" style="1" customWidth="1"/>
    <col min="15882" max="15882" width="11.5703125" style="1" customWidth="1"/>
    <col min="15883" max="15883" width="38.42578125" style="1" customWidth="1"/>
    <col min="15884" max="15884" width="22.7109375" style="1" customWidth="1"/>
    <col min="15885" max="15885" width="38" style="1" customWidth="1"/>
    <col min="15886" max="15886" width="30.28515625" style="1" customWidth="1"/>
    <col min="15887" max="15887" width="10.42578125" style="1" customWidth="1"/>
    <col min="15888" max="15888" width="28.42578125" style="1" customWidth="1"/>
    <col min="15889" max="15889" width="19.140625" style="1" customWidth="1"/>
    <col min="15890" max="15890" width="28.140625" style="1" customWidth="1"/>
    <col min="15891" max="15891" width="26.42578125" style="1" customWidth="1"/>
    <col min="15892" max="15892" width="26.7109375" style="1" customWidth="1"/>
    <col min="15893" max="15893" width="44.28515625" style="1" customWidth="1"/>
    <col min="15894" max="15894" width="25.42578125" style="1" customWidth="1"/>
    <col min="15895" max="15895" width="30.5703125" style="1" customWidth="1"/>
    <col min="15896" max="15896" width="16.85546875" style="1" customWidth="1"/>
    <col min="15897" max="15912" width="14.140625" style="1" customWidth="1"/>
    <col min="15913" max="15914" width="22.7109375" style="1" customWidth="1"/>
    <col min="15915" max="15915" width="28.7109375" style="1" customWidth="1"/>
    <col min="15916" max="16128" width="11.42578125" style="1"/>
    <col min="16129" max="16136" width="4.85546875" style="1" customWidth="1"/>
    <col min="16137" max="16137" width="9.5703125" style="1" customWidth="1"/>
    <col min="16138" max="16138" width="11.5703125" style="1" customWidth="1"/>
    <col min="16139" max="16139" width="38.42578125" style="1" customWidth="1"/>
    <col min="16140" max="16140" width="22.7109375" style="1" customWidth="1"/>
    <col min="16141" max="16141" width="38" style="1" customWidth="1"/>
    <col min="16142" max="16142" width="30.28515625" style="1" customWidth="1"/>
    <col min="16143" max="16143" width="10.42578125" style="1" customWidth="1"/>
    <col min="16144" max="16144" width="28.42578125" style="1" customWidth="1"/>
    <col min="16145" max="16145" width="19.140625" style="1" customWidth="1"/>
    <col min="16146" max="16146" width="28.140625" style="1" customWidth="1"/>
    <col min="16147" max="16147" width="26.42578125" style="1" customWidth="1"/>
    <col min="16148" max="16148" width="26.7109375" style="1" customWidth="1"/>
    <col min="16149" max="16149" width="44.28515625" style="1" customWidth="1"/>
    <col min="16150" max="16150" width="25.42578125" style="1" customWidth="1"/>
    <col min="16151" max="16151" width="30.5703125" style="1" customWidth="1"/>
    <col min="16152" max="16152" width="16.85546875" style="1" customWidth="1"/>
    <col min="16153" max="16168" width="14.140625" style="1" customWidth="1"/>
    <col min="16169" max="16170" width="22.7109375" style="1" customWidth="1"/>
    <col min="16171" max="16171" width="28.7109375" style="1" customWidth="1"/>
    <col min="16172" max="16384" width="11.42578125" style="1"/>
  </cols>
  <sheetData>
    <row r="1" spans="1:76" ht="12" customHeight="1" x14ac:dyDescent="0.2">
      <c r="A1" s="1468" t="s">
        <v>2439</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9"/>
      <c r="AP1" s="45" t="s">
        <v>0</v>
      </c>
      <c r="AQ1" s="45" t="s">
        <v>1</v>
      </c>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row>
    <row r="2" spans="1:76" ht="15" x14ac:dyDescent="0.2">
      <c r="A2" s="1468"/>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45" t="s">
        <v>27</v>
      </c>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ht="32.25" customHeight="1" x14ac:dyDescent="0.2">
      <c r="A3" s="1468"/>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48" t="s">
        <v>48</v>
      </c>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row>
    <row r="4" spans="1:76" ht="39" customHeight="1" x14ac:dyDescent="0.2">
      <c r="A4" s="1470"/>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111" t="s">
        <v>4</v>
      </c>
      <c r="AQ4" s="112" t="s">
        <v>5</v>
      </c>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76" ht="12" customHeight="1" x14ac:dyDescent="0.2">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row>
    <row r="6" spans="1:76" ht="12" customHeight="1" x14ac:dyDescent="0.2">
      <c r="A6" s="1473"/>
      <c r="B6" s="1473"/>
      <c r="C6" s="1473"/>
      <c r="D6" s="1473"/>
      <c r="E6" s="1473"/>
      <c r="F6" s="1473"/>
      <c r="G6" s="1473"/>
      <c r="H6" s="1473"/>
      <c r="I6" s="1473"/>
      <c r="J6" s="1473"/>
      <c r="K6" s="1473"/>
      <c r="L6" s="1473"/>
      <c r="M6" s="1473"/>
      <c r="N6" s="2"/>
      <c r="O6" s="409"/>
      <c r="P6" s="3"/>
      <c r="Q6" s="3"/>
      <c r="R6" s="3"/>
      <c r="S6" s="3"/>
      <c r="T6" s="3"/>
      <c r="U6" s="3"/>
      <c r="V6" s="537"/>
      <c r="W6" s="3"/>
      <c r="X6" s="551"/>
      <c r="Y6" s="1566" t="s">
        <v>8</v>
      </c>
      <c r="Z6" s="1567"/>
      <c r="AA6" s="1567"/>
      <c r="AB6" s="1567"/>
      <c r="AC6" s="1567"/>
      <c r="AD6" s="1567"/>
      <c r="AE6" s="1567"/>
      <c r="AF6" s="1567"/>
      <c r="AG6" s="1567"/>
      <c r="AH6" s="1567"/>
      <c r="AI6" s="1567"/>
      <c r="AJ6" s="1567"/>
      <c r="AK6" s="1567"/>
      <c r="AL6" s="1567"/>
      <c r="AM6" s="1567"/>
      <c r="AN6" s="1567"/>
      <c r="AO6" s="3"/>
      <c r="AP6" s="3"/>
      <c r="AQ6" s="44"/>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row>
    <row r="7" spans="1:76" ht="26.25" customHeight="1" x14ac:dyDescent="0.2">
      <c r="A7" s="1477" t="s">
        <v>9</v>
      </c>
      <c r="B7" s="1480" t="s">
        <v>10</v>
      </c>
      <c r="C7" s="1481"/>
      <c r="D7" s="1481" t="s">
        <v>9</v>
      </c>
      <c r="E7" s="1480" t="s">
        <v>11</v>
      </c>
      <c r="F7" s="1481"/>
      <c r="G7" s="1481" t="s">
        <v>9</v>
      </c>
      <c r="H7" s="1480" t="s">
        <v>12</v>
      </c>
      <c r="I7" s="1481"/>
      <c r="J7" s="1481" t="s">
        <v>9</v>
      </c>
      <c r="K7" s="1500" t="s">
        <v>13</v>
      </c>
      <c r="L7" s="1500" t="s">
        <v>14</v>
      </c>
      <c r="M7" s="1500" t="s">
        <v>15</v>
      </c>
      <c r="N7" s="1500" t="s">
        <v>16</v>
      </c>
      <c r="O7" s="1500" t="s">
        <v>17</v>
      </c>
      <c r="P7" s="1500" t="s">
        <v>7</v>
      </c>
      <c r="Q7" s="1582" t="s">
        <v>18</v>
      </c>
      <c r="R7" s="1541" t="s">
        <v>19</v>
      </c>
      <c r="S7" s="1544" t="s">
        <v>20</v>
      </c>
      <c r="T7" s="1480" t="s">
        <v>21</v>
      </c>
      <c r="U7" s="1500" t="s">
        <v>22</v>
      </c>
      <c r="V7" s="1584" t="s">
        <v>19</v>
      </c>
      <c r="W7" s="469"/>
      <c r="X7" s="1547" t="s">
        <v>23</v>
      </c>
      <c r="Y7" s="1627" t="s">
        <v>28</v>
      </c>
      <c r="Z7" s="1627"/>
      <c r="AA7" s="1628" t="s">
        <v>29</v>
      </c>
      <c r="AB7" s="1628"/>
      <c r="AC7" s="1628"/>
      <c r="AD7" s="1628"/>
      <c r="AE7" s="1629" t="s">
        <v>30</v>
      </c>
      <c r="AF7" s="1630"/>
      <c r="AG7" s="1630"/>
      <c r="AH7" s="1630"/>
      <c r="AI7" s="1630"/>
      <c r="AJ7" s="1631"/>
      <c r="AK7" s="1628" t="s">
        <v>31</v>
      </c>
      <c r="AL7" s="1628"/>
      <c r="AM7" s="1628"/>
      <c r="AN7" s="668"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1:76" ht="108.75" customHeight="1" x14ac:dyDescent="0.2">
      <c r="A8" s="1478"/>
      <c r="B8" s="1482"/>
      <c r="C8" s="1483"/>
      <c r="D8" s="1483"/>
      <c r="E8" s="1482"/>
      <c r="F8" s="1483"/>
      <c r="G8" s="1483"/>
      <c r="H8" s="1482"/>
      <c r="I8" s="1483"/>
      <c r="J8" s="1483"/>
      <c r="K8" s="1501"/>
      <c r="L8" s="1501"/>
      <c r="M8" s="1501"/>
      <c r="N8" s="1501"/>
      <c r="O8" s="1501"/>
      <c r="P8" s="1501"/>
      <c r="Q8" s="1583"/>
      <c r="R8" s="1542"/>
      <c r="S8" s="1545"/>
      <c r="T8" s="1482"/>
      <c r="U8" s="1501"/>
      <c r="V8" s="1585"/>
      <c r="W8" s="413" t="s">
        <v>9</v>
      </c>
      <c r="X8" s="1548"/>
      <c r="Y8" s="412" t="s">
        <v>32</v>
      </c>
      <c r="Z8" s="414"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row>
    <row r="9" spans="1:76" s="13" customFormat="1" ht="27" customHeight="1" x14ac:dyDescent="0.2">
      <c r="A9" s="709">
        <v>1</v>
      </c>
      <c r="B9" s="53" t="s">
        <v>762</v>
      </c>
      <c r="C9" s="53"/>
      <c r="D9" s="4"/>
      <c r="E9" s="4"/>
      <c r="F9" s="4"/>
      <c r="G9" s="4"/>
      <c r="H9" s="4"/>
      <c r="I9" s="4"/>
      <c r="J9" s="735"/>
      <c r="K9" s="5"/>
      <c r="L9" s="4"/>
      <c r="M9" s="4"/>
      <c r="N9" s="4"/>
      <c r="O9" s="462"/>
      <c r="P9" s="5"/>
      <c r="Q9" s="7"/>
      <c r="R9" s="8"/>
      <c r="S9" s="5"/>
      <c r="T9" s="5"/>
      <c r="U9" s="5"/>
      <c r="V9" s="538"/>
      <c r="W9" s="10"/>
      <c r="X9" s="5"/>
      <c r="Y9" s="4"/>
      <c r="Z9" s="4"/>
      <c r="AA9" s="4"/>
      <c r="AB9" s="4"/>
      <c r="AC9" s="4"/>
      <c r="AD9" s="4"/>
      <c r="AE9" s="4"/>
      <c r="AF9" s="4"/>
      <c r="AG9" s="4"/>
      <c r="AH9" s="4"/>
      <c r="AI9" s="4"/>
      <c r="AJ9" s="4"/>
      <c r="AK9" s="4"/>
      <c r="AL9" s="4"/>
      <c r="AM9" s="4"/>
      <c r="AN9" s="4"/>
      <c r="AO9" s="11"/>
      <c r="AP9" s="11"/>
      <c r="AQ9" s="12"/>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row>
    <row r="10" spans="1:76" s="23" customFormat="1" ht="27" customHeight="1" x14ac:dyDescent="0.2">
      <c r="A10" s="415"/>
      <c r="B10" s="419"/>
      <c r="C10" s="420"/>
      <c r="D10" s="54">
        <v>1</v>
      </c>
      <c r="E10" s="55" t="s">
        <v>947</v>
      </c>
      <c r="F10" s="55"/>
      <c r="G10" s="14"/>
      <c r="H10" s="14"/>
      <c r="I10" s="14"/>
      <c r="J10" s="736"/>
      <c r="K10" s="15"/>
      <c r="L10" s="14"/>
      <c r="M10" s="14"/>
      <c r="N10" s="14"/>
      <c r="O10" s="16"/>
      <c r="P10" s="15"/>
      <c r="Q10" s="17"/>
      <c r="R10" s="18"/>
      <c r="S10" s="15"/>
      <c r="T10" s="15"/>
      <c r="U10" s="15"/>
      <c r="V10" s="539"/>
      <c r="W10" s="20"/>
      <c r="X10" s="15"/>
      <c r="Y10" s="14"/>
      <c r="Z10" s="14"/>
      <c r="AA10" s="14"/>
      <c r="AB10" s="14"/>
      <c r="AC10" s="14"/>
      <c r="AD10" s="14"/>
      <c r="AE10" s="14"/>
      <c r="AF10" s="14"/>
      <c r="AG10" s="14"/>
      <c r="AH10" s="14"/>
      <c r="AI10" s="14"/>
      <c r="AJ10" s="14"/>
      <c r="AK10" s="14"/>
      <c r="AL10" s="14"/>
      <c r="AM10" s="14"/>
      <c r="AN10" s="14"/>
      <c r="AO10" s="21"/>
      <c r="AP10" s="21"/>
      <c r="AQ10" s="22"/>
    </row>
    <row r="11" spans="1:76" s="23" customFormat="1" ht="15" x14ac:dyDescent="0.25">
      <c r="A11" s="416"/>
      <c r="B11" s="422"/>
      <c r="C11" s="422"/>
      <c r="D11" s="418"/>
      <c r="E11" s="343"/>
      <c r="F11" s="420"/>
      <c r="G11" s="629">
        <v>2</v>
      </c>
      <c r="H11" s="375" t="s">
        <v>948</v>
      </c>
      <c r="I11" s="375"/>
      <c r="J11" s="514"/>
      <c r="K11" s="25"/>
      <c r="L11" s="375"/>
      <c r="M11" s="375"/>
      <c r="N11" s="24"/>
      <c r="O11" s="26"/>
      <c r="P11" s="25"/>
      <c r="Q11" s="27"/>
      <c r="R11" s="28"/>
      <c r="S11" s="25"/>
      <c r="T11" s="25"/>
      <c r="U11" s="25"/>
      <c r="V11" s="540"/>
      <c r="W11" s="30"/>
      <c r="X11" s="25"/>
      <c r="Y11" s="24"/>
      <c r="Z11" s="24"/>
      <c r="AA11" s="24"/>
      <c r="AB11" s="24"/>
      <c r="AC11" s="24"/>
      <c r="AD11" s="24"/>
      <c r="AE11" s="24"/>
      <c r="AF11" s="24"/>
      <c r="AG11" s="24"/>
      <c r="AH11" s="24"/>
      <c r="AI11" s="24"/>
      <c r="AJ11" s="24"/>
      <c r="AK11" s="24"/>
      <c r="AL11" s="24"/>
      <c r="AM11" s="24"/>
      <c r="AN11" s="24"/>
      <c r="AO11" s="31"/>
      <c r="AP11" s="31"/>
      <c r="AQ11" s="32"/>
    </row>
    <row r="12" spans="1:76" s="50" customFormat="1" ht="19.5" customHeight="1" x14ac:dyDescent="0.2">
      <c r="A12" s="96"/>
      <c r="B12" s="430"/>
      <c r="C12" s="430"/>
      <c r="D12" s="698"/>
      <c r="E12" s="68"/>
      <c r="F12" s="68"/>
      <c r="G12" s="699"/>
      <c r="H12" s="1632"/>
      <c r="I12" s="1633"/>
      <c r="J12" s="1634">
        <v>9</v>
      </c>
      <c r="K12" s="1559" t="s">
        <v>949</v>
      </c>
      <c r="L12" s="1568" t="s">
        <v>950</v>
      </c>
      <c r="M12" s="1550">
        <v>5</v>
      </c>
      <c r="N12" s="1534" t="s">
        <v>951</v>
      </c>
      <c r="O12" s="1563" t="s">
        <v>2291</v>
      </c>
      <c r="P12" s="1559" t="s">
        <v>952</v>
      </c>
      <c r="Q12" s="1636">
        <f>SUM(V12:V19)/(R12+R20)</f>
        <v>0.62538011317054332</v>
      </c>
      <c r="R12" s="1561">
        <f>+V12+V16</f>
        <v>1078550000</v>
      </c>
      <c r="S12" s="1559" t="s">
        <v>953</v>
      </c>
      <c r="T12" s="1639" t="s">
        <v>954</v>
      </c>
      <c r="U12" s="1568" t="s">
        <v>955</v>
      </c>
      <c r="V12" s="1647">
        <f>+'[1]ENERO 2018 (2)'!$AK$106</f>
        <v>3800000</v>
      </c>
      <c r="W12" s="1655">
        <v>23</v>
      </c>
      <c r="X12" s="1635" t="s">
        <v>956</v>
      </c>
      <c r="Y12" s="1649">
        <v>292684</v>
      </c>
      <c r="Z12" s="1649">
        <v>282326</v>
      </c>
      <c r="AA12" s="1649">
        <v>135912</v>
      </c>
      <c r="AB12" s="1649">
        <v>45122</v>
      </c>
      <c r="AC12" s="1649">
        <v>307101</v>
      </c>
      <c r="AD12" s="1649">
        <v>86875</v>
      </c>
      <c r="AE12" s="1649">
        <v>2145</v>
      </c>
      <c r="AF12" s="1649">
        <v>12718</v>
      </c>
      <c r="AG12" s="1649">
        <v>26</v>
      </c>
      <c r="AH12" s="1649">
        <v>37</v>
      </c>
      <c r="AI12" s="1649">
        <v>0</v>
      </c>
      <c r="AJ12" s="1649">
        <v>0</v>
      </c>
      <c r="AK12" s="1649">
        <v>53164</v>
      </c>
      <c r="AL12" s="1649">
        <v>16982</v>
      </c>
      <c r="AM12" s="1649">
        <v>60016</v>
      </c>
      <c r="AN12" s="1651">
        <f>SUM(Y12:Z19)</f>
        <v>575010</v>
      </c>
      <c r="AO12" s="1653">
        <v>43101</v>
      </c>
      <c r="AP12" s="1653">
        <v>43465</v>
      </c>
      <c r="AQ12" s="1642" t="s">
        <v>2299</v>
      </c>
    </row>
    <row r="13" spans="1:76" s="50" customFormat="1" ht="19.5" customHeight="1" x14ac:dyDescent="0.2">
      <c r="A13" s="96"/>
      <c r="B13" s="1529"/>
      <c r="C13" s="1529"/>
      <c r="D13" s="698"/>
      <c r="E13" s="1644"/>
      <c r="F13" s="1644"/>
      <c r="G13" s="698"/>
      <c r="H13" s="1644"/>
      <c r="I13" s="1645"/>
      <c r="J13" s="1634"/>
      <c r="K13" s="1559"/>
      <c r="L13" s="1569"/>
      <c r="M13" s="1550"/>
      <c r="N13" s="1534"/>
      <c r="O13" s="1563"/>
      <c r="P13" s="1559"/>
      <c r="Q13" s="1636"/>
      <c r="R13" s="1561"/>
      <c r="S13" s="1559"/>
      <c r="T13" s="1640"/>
      <c r="U13" s="1569"/>
      <c r="V13" s="1647"/>
      <c r="W13" s="1656"/>
      <c r="X13" s="1646"/>
      <c r="Y13" s="1650"/>
      <c r="Z13" s="1650"/>
      <c r="AA13" s="1650"/>
      <c r="AB13" s="1650"/>
      <c r="AC13" s="1650"/>
      <c r="AD13" s="1650"/>
      <c r="AE13" s="1650"/>
      <c r="AF13" s="1650"/>
      <c r="AG13" s="1650"/>
      <c r="AH13" s="1650"/>
      <c r="AI13" s="1650"/>
      <c r="AJ13" s="1650"/>
      <c r="AK13" s="1650"/>
      <c r="AL13" s="1650"/>
      <c r="AM13" s="1650"/>
      <c r="AN13" s="1652"/>
      <c r="AO13" s="1654"/>
      <c r="AP13" s="1654"/>
      <c r="AQ13" s="1643"/>
    </row>
    <row r="14" spans="1:76" s="50" customFormat="1" ht="19.5" customHeight="1" x14ac:dyDescent="0.2">
      <c r="A14" s="96"/>
      <c r="B14" s="430"/>
      <c r="C14" s="430"/>
      <c r="D14" s="698"/>
      <c r="E14" s="68"/>
      <c r="F14" s="68"/>
      <c r="G14" s="698"/>
      <c r="H14" s="68"/>
      <c r="I14" s="710"/>
      <c r="J14" s="1634"/>
      <c r="K14" s="1559"/>
      <c r="L14" s="1569"/>
      <c r="M14" s="1550"/>
      <c r="N14" s="1534"/>
      <c r="O14" s="1563"/>
      <c r="P14" s="1559"/>
      <c r="Q14" s="1636"/>
      <c r="R14" s="1561"/>
      <c r="S14" s="1559"/>
      <c r="T14" s="1640"/>
      <c r="U14" s="1569"/>
      <c r="V14" s="1647"/>
      <c r="W14" s="1656"/>
      <c r="X14" s="1646"/>
      <c r="Y14" s="1650"/>
      <c r="Z14" s="1650"/>
      <c r="AA14" s="1650"/>
      <c r="AB14" s="1650"/>
      <c r="AC14" s="1650"/>
      <c r="AD14" s="1650"/>
      <c r="AE14" s="1650"/>
      <c r="AF14" s="1650"/>
      <c r="AG14" s="1650"/>
      <c r="AH14" s="1650"/>
      <c r="AI14" s="1650"/>
      <c r="AJ14" s="1650"/>
      <c r="AK14" s="1650"/>
      <c r="AL14" s="1650"/>
      <c r="AM14" s="1650"/>
      <c r="AN14" s="1652"/>
      <c r="AO14" s="1654"/>
      <c r="AP14" s="1654"/>
      <c r="AQ14" s="1643"/>
    </row>
    <row r="15" spans="1:76" s="50" customFormat="1" ht="19.5" customHeight="1" x14ac:dyDescent="0.2">
      <c r="A15" s="96"/>
      <c r="B15" s="430"/>
      <c r="C15" s="430"/>
      <c r="D15" s="698"/>
      <c r="E15" s="68"/>
      <c r="F15" s="68"/>
      <c r="G15" s="698"/>
      <c r="H15" s="68"/>
      <c r="I15" s="710"/>
      <c r="J15" s="1634"/>
      <c r="K15" s="1559"/>
      <c r="L15" s="1569"/>
      <c r="M15" s="1550"/>
      <c r="N15" s="1534"/>
      <c r="O15" s="1563"/>
      <c r="P15" s="1559"/>
      <c r="Q15" s="1636"/>
      <c r="R15" s="1561"/>
      <c r="S15" s="1559"/>
      <c r="T15" s="1641"/>
      <c r="U15" s="1569"/>
      <c r="V15" s="1647"/>
      <c r="W15" s="1659"/>
      <c r="X15" s="1646"/>
      <c r="Y15" s="1650"/>
      <c r="Z15" s="1650"/>
      <c r="AA15" s="1650"/>
      <c r="AB15" s="1650"/>
      <c r="AC15" s="1650"/>
      <c r="AD15" s="1650"/>
      <c r="AE15" s="1650"/>
      <c r="AF15" s="1650"/>
      <c r="AG15" s="1650"/>
      <c r="AH15" s="1650"/>
      <c r="AI15" s="1650"/>
      <c r="AJ15" s="1650"/>
      <c r="AK15" s="1650"/>
      <c r="AL15" s="1650"/>
      <c r="AM15" s="1650"/>
      <c r="AN15" s="1652"/>
      <c r="AO15" s="1654"/>
      <c r="AP15" s="1654"/>
      <c r="AQ15" s="1643"/>
    </row>
    <row r="16" spans="1:76" s="50" customFormat="1" ht="19.5" customHeight="1" x14ac:dyDescent="0.2">
      <c r="A16" s="96"/>
      <c r="B16" s="430"/>
      <c r="C16" s="430"/>
      <c r="D16" s="698"/>
      <c r="E16" s="68"/>
      <c r="F16" s="68"/>
      <c r="G16" s="698"/>
      <c r="H16" s="68"/>
      <c r="I16" s="710"/>
      <c r="J16" s="1634"/>
      <c r="K16" s="1559"/>
      <c r="L16" s="1569"/>
      <c r="M16" s="1550"/>
      <c r="N16" s="1534" t="s">
        <v>957</v>
      </c>
      <c r="O16" s="1563"/>
      <c r="P16" s="1559"/>
      <c r="Q16" s="1636"/>
      <c r="R16" s="1561"/>
      <c r="S16" s="1559"/>
      <c r="T16" s="1635" t="s">
        <v>958</v>
      </c>
      <c r="U16" s="1569"/>
      <c r="V16" s="1647">
        <f>+'[1]ENERO 2018 (2)'!$S$106</f>
        <v>1074750000</v>
      </c>
      <c r="W16" s="1655">
        <v>4</v>
      </c>
      <c r="X16" s="1559" t="s">
        <v>959</v>
      </c>
      <c r="Y16" s="1650"/>
      <c r="Z16" s="1650"/>
      <c r="AA16" s="1650"/>
      <c r="AB16" s="1650"/>
      <c r="AC16" s="1650"/>
      <c r="AD16" s="1650"/>
      <c r="AE16" s="1650"/>
      <c r="AF16" s="1650"/>
      <c r="AG16" s="1650"/>
      <c r="AH16" s="1650"/>
      <c r="AI16" s="1650"/>
      <c r="AJ16" s="1650"/>
      <c r="AK16" s="1650"/>
      <c r="AL16" s="1650"/>
      <c r="AM16" s="1650"/>
      <c r="AN16" s="1652"/>
      <c r="AO16" s="1654"/>
      <c r="AP16" s="1654"/>
      <c r="AQ16" s="1643"/>
    </row>
    <row r="17" spans="1:64" s="50" customFormat="1" ht="32.25" customHeight="1" x14ac:dyDescent="0.2">
      <c r="A17" s="96"/>
      <c r="B17" s="430"/>
      <c r="C17" s="430"/>
      <c r="D17" s="698"/>
      <c r="E17" s="68"/>
      <c r="F17" s="68"/>
      <c r="G17" s="698"/>
      <c r="H17" s="68"/>
      <c r="I17" s="710"/>
      <c r="J17" s="1634"/>
      <c r="K17" s="1559"/>
      <c r="L17" s="1569"/>
      <c r="M17" s="1550"/>
      <c r="N17" s="1534"/>
      <c r="O17" s="1563"/>
      <c r="P17" s="1559"/>
      <c r="Q17" s="1636"/>
      <c r="R17" s="1561"/>
      <c r="S17" s="1559"/>
      <c r="T17" s="1646"/>
      <c r="U17" s="1569"/>
      <c r="V17" s="1647"/>
      <c r="W17" s="1656"/>
      <c r="X17" s="1559"/>
      <c r="Y17" s="1650"/>
      <c r="Z17" s="1650"/>
      <c r="AA17" s="1650"/>
      <c r="AB17" s="1650"/>
      <c r="AC17" s="1650"/>
      <c r="AD17" s="1650"/>
      <c r="AE17" s="1650"/>
      <c r="AF17" s="1650"/>
      <c r="AG17" s="1650"/>
      <c r="AH17" s="1650"/>
      <c r="AI17" s="1650"/>
      <c r="AJ17" s="1650"/>
      <c r="AK17" s="1650"/>
      <c r="AL17" s="1650"/>
      <c r="AM17" s="1650"/>
      <c r="AN17" s="1652"/>
      <c r="AO17" s="1654"/>
      <c r="AP17" s="1654"/>
      <c r="AQ17" s="1643"/>
    </row>
    <row r="18" spans="1:64" s="50" customFormat="1" ht="19.5" customHeight="1" x14ac:dyDescent="0.2">
      <c r="A18" s="96"/>
      <c r="B18" s="1529"/>
      <c r="C18" s="1529"/>
      <c r="D18" s="698"/>
      <c r="E18" s="1644"/>
      <c r="F18" s="1644"/>
      <c r="G18" s="698"/>
      <c r="H18" s="1644"/>
      <c r="I18" s="1645"/>
      <c r="J18" s="1634"/>
      <c r="K18" s="1559"/>
      <c r="L18" s="1569"/>
      <c r="M18" s="1550"/>
      <c r="N18" s="1534"/>
      <c r="O18" s="1563"/>
      <c r="P18" s="1559"/>
      <c r="Q18" s="1636"/>
      <c r="R18" s="1561"/>
      <c r="S18" s="1559"/>
      <c r="T18" s="1646"/>
      <c r="U18" s="1569"/>
      <c r="V18" s="1647"/>
      <c r="W18" s="1656"/>
      <c r="X18" s="1559"/>
      <c r="Y18" s="1650"/>
      <c r="Z18" s="1650"/>
      <c r="AA18" s="1650"/>
      <c r="AB18" s="1650"/>
      <c r="AC18" s="1650"/>
      <c r="AD18" s="1650"/>
      <c r="AE18" s="1650"/>
      <c r="AF18" s="1650"/>
      <c r="AG18" s="1650"/>
      <c r="AH18" s="1650"/>
      <c r="AI18" s="1650"/>
      <c r="AJ18" s="1650"/>
      <c r="AK18" s="1650"/>
      <c r="AL18" s="1650"/>
      <c r="AM18" s="1650"/>
      <c r="AN18" s="1652"/>
      <c r="AO18" s="1654"/>
      <c r="AP18" s="1654"/>
      <c r="AQ18" s="1643"/>
    </row>
    <row r="19" spans="1:64" s="50" customFormat="1" ht="19.5" customHeight="1" x14ac:dyDescent="0.2">
      <c r="A19" s="96"/>
      <c r="B19" s="1529"/>
      <c r="C19" s="1529"/>
      <c r="D19" s="698"/>
      <c r="E19" s="1644"/>
      <c r="F19" s="1644"/>
      <c r="G19" s="698"/>
      <c r="H19" s="1644"/>
      <c r="I19" s="1645"/>
      <c r="J19" s="1527"/>
      <c r="K19" s="1635"/>
      <c r="L19" s="1569"/>
      <c r="M19" s="1614"/>
      <c r="N19" s="1568"/>
      <c r="O19" s="1657"/>
      <c r="P19" s="1635"/>
      <c r="Q19" s="1637"/>
      <c r="R19" s="1638"/>
      <c r="S19" s="1635"/>
      <c r="T19" s="1646"/>
      <c r="U19" s="1569"/>
      <c r="V19" s="1648"/>
      <c r="W19" s="1656"/>
      <c r="X19" s="1635"/>
      <c r="Y19" s="1650"/>
      <c r="Z19" s="1650"/>
      <c r="AA19" s="1650"/>
      <c r="AB19" s="1650"/>
      <c r="AC19" s="1650"/>
      <c r="AD19" s="1650"/>
      <c r="AE19" s="1650"/>
      <c r="AF19" s="1650"/>
      <c r="AG19" s="1650"/>
      <c r="AH19" s="1650"/>
      <c r="AI19" s="1650"/>
      <c r="AJ19" s="1650"/>
      <c r="AK19" s="1650"/>
      <c r="AL19" s="1650"/>
      <c r="AM19" s="1650"/>
      <c r="AN19" s="1652"/>
      <c r="AO19" s="1654"/>
      <c r="AP19" s="1654"/>
      <c r="AQ19" s="1643"/>
    </row>
    <row r="20" spans="1:64" s="49" customFormat="1" ht="19.5" customHeight="1" x14ac:dyDescent="0.2">
      <c r="A20" s="96"/>
      <c r="B20" s="430"/>
      <c r="C20" s="430"/>
      <c r="D20" s="698"/>
      <c r="E20" s="68"/>
      <c r="F20" s="68"/>
      <c r="G20" s="698"/>
      <c r="H20" s="1644"/>
      <c r="I20" s="1645"/>
      <c r="J20" s="1563">
        <v>9</v>
      </c>
      <c r="K20" s="1559" t="s">
        <v>949</v>
      </c>
      <c r="L20" s="1568" t="s">
        <v>950</v>
      </c>
      <c r="M20" s="1550">
        <v>5</v>
      </c>
      <c r="N20" s="1534" t="s">
        <v>951</v>
      </c>
      <c r="O20" s="1563" t="s">
        <v>2292</v>
      </c>
      <c r="P20" s="1559" t="s">
        <v>960</v>
      </c>
      <c r="Q20" s="1636">
        <f>SUM(V20)/(R12+R20)</f>
        <v>0.37461988682945668</v>
      </c>
      <c r="R20" s="1561">
        <f>+V20+V24</f>
        <v>646081112</v>
      </c>
      <c r="S20" s="1559" t="s">
        <v>961</v>
      </c>
      <c r="T20" s="1639" t="s">
        <v>962</v>
      </c>
      <c r="U20" s="1568" t="s">
        <v>955</v>
      </c>
      <c r="V20" s="1648">
        <v>646081112</v>
      </c>
      <c r="W20" s="1655">
        <v>27</v>
      </c>
      <c r="X20" s="1663" t="s">
        <v>963</v>
      </c>
      <c r="Y20" s="1649">
        <v>292684</v>
      </c>
      <c r="Z20" s="1649">
        <v>282326</v>
      </c>
      <c r="AA20" s="1649">
        <v>135912</v>
      </c>
      <c r="AB20" s="1649">
        <v>45122</v>
      </c>
      <c r="AC20" s="1649">
        <v>307101</v>
      </c>
      <c r="AD20" s="1649">
        <v>86875</v>
      </c>
      <c r="AE20" s="1649">
        <v>2145</v>
      </c>
      <c r="AF20" s="1649">
        <v>12718</v>
      </c>
      <c r="AG20" s="1649">
        <v>26</v>
      </c>
      <c r="AH20" s="1649">
        <v>37</v>
      </c>
      <c r="AI20" s="1649">
        <v>0</v>
      </c>
      <c r="AJ20" s="1649">
        <v>0</v>
      </c>
      <c r="AK20" s="1649">
        <v>53164</v>
      </c>
      <c r="AL20" s="1649">
        <v>16982</v>
      </c>
      <c r="AM20" s="1649">
        <v>60013</v>
      </c>
      <c r="AN20" s="1651">
        <f t="shared" ref="AN20" si="0">SUM(Y20:Z27)</f>
        <v>575010</v>
      </c>
      <c r="AO20" s="1653">
        <v>43101</v>
      </c>
      <c r="AP20" s="1653">
        <v>43465</v>
      </c>
      <c r="AQ20" s="1642" t="s">
        <v>2299</v>
      </c>
      <c r="AR20" s="50"/>
      <c r="AS20" s="50"/>
      <c r="AT20" s="50"/>
      <c r="AU20" s="50"/>
      <c r="AV20" s="50"/>
      <c r="AW20" s="50"/>
      <c r="AX20" s="50"/>
      <c r="AY20" s="50"/>
      <c r="AZ20" s="50"/>
      <c r="BA20" s="50"/>
      <c r="BB20" s="50"/>
      <c r="BC20" s="50"/>
      <c r="BD20" s="50"/>
      <c r="BE20" s="50"/>
      <c r="BF20" s="50"/>
      <c r="BG20" s="50"/>
      <c r="BH20" s="50"/>
      <c r="BI20" s="50"/>
      <c r="BJ20" s="50"/>
      <c r="BK20" s="50"/>
      <c r="BL20" s="50"/>
    </row>
    <row r="21" spans="1:64" s="49" customFormat="1" ht="19.5" customHeight="1" x14ac:dyDescent="0.2">
      <c r="A21" s="96"/>
      <c r="B21" s="1529"/>
      <c r="C21" s="1529"/>
      <c r="D21" s="698"/>
      <c r="E21" s="1644"/>
      <c r="F21" s="1644"/>
      <c r="G21" s="698"/>
      <c r="H21" s="1644"/>
      <c r="I21" s="1645"/>
      <c r="J21" s="1563"/>
      <c r="K21" s="1559"/>
      <c r="L21" s="1569"/>
      <c r="M21" s="1550"/>
      <c r="N21" s="1569"/>
      <c r="O21" s="1563"/>
      <c r="P21" s="1559"/>
      <c r="Q21" s="1636"/>
      <c r="R21" s="1561"/>
      <c r="S21" s="1559"/>
      <c r="T21" s="1640"/>
      <c r="U21" s="1569"/>
      <c r="V21" s="1661"/>
      <c r="W21" s="1656"/>
      <c r="X21" s="1664"/>
      <c r="Y21" s="1650"/>
      <c r="Z21" s="1650"/>
      <c r="AA21" s="1650"/>
      <c r="AB21" s="1650"/>
      <c r="AC21" s="1650"/>
      <c r="AD21" s="1650"/>
      <c r="AE21" s="1650"/>
      <c r="AF21" s="1650"/>
      <c r="AG21" s="1650"/>
      <c r="AH21" s="1650"/>
      <c r="AI21" s="1650"/>
      <c r="AJ21" s="1650"/>
      <c r="AK21" s="1650"/>
      <c r="AL21" s="1650"/>
      <c r="AM21" s="1650"/>
      <c r="AN21" s="1652"/>
      <c r="AO21" s="1654"/>
      <c r="AP21" s="1654"/>
      <c r="AQ21" s="1643"/>
      <c r="AR21" s="50"/>
      <c r="AS21" s="50"/>
      <c r="AT21" s="50"/>
      <c r="AU21" s="50"/>
      <c r="AV21" s="50"/>
      <c r="AW21" s="50"/>
      <c r="AX21" s="50"/>
      <c r="AY21" s="50"/>
      <c r="AZ21" s="50"/>
      <c r="BA21" s="50"/>
      <c r="BB21" s="50"/>
      <c r="BC21" s="50"/>
      <c r="BD21" s="50"/>
      <c r="BE21" s="50"/>
      <c r="BF21" s="50"/>
      <c r="BG21" s="50"/>
      <c r="BH21" s="50"/>
      <c r="BI21" s="50"/>
      <c r="BJ21" s="50"/>
      <c r="BK21" s="50"/>
      <c r="BL21" s="50"/>
    </row>
    <row r="22" spans="1:64" s="49" customFormat="1" ht="19.5" customHeight="1" x14ac:dyDescent="0.2">
      <c r="A22" s="96"/>
      <c r="B22" s="430"/>
      <c r="C22" s="430"/>
      <c r="D22" s="698"/>
      <c r="E22" s="68"/>
      <c r="F22" s="68"/>
      <c r="G22" s="698"/>
      <c r="H22" s="68"/>
      <c r="I22" s="710"/>
      <c r="J22" s="1563"/>
      <c r="K22" s="1559"/>
      <c r="L22" s="1569"/>
      <c r="M22" s="1550"/>
      <c r="N22" s="1569"/>
      <c r="O22" s="1563"/>
      <c r="P22" s="1559"/>
      <c r="Q22" s="1636"/>
      <c r="R22" s="1561"/>
      <c r="S22" s="1559"/>
      <c r="T22" s="1640"/>
      <c r="U22" s="1569"/>
      <c r="V22" s="1661"/>
      <c r="W22" s="1656"/>
      <c r="X22" s="1664"/>
      <c r="Y22" s="1650"/>
      <c r="Z22" s="1650"/>
      <c r="AA22" s="1650"/>
      <c r="AB22" s="1650"/>
      <c r="AC22" s="1650"/>
      <c r="AD22" s="1650"/>
      <c r="AE22" s="1650"/>
      <c r="AF22" s="1650"/>
      <c r="AG22" s="1650"/>
      <c r="AH22" s="1650"/>
      <c r="AI22" s="1650"/>
      <c r="AJ22" s="1650"/>
      <c r="AK22" s="1650"/>
      <c r="AL22" s="1650"/>
      <c r="AM22" s="1650"/>
      <c r="AN22" s="1652"/>
      <c r="AO22" s="1654"/>
      <c r="AP22" s="1654"/>
      <c r="AQ22" s="1643"/>
      <c r="AR22" s="50"/>
      <c r="AS22" s="50"/>
      <c r="AT22" s="50"/>
      <c r="AU22" s="50"/>
      <c r="AV22" s="50"/>
      <c r="AW22" s="50"/>
      <c r="AX22" s="50"/>
      <c r="AY22" s="50"/>
      <c r="AZ22" s="50"/>
      <c r="BA22" s="50"/>
      <c r="BB22" s="50"/>
      <c r="BC22" s="50"/>
      <c r="BD22" s="50"/>
      <c r="BE22" s="50"/>
      <c r="BF22" s="50"/>
      <c r="BG22" s="50"/>
      <c r="BH22" s="50"/>
      <c r="BI22" s="50"/>
      <c r="BJ22" s="50"/>
      <c r="BK22" s="50"/>
      <c r="BL22" s="50"/>
    </row>
    <row r="23" spans="1:64" s="49" customFormat="1" ht="19.5" customHeight="1" x14ac:dyDescent="0.2">
      <c r="A23" s="96"/>
      <c r="B23" s="430"/>
      <c r="C23" s="430"/>
      <c r="D23" s="698"/>
      <c r="E23" s="68"/>
      <c r="F23" s="68"/>
      <c r="G23" s="698"/>
      <c r="H23" s="68"/>
      <c r="I23" s="710"/>
      <c r="J23" s="1563"/>
      <c r="K23" s="1559"/>
      <c r="L23" s="1569"/>
      <c r="M23" s="1550"/>
      <c r="N23" s="1569"/>
      <c r="O23" s="1563"/>
      <c r="P23" s="1559"/>
      <c r="Q23" s="1636"/>
      <c r="R23" s="1561"/>
      <c r="S23" s="1559"/>
      <c r="T23" s="1641"/>
      <c r="U23" s="1569"/>
      <c r="V23" s="1661"/>
      <c r="W23" s="1656"/>
      <c r="X23" s="1664"/>
      <c r="Y23" s="1650"/>
      <c r="Z23" s="1650"/>
      <c r="AA23" s="1650"/>
      <c r="AB23" s="1650"/>
      <c r="AC23" s="1650"/>
      <c r="AD23" s="1650"/>
      <c r="AE23" s="1650"/>
      <c r="AF23" s="1650"/>
      <c r="AG23" s="1650"/>
      <c r="AH23" s="1650"/>
      <c r="AI23" s="1650"/>
      <c r="AJ23" s="1650"/>
      <c r="AK23" s="1650"/>
      <c r="AL23" s="1650"/>
      <c r="AM23" s="1650"/>
      <c r="AN23" s="1652"/>
      <c r="AO23" s="1654"/>
      <c r="AP23" s="1654"/>
      <c r="AQ23" s="1643"/>
      <c r="AR23" s="50"/>
      <c r="AS23" s="50"/>
      <c r="AT23" s="50"/>
      <c r="AU23" s="50"/>
      <c r="AV23" s="50"/>
      <c r="AW23" s="50"/>
      <c r="AX23" s="50"/>
      <c r="AY23" s="50"/>
      <c r="AZ23" s="50"/>
      <c r="BA23" s="50"/>
      <c r="BB23" s="50"/>
      <c r="BC23" s="50"/>
      <c r="BD23" s="50"/>
      <c r="BE23" s="50"/>
      <c r="BF23" s="50"/>
      <c r="BG23" s="50"/>
      <c r="BH23" s="50"/>
      <c r="BI23" s="50"/>
      <c r="BJ23" s="50"/>
      <c r="BK23" s="50"/>
      <c r="BL23" s="50"/>
    </row>
    <row r="24" spans="1:64" s="49" customFormat="1" ht="19.5" customHeight="1" x14ac:dyDescent="0.2">
      <c r="A24" s="96"/>
      <c r="B24" s="430"/>
      <c r="C24" s="430"/>
      <c r="D24" s="698"/>
      <c r="E24" s="68"/>
      <c r="F24" s="68"/>
      <c r="G24" s="698"/>
      <c r="H24" s="68"/>
      <c r="I24" s="710"/>
      <c r="J24" s="1563"/>
      <c r="K24" s="1559"/>
      <c r="L24" s="1569"/>
      <c r="M24" s="1550"/>
      <c r="N24" s="1569"/>
      <c r="O24" s="1563"/>
      <c r="P24" s="1559"/>
      <c r="Q24" s="1636"/>
      <c r="R24" s="1561"/>
      <c r="S24" s="1559"/>
      <c r="T24" s="1635" t="s">
        <v>964</v>
      </c>
      <c r="U24" s="1569"/>
      <c r="V24" s="1661"/>
      <c r="W24" s="1656"/>
      <c r="X24" s="1664"/>
      <c r="Y24" s="1650"/>
      <c r="Z24" s="1650"/>
      <c r="AA24" s="1650"/>
      <c r="AB24" s="1650"/>
      <c r="AC24" s="1650"/>
      <c r="AD24" s="1650"/>
      <c r="AE24" s="1650"/>
      <c r="AF24" s="1650"/>
      <c r="AG24" s="1650"/>
      <c r="AH24" s="1650"/>
      <c r="AI24" s="1650"/>
      <c r="AJ24" s="1650"/>
      <c r="AK24" s="1650"/>
      <c r="AL24" s="1650"/>
      <c r="AM24" s="1650"/>
      <c r="AN24" s="1652"/>
      <c r="AO24" s="1654"/>
      <c r="AP24" s="1654"/>
      <c r="AQ24" s="1643"/>
      <c r="AR24" s="50"/>
      <c r="AS24" s="50"/>
      <c r="AT24" s="50"/>
      <c r="AU24" s="50"/>
      <c r="AV24" s="50"/>
      <c r="AW24" s="50"/>
      <c r="AX24" s="50"/>
      <c r="AY24" s="50"/>
      <c r="AZ24" s="50"/>
      <c r="BA24" s="50"/>
      <c r="BB24" s="50"/>
      <c r="BC24" s="50"/>
      <c r="BD24" s="50"/>
      <c r="BE24" s="50"/>
      <c r="BF24" s="50"/>
      <c r="BG24" s="50"/>
      <c r="BH24" s="50"/>
      <c r="BI24" s="50"/>
      <c r="BJ24" s="50"/>
      <c r="BK24" s="50"/>
      <c r="BL24" s="50"/>
    </row>
    <row r="25" spans="1:64" s="49" customFormat="1" ht="19.5" customHeight="1" x14ac:dyDescent="0.2">
      <c r="A25" s="96"/>
      <c r="B25" s="430"/>
      <c r="C25" s="430"/>
      <c r="D25" s="698"/>
      <c r="E25" s="68"/>
      <c r="F25" s="68"/>
      <c r="G25" s="698"/>
      <c r="H25" s="68"/>
      <c r="I25" s="710"/>
      <c r="J25" s="1563"/>
      <c r="K25" s="1559"/>
      <c r="L25" s="1569"/>
      <c r="M25" s="1550"/>
      <c r="N25" s="1569"/>
      <c r="O25" s="1563"/>
      <c r="P25" s="1559"/>
      <c r="Q25" s="1636"/>
      <c r="R25" s="1561"/>
      <c r="S25" s="1559"/>
      <c r="T25" s="1646"/>
      <c r="U25" s="1569"/>
      <c r="V25" s="1661"/>
      <c r="W25" s="1656"/>
      <c r="X25" s="1664"/>
      <c r="Y25" s="1650"/>
      <c r="Z25" s="1650"/>
      <c r="AA25" s="1650"/>
      <c r="AB25" s="1650"/>
      <c r="AC25" s="1650"/>
      <c r="AD25" s="1650"/>
      <c r="AE25" s="1650"/>
      <c r="AF25" s="1650"/>
      <c r="AG25" s="1650"/>
      <c r="AH25" s="1650"/>
      <c r="AI25" s="1650"/>
      <c r="AJ25" s="1650"/>
      <c r="AK25" s="1650"/>
      <c r="AL25" s="1650"/>
      <c r="AM25" s="1650"/>
      <c r="AN25" s="1652"/>
      <c r="AO25" s="1654"/>
      <c r="AP25" s="1654"/>
      <c r="AQ25" s="1643"/>
      <c r="AR25" s="50"/>
      <c r="AS25" s="50"/>
      <c r="AT25" s="50"/>
      <c r="AU25" s="50"/>
      <c r="AV25" s="50"/>
      <c r="AW25" s="50"/>
      <c r="AX25" s="50"/>
      <c r="AY25" s="50"/>
      <c r="AZ25" s="50"/>
      <c r="BA25" s="50"/>
      <c r="BB25" s="50"/>
      <c r="BC25" s="50"/>
      <c r="BD25" s="50"/>
      <c r="BE25" s="50"/>
      <c r="BF25" s="50"/>
      <c r="BG25" s="50"/>
      <c r="BH25" s="50"/>
      <c r="BI25" s="50"/>
      <c r="BJ25" s="50"/>
      <c r="BK25" s="50"/>
      <c r="BL25" s="50"/>
    </row>
    <row r="26" spans="1:64" s="49" customFormat="1" ht="19.5" customHeight="1" x14ac:dyDescent="0.2">
      <c r="A26" s="96"/>
      <c r="B26" s="1529"/>
      <c r="C26" s="1529"/>
      <c r="D26" s="698"/>
      <c r="E26" s="1644"/>
      <c r="F26" s="1644"/>
      <c r="G26" s="698"/>
      <c r="H26" s="1644"/>
      <c r="I26" s="1645"/>
      <c r="J26" s="1563"/>
      <c r="K26" s="1559"/>
      <c r="L26" s="1569"/>
      <c r="M26" s="1550"/>
      <c r="N26" s="1569"/>
      <c r="O26" s="1563"/>
      <c r="P26" s="1559"/>
      <c r="Q26" s="1636"/>
      <c r="R26" s="1561"/>
      <c r="S26" s="1559"/>
      <c r="T26" s="1646"/>
      <c r="U26" s="1569"/>
      <c r="V26" s="1661"/>
      <c r="W26" s="1656"/>
      <c r="X26" s="1664"/>
      <c r="Y26" s="1650"/>
      <c r="Z26" s="1650"/>
      <c r="AA26" s="1650"/>
      <c r="AB26" s="1650"/>
      <c r="AC26" s="1650"/>
      <c r="AD26" s="1650"/>
      <c r="AE26" s="1650"/>
      <c r="AF26" s="1650"/>
      <c r="AG26" s="1650"/>
      <c r="AH26" s="1650"/>
      <c r="AI26" s="1650"/>
      <c r="AJ26" s="1650"/>
      <c r="AK26" s="1650"/>
      <c r="AL26" s="1650"/>
      <c r="AM26" s="1650"/>
      <c r="AN26" s="1652"/>
      <c r="AO26" s="1654"/>
      <c r="AP26" s="1654"/>
      <c r="AQ26" s="1643"/>
      <c r="AR26" s="50"/>
      <c r="AS26" s="50"/>
      <c r="AT26" s="50"/>
      <c r="AU26" s="50"/>
      <c r="AV26" s="50"/>
      <c r="AW26" s="50"/>
      <c r="AX26" s="50"/>
      <c r="AY26" s="50"/>
      <c r="AZ26" s="50"/>
      <c r="BA26" s="50"/>
      <c r="BB26" s="50"/>
      <c r="BC26" s="50"/>
      <c r="BD26" s="50"/>
      <c r="BE26" s="50"/>
      <c r="BF26" s="50"/>
      <c r="BG26" s="50"/>
      <c r="BH26" s="50"/>
      <c r="BI26" s="50"/>
      <c r="BJ26" s="50"/>
      <c r="BK26" s="50"/>
      <c r="BL26" s="50"/>
    </row>
    <row r="27" spans="1:64" s="49" customFormat="1" ht="19.5" customHeight="1" x14ac:dyDescent="0.2">
      <c r="A27" s="96"/>
      <c r="B27" s="1529"/>
      <c r="C27" s="1529"/>
      <c r="D27" s="698"/>
      <c r="E27" s="1644"/>
      <c r="F27" s="1644"/>
      <c r="G27" s="698"/>
      <c r="H27" s="1644"/>
      <c r="I27" s="1645"/>
      <c r="J27" s="1563"/>
      <c r="K27" s="1559"/>
      <c r="L27" s="1570"/>
      <c r="M27" s="1550"/>
      <c r="N27" s="1570"/>
      <c r="O27" s="1563"/>
      <c r="P27" s="1559"/>
      <c r="Q27" s="1636"/>
      <c r="R27" s="1561"/>
      <c r="S27" s="1559"/>
      <c r="T27" s="1668"/>
      <c r="U27" s="1570"/>
      <c r="V27" s="1662"/>
      <c r="W27" s="1659"/>
      <c r="X27" s="1665"/>
      <c r="Y27" s="1660"/>
      <c r="Z27" s="1660"/>
      <c r="AA27" s="1660"/>
      <c r="AB27" s="1660"/>
      <c r="AC27" s="1660"/>
      <c r="AD27" s="1660"/>
      <c r="AE27" s="1660"/>
      <c r="AF27" s="1660"/>
      <c r="AG27" s="1660"/>
      <c r="AH27" s="1660"/>
      <c r="AI27" s="1660"/>
      <c r="AJ27" s="1660"/>
      <c r="AK27" s="1660"/>
      <c r="AL27" s="1660"/>
      <c r="AM27" s="1660"/>
      <c r="AN27" s="1666"/>
      <c r="AO27" s="1658"/>
      <c r="AP27" s="1658"/>
      <c r="AQ27" s="1667"/>
      <c r="AR27" s="50"/>
      <c r="AS27" s="50"/>
      <c r="AT27" s="50"/>
      <c r="AU27" s="50"/>
      <c r="AV27" s="50"/>
      <c r="AW27" s="50"/>
      <c r="AX27" s="50"/>
      <c r="AY27" s="50"/>
      <c r="AZ27" s="50"/>
      <c r="BA27" s="50"/>
      <c r="BB27" s="50"/>
      <c r="BC27" s="50"/>
      <c r="BD27" s="50"/>
      <c r="BE27" s="50"/>
      <c r="BF27" s="50"/>
      <c r="BG27" s="50"/>
      <c r="BH27" s="50"/>
      <c r="BI27" s="50"/>
      <c r="BJ27" s="50"/>
      <c r="BK27" s="50"/>
      <c r="BL27" s="50"/>
    </row>
    <row r="28" spans="1:64" s="49" customFormat="1" ht="20.100000000000001" customHeight="1" x14ac:dyDescent="0.2">
      <c r="A28" s="96"/>
      <c r="B28" s="430"/>
      <c r="C28" s="430"/>
      <c r="D28" s="698"/>
      <c r="E28" s="68"/>
      <c r="F28" s="68"/>
      <c r="G28" s="698"/>
      <c r="H28" s="1644"/>
      <c r="I28" s="1645"/>
      <c r="J28" s="1563">
        <v>10</v>
      </c>
      <c r="K28" s="1559" t="s">
        <v>965</v>
      </c>
      <c r="L28" s="1568" t="s">
        <v>966</v>
      </c>
      <c r="M28" s="1550">
        <v>5</v>
      </c>
      <c r="N28" s="1534" t="s">
        <v>967</v>
      </c>
      <c r="O28" s="1563" t="s">
        <v>2293</v>
      </c>
      <c r="P28" s="1559" t="s">
        <v>968</v>
      </c>
      <c r="Q28" s="1636">
        <f>SUM(V28)/R28</f>
        <v>1</v>
      </c>
      <c r="R28" s="1561">
        <f>+V28</f>
        <v>80000000</v>
      </c>
      <c r="S28" s="1559" t="s">
        <v>969</v>
      </c>
      <c r="T28" s="1639" t="s">
        <v>970</v>
      </c>
      <c r="U28" s="1568" t="s">
        <v>971</v>
      </c>
      <c r="V28" s="1648">
        <v>80000000</v>
      </c>
      <c r="W28" s="1655">
        <v>27</v>
      </c>
      <c r="X28" s="1635" t="s">
        <v>963</v>
      </c>
      <c r="Y28" s="1649">
        <v>292684</v>
      </c>
      <c r="Z28" s="1649">
        <v>282326</v>
      </c>
      <c r="AA28" s="1649">
        <v>135912</v>
      </c>
      <c r="AB28" s="1649">
        <v>45122</v>
      </c>
      <c r="AC28" s="1649">
        <v>307101</v>
      </c>
      <c r="AD28" s="1649">
        <v>86875</v>
      </c>
      <c r="AE28" s="1649">
        <v>2145</v>
      </c>
      <c r="AF28" s="1649">
        <v>12718</v>
      </c>
      <c r="AG28" s="1649">
        <v>26</v>
      </c>
      <c r="AH28" s="1649">
        <v>37</v>
      </c>
      <c r="AI28" s="1649">
        <v>0</v>
      </c>
      <c r="AJ28" s="1649">
        <v>0</v>
      </c>
      <c r="AK28" s="1649">
        <v>53164</v>
      </c>
      <c r="AL28" s="1649">
        <v>16982</v>
      </c>
      <c r="AM28" s="1649">
        <v>60010</v>
      </c>
      <c r="AN28" s="1651">
        <f t="shared" ref="AN28" si="1">SUM(Y28:Z35)</f>
        <v>575010</v>
      </c>
      <c r="AO28" s="1653">
        <v>43101</v>
      </c>
      <c r="AP28" s="1653">
        <v>43465</v>
      </c>
      <c r="AQ28" s="1642" t="s">
        <v>2299</v>
      </c>
      <c r="AR28" s="50"/>
      <c r="AS28" s="50"/>
      <c r="AT28" s="50"/>
      <c r="AU28" s="50"/>
      <c r="AV28" s="50"/>
      <c r="AW28" s="50"/>
      <c r="AX28" s="50"/>
      <c r="AY28" s="50"/>
      <c r="AZ28" s="50"/>
      <c r="BA28" s="50"/>
      <c r="BB28" s="50"/>
      <c r="BC28" s="50"/>
      <c r="BD28" s="50"/>
      <c r="BE28" s="50"/>
      <c r="BF28" s="50"/>
      <c r="BG28" s="50"/>
      <c r="BH28" s="50"/>
      <c r="BI28" s="50"/>
      <c r="BJ28" s="50"/>
      <c r="BK28" s="50"/>
      <c r="BL28" s="50"/>
    </row>
    <row r="29" spans="1:64" s="49" customFormat="1" ht="20.100000000000001" customHeight="1" x14ac:dyDescent="0.2">
      <c r="A29" s="96"/>
      <c r="B29" s="1529"/>
      <c r="C29" s="1529"/>
      <c r="D29" s="698"/>
      <c r="E29" s="1644"/>
      <c r="F29" s="1644"/>
      <c r="G29" s="698"/>
      <c r="H29" s="1644"/>
      <c r="I29" s="1645"/>
      <c r="J29" s="1563"/>
      <c r="K29" s="1559"/>
      <c r="L29" s="1569"/>
      <c r="M29" s="1550"/>
      <c r="N29" s="1534"/>
      <c r="O29" s="1563"/>
      <c r="P29" s="1559"/>
      <c r="Q29" s="1636"/>
      <c r="R29" s="1561"/>
      <c r="S29" s="1559"/>
      <c r="T29" s="1640"/>
      <c r="U29" s="1569"/>
      <c r="V29" s="1661"/>
      <c r="W29" s="1656"/>
      <c r="X29" s="1646"/>
      <c r="Y29" s="1650"/>
      <c r="Z29" s="1650"/>
      <c r="AA29" s="1650"/>
      <c r="AB29" s="1650"/>
      <c r="AC29" s="1650"/>
      <c r="AD29" s="1650"/>
      <c r="AE29" s="1650"/>
      <c r="AF29" s="1650"/>
      <c r="AG29" s="1650"/>
      <c r="AH29" s="1650"/>
      <c r="AI29" s="1650"/>
      <c r="AJ29" s="1650"/>
      <c r="AK29" s="1650"/>
      <c r="AL29" s="1650"/>
      <c r="AM29" s="1650"/>
      <c r="AN29" s="1652"/>
      <c r="AO29" s="1654"/>
      <c r="AP29" s="1654"/>
      <c r="AQ29" s="1643"/>
      <c r="AR29" s="50"/>
      <c r="AS29" s="50"/>
      <c r="AT29" s="50"/>
      <c r="AU29" s="50"/>
      <c r="AV29" s="50"/>
      <c r="AW29" s="50"/>
      <c r="AX29" s="50"/>
      <c r="AY29" s="50"/>
      <c r="AZ29" s="50"/>
      <c r="BA29" s="50"/>
      <c r="BB29" s="50"/>
      <c r="BC29" s="50"/>
      <c r="BD29" s="50"/>
      <c r="BE29" s="50"/>
      <c r="BF29" s="50"/>
      <c r="BG29" s="50"/>
      <c r="BH29" s="50"/>
      <c r="BI29" s="50"/>
      <c r="BJ29" s="50"/>
      <c r="BK29" s="50"/>
      <c r="BL29" s="50"/>
    </row>
    <row r="30" spans="1:64" s="49" customFormat="1" ht="20.100000000000001" customHeight="1" x14ac:dyDescent="0.2">
      <c r="A30" s="96"/>
      <c r="B30" s="430"/>
      <c r="C30" s="430"/>
      <c r="D30" s="698"/>
      <c r="E30" s="68"/>
      <c r="F30" s="68"/>
      <c r="G30" s="698"/>
      <c r="H30" s="68"/>
      <c r="I30" s="710"/>
      <c r="J30" s="1563"/>
      <c r="K30" s="1559"/>
      <c r="L30" s="1569"/>
      <c r="M30" s="1550"/>
      <c r="N30" s="1534"/>
      <c r="O30" s="1563"/>
      <c r="P30" s="1559"/>
      <c r="Q30" s="1636"/>
      <c r="R30" s="1561"/>
      <c r="S30" s="1559"/>
      <c r="T30" s="1640"/>
      <c r="U30" s="1569"/>
      <c r="V30" s="1661"/>
      <c r="W30" s="1656"/>
      <c r="X30" s="1646"/>
      <c r="Y30" s="1650"/>
      <c r="Z30" s="1650"/>
      <c r="AA30" s="1650"/>
      <c r="AB30" s="1650"/>
      <c r="AC30" s="1650"/>
      <c r="AD30" s="1650"/>
      <c r="AE30" s="1650"/>
      <c r="AF30" s="1650"/>
      <c r="AG30" s="1650"/>
      <c r="AH30" s="1650"/>
      <c r="AI30" s="1650"/>
      <c r="AJ30" s="1650"/>
      <c r="AK30" s="1650"/>
      <c r="AL30" s="1650"/>
      <c r="AM30" s="1650"/>
      <c r="AN30" s="1652"/>
      <c r="AO30" s="1654"/>
      <c r="AP30" s="1654"/>
      <c r="AQ30" s="1643"/>
      <c r="AR30" s="50"/>
      <c r="AS30" s="50"/>
      <c r="AT30" s="50"/>
      <c r="AU30" s="50"/>
      <c r="AV30" s="50"/>
      <c r="AW30" s="50"/>
      <c r="AX30" s="50"/>
      <c r="AY30" s="50"/>
      <c r="AZ30" s="50"/>
      <c r="BA30" s="50"/>
      <c r="BB30" s="50"/>
      <c r="BC30" s="50"/>
      <c r="BD30" s="50"/>
      <c r="BE30" s="50"/>
      <c r="BF30" s="50"/>
      <c r="BG30" s="50"/>
      <c r="BH30" s="50"/>
      <c r="BI30" s="50"/>
      <c r="BJ30" s="50"/>
      <c r="BK30" s="50"/>
      <c r="BL30" s="50"/>
    </row>
    <row r="31" spans="1:64" s="49" customFormat="1" ht="20.100000000000001" customHeight="1" x14ac:dyDescent="0.2">
      <c r="A31" s="96"/>
      <c r="B31" s="430"/>
      <c r="C31" s="430"/>
      <c r="D31" s="698"/>
      <c r="E31" s="68"/>
      <c r="F31" s="68"/>
      <c r="G31" s="698"/>
      <c r="H31" s="68"/>
      <c r="I31" s="710"/>
      <c r="J31" s="1563"/>
      <c r="K31" s="1559"/>
      <c r="L31" s="1569"/>
      <c r="M31" s="1550"/>
      <c r="N31" s="1534"/>
      <c r="O31" s="1563"/>
      <c r="P31" s="1559"/>
      <c r="Q31" s="1636"/>
      <c r="R31" s="1561"/>
      <c r="S31" s="1559"/>
      <c r="T31" s="1641"/>
      <c r="U31" s="1569"/>
      <c r="V31" s="1661"/>
      <c r="W31" s="1656"/>
      <c r="X31" s="1646"/>
      <c r="Y31" s="1650"/>
      <c r="Z31" s="1650"/>
      <c r="AA31" s="1650"/>
      <c r="AB31" s="1650"/>
      <c r="AC31" s="1650"/>
      <c r="AD31" s="1650"/>
      <c r="AE31" s="1650"/>
      <c r="AF31" s="1650"/>
      <c r="AG31" s="1650"/>
      <c r="AH31" s="1650"/>
      <c r="AI31" s="1650"/>
      <c r="AJ31" s="1650"/>
      <c r="AK31" s="1650"/>
      <c r="AL31" s="1650"/>
      <c r="AM31" s="1650"/>
      <c r="AN31" s="1652"/>
      <c r="AO31" s="1654"/>
      <c r="AP31" s="1654"/>
      <c r="AQ31" s="1643"/>
      <c r="AR31" s="50"/>
      <c r="AS31" s="50"/>
      <c r="AT31" s="50"/>
      <c r="AU31" s="50"/>
      <c r="AV31" s="50"/>
      <c r="AW31" s="50"/>
      <c r="AX31" s="50"/>
      <c r="AY31" s="50"/>
      <c r="AZ31" s="50"/>
      <c r="BA31" s="50"/>
      <c r="BB31" s="50"/>
      <c r="BC31" s="50"/>
      <c r="BD31" s="50"/>
      <c r="BE31" s="50"/>
      <c r="BF31" s="50"/>
      <c r="BG31" s="50"/>
      <c r="BH31" s="50"/>
      <c r="BI31" s="50"/>
      <c r="BJ31" s="50"/>
      <c r="BK31" s="50"/>
      <c r="BL31" s="50"/>
    </row>
    <row r="32" spans="1:64" s="49" customFormat="1" ht="20.100000000000001" customHeight="1" x14ac:dyDescent="0.2">
      <c r="A32" s="96"/>
      <c r="B32" s="430"/>
      <c r="C32" s="430"/>
      <c r="D32" s="698"/>
      <c r="E32" s="68"/>
      <c r="F32" s="68"/>
      <c r="G32" s="698"/>
      <c r="H32" s="68"/>
      <c r="I32" s="710"/>
      <c r="J32" s="1563"/>
      <c r="K32" s="1559"/>
      <c r="L32" s="1569"/>
      <c r="M32" s="1550"/>
      <c r="N32" s="1534"/>
      <c r="O32" s="1563"/>
      <c r="P32" s="1559"/>
      <c r="Q32" s="1636"/>
      <c r="R32" s="1561"/>
      <c r="S32" s="1559"/>
      <c r="T32" s="1559" t="s">
        <v>972</v>
      </c>
      <c r="U32" s="1569"/>
      <c r="V32" s="1661"/>
      <c r="W32" s="1656"/>
      <c r="X32" s="1646"/>
      <c r="Y32" s="1650"/>
      <c r="Z32" s="1650"/>
      <c r="AA32" s="1650"/>
      <c r="AB32" s="1650"/>
      <c r="AC32" s="1650"/>
      <c r="AD32" s="1650"/>
      <c r="AE32" s="1650"/>
      <c r="AF32" s="1650"/>
      <c r="AG32" s="1650"/>
      <c r="AH32" s="1650"/>
      <c r="AI32" s="1650"/>
      <c r="AJ32" s="1650"/>
      <c r="AK32" s="1650"/>
      <c r="AL32" s="1650"/>
      <c r="AM32" s="1650"/>
      <c r="AN32" s="1652"/>
      <c r="AO32" s="1654"/>
      <c r="AP32" s="1654"/>
      <c r="AQ32" s="1643"/>
      <c r="AR32" s="50"/>
      <c r="AS32" s="50"/>
      <c r="AT32" s="50"/>
      <c r="AU32" s="50"/>
      <c r="AV32" s="50"/>
      <c r="AW32" s="50"/>
      <c r="AX32" s="50"/>
      <c r="AY32" s="50"/>
      <c r="AZ32" s="50"/>
      <c r="BA32" s="50"/>
      <c r="BB32" s="50"/>
      <c r="BC32" s="50"/>
      <c r="BD32" s="50"/>
      <c r="BE32" s="50"/>
      <c r="BF32" s="50"/>
      <c r="BG32" s="50"/>
      <c r="BH32" s="50"/>
      <c r="BI32" s="50"/>
      <c r="BJ32" s="50"/>
      <c r="BK32" s="50"/>
      <c r="BL32" s="50"/>
    </row>
    <row r="33" spans="1:64" s="49" customFormat="1" ht="20.100000000000001" customHeight="1" x14ac:dyDescent="0.2">
      <c r="A33" s="96"/>
      <c r="B33" s="430"/>
      <c r="C33" s="430"/>
      <c r="D33" s="698"/>
      <c r="E33" s="68"/>
      <c r="F33" s="68"/>
      <c r="G33" s="698"/>
      <c r="H33" s="68"/>
      <c r="I33" s="710"/>
      <c r="J33" s="1563"/>
      <c r="K33" s="1559"/>
      <c r="L33" s="1569"/>
      <c r="M33" s="1550"/>
      <c r="N33" s="1534"/>
      <c r="O33" s="1563"/>
      <c r="P33" s="1559"/>
      <c r="Q33" s="1636"/>
      <c r="R33" s="1561"/>
      <c r="S33" s="1559"/>
      <c r="T33" s="1559"/>
      <c r="U33" s="1569"/>
      <c r="V33" s="1661"/>
      <c r="W33" s="1656"/>
      <c r="X33" s="1646"/>
      <c r="Y33" s="1650"/>
      <c r="Z33" s="1650"/>
      <c r="AA33" s="1650"/>
      <c r="AB33" s="1650"/>
      <c r="AC33" s="1650"/>
      <c r="AD33" s="1650"/>
      <c r="AE33" s="1650"/>
      <c r="AF33" s="1650"/>
      <c r="AG33" s="1650"/>
      <c r="AH33" s="1650"/>
      <c r="AI33" s="1650"/>
      <c r="AJ33" s="1650"/>
      <c r="AK33" s="1650"/>
      <c r="AL33" s="1650"/>
      <c r="AM33" s="1650"/>
      <c r="AN33" s="1652"/>
      <c r="AO33" s="1654"/>
      <c r="AP33" s="1654"/>
      <c r="AQ33" s="1643"/>
      <c r="AR33" s="50"/>
      <c r="AS33" s="50"/>
      <c r="AT33" s="50"/>
      <c r="AU33" s="50"/>
      <c r="AV33" s="50"/>
      <c r="AW33" s="50"/>
      <c r="AX33" s="50"/>
      <c r="AY33" s="50"/>
      <c r="AZ33" s="50"/>
      <c r="BA33" s="50"/>
      <c r="BB33" s="50"/>
      <c r="BC33" s="50"/>
      <c r="BD33" s="50"/>
      <c r="BE33" s="50"/>
      <c r="BF33" s="50"/>
      <c r="BG33" s="50"/>
      <c r="BH33" s="50"/>
      <c r="BI33" s="50"/>
      <c r="BJ33" s="50"/>
      <c r="BK33" s="50"/>
      <c r="BL33" s="50"/>
    </row>
    <row r="34" spans="1:64" s="49" customFormat="1" ht="20.100000000000001" customHeight="1" x14ac:dyDescent="0.2">
      <c r="A34" s="96"/>
      <c r="B34" s="1529"/>
      <c r="C34" s="1529"/>
      <c r="D34" s="698"/>
      <c r="E34" s="1644"/>
      <c r="F34" s="1644"/>
      <c r="G34" s="698"/>
      <c r="H34" s="1644"/>
      <c r="I34" s="1645"/>
      <c r="J34" s="1563"/>
      <c r="K34" s="1559"/>
      <c r="L34" s="1569"/>
      <c r="M34" s="1550"/>
      <c r="N34" s="1534"/>
      <c r="O34" s="1563"/>
      <c r="P34" s="1559"/>
      <c r="Q34" s="1636"/>
      <c r="R34" s="1561"/>
      <c r="S34" s="1559"/>
      <c r="T34" s="1559"/>
      <c r="U34" s="1569"/>
      <c r="V34" s="1661"/>
      <c r="W34" s="1656"/>
      <c r="X34" s="1646"/>
      <c r="Y34" s="1650"/>
      <c r="Z34" s="1650"/>
      <c r="AA34" s="1650"/>
      <c r="AB34" s="1650"/>
      <c r="AC34" s="1650"/>
      <c r="AD34" s="1650"/>
      <c r="AE34" s="1650"/>
      <c r="AF34" s="1650"/>
      <c r="AG34" s="1650"/>
      <c r="AH34" s="1650"/>
      <c r="AI34" s="1650"/>
      <c r="AJ34" s="1650"/>
      <c r="AK34" s="1650"/>
      <c r="AL34" s="1650"/>
      <c r="AM34" s="1650"/>
      <c r="AN34" s="1652"/>
      <c r="AO34" s="1654"/>
      <c r="AP34" s="1654"/>
      <c r="AQ34" s="1643"/>
      <c r="AR34" s="50"/>
      <c r="AS34" s="50"/>
      <c r="AT34" s="50"/>
      <c r="AU34" s="50"/>
      <c r="AV34" s="50"/>
      <c r="AW34" s="50"/>
      <c r="AX34" s="50"/>
      <c r="AY34" s="50"/>
      <c r="AZ34" s="50"/>
      <c r="BA34" s="50"/>
      <c r="BB34" s="50"/>
      <c r="BC34" s="50"/>
      <c r="BD34" s="50"/>
      <c r="BE34" s="50"/>
      <c r="BF34" s="50"/>
      <c r="BG34" s="50"/>
      <c r="BH34" s="50"/>
      <c r="BI34" s="50"/>
      <c r="BJ34" s="50"/>
      <c r="BK34" s="50"/>
      <c r="BL34" s="50"/>
    </row>
    <row r="35" spans="1:64" s="49" customFormat="1" ht="20.100000000000001" customHeight="1" x14ac:dyDescent="0.2">
      <c r="A35" s="96"/>
      <c r="B35" s="1529"/>
      <c r="C35" s="1529"/>
      <c r="D35" s="698"/>
      <c r="E35" s="1644"/>
      <c r="F35" s="1644"/>
      <c r="G35" s="698"/>
      <c r="H35" s="1644"/>
      <c r="I35" s="1645"/>
      <c r="J35" s="1563"/>
      <c r="K35" s="1559"/>
      <c r="L35" s="1570"/>
      <c r="M35" s="1550"/>
      <c r="N35" s="1534"/>
      <c r="O35" s="1563"/>
      <c r="P35" s="1559"/>
      <c r="Q35" s="1636"/>
      <c r="R35" s="1561"/>
      <c r="S35" s="1559"/>
      <c r="T35" s="1559"/>
      <c r="U35" s="1570"/>
      <c r="V35" s="1662"/>
      <c r="W35" s="1659"/>
      <c r="X35" s="1668"/>
      <c r="Y35" s="1660"/>
      <c r="Z35" s="1660"/>
      <c r="AA35" s="1660"/>
      <c r="AB35" s="1660"/>
      <c r="AC35" s="1660"/>
      <c r="AD35" s="1660"/>
      <c r="AE35" s="1660"/>
      <c r="AF35" s="1660"/>
      <c r="AG35" s="1660"/>
      <c r="AH35" s="1660"/>
      <c r="AI35" s="1660"/>
      <c r="AJ35" s="1660"/>
      <c r="AK35" s="1660"/>
      <c r="AL35" s="1660"/>
      <c r="AM35" s="1660"/>
      <c r="AN35" s="1666"/>
      <c r="AO35" s="1658"/>
      <c r="AP35" s="1658"/>
      <c r="AQ35" s="1667"/>
      <c r="AR35" s="50"/>
      <c r="AS35" s="50"/>
      <c r="AT35" s="50"/>
      <c r="AU35" s="50"/>
      <c r="AV35" s="50"/>
      <c r="AW35" s="50"/>
      <c r="AX35" s="50"/>
      <c r="AY35" s="50"/>
      <c r="AZ35" s="50"/>
      <c r="BA35" s="50"/>
      <c r="BB35" s="50"/>
      <c r="BC35" s="50"/>
      <c r="BD35" s="50"/>
      <c r="BE35" s="50"/>
      <c r="BF35" s="50"/>
      <c r="BG35" s="50"/>
      <c r="BH35" s="50"/>
      <c r="BI35" s="50"/>
      <c r="BJ35" s="50"/>
      <c r="BK35" s="50"/>
      <c r="BL35" s="50"/>
    </row>
    <row r="36" spans="1:64" s="49" customFormat="1" ht="35.1" customHeight="1" x14ac:dyDescent="0.2">
      <c r="A36" s="96"/>
      <c r="B36" s="430"/>
      <c r="C36" s="430"/>
      <c r="D36" s="698"/>
      <c r="E36" s="68"/>
      <c r="F36" s="68"/>
      <c r="G36" s="698"/>
      <c r="H36" s="1644"/>
      <c r="I36" s="1645"/>
      <c r="J36" s="1563">
        <v>11</v>
      </c>
      <c r="K36" s="1559" t="s">
        <v>973</v>
      </c>
      <c r="L36" s="1568" t="s">
        <v>974</v>
      </c>
      <c r="M36" s="1550">
        <v>1</v>
      </c>
      <c r="N36" s="1534" t="s">
        <v>975</v>
      </c>
      <c r="O36" s="1563" t="s">
        <v>2294</v>
      </c>
      <c r="P36" s="1559" t="s">
        <v>976</v>
      </c>
      <c r="Q36" s="1636">
        <f>SUM(V36)/R36</f>
        <v>1</v>
      </c>
      <c r="R36" s="1561">
        <f>+V36</f>
        <v>312000000</v>
      </c>
      <c r="S36" s="1559" t="s">
        <v>977</v>
      </c>
      <c r="T36" s="1639" t="s">
        <v>978</v>
      </c>
      <c r="U36" s="1568" t="s">
        <v>979</v>
      </c>
      <c r="V36" s="1648">
        <v>312000000</v>
      </c>
      <c r="W36" s="1655">
        <v>27</v>
      </c>
      <c r="X36" s="1635" t="str">
        <f>+X28</f>
        <v>SGP AGUA POTABLE SSF 27</v>
      </c>
      <c r="Y36" s="1649">
        <v>292684</v>
      </c>
      <c r="Z36" s="1649">
        <v>282326</v>
      </c>
      <c r="AA36" s="1649">
        <v>135912</v>
      </c>
      <c r="AB36" s="1649">
        <v>45122</v>
      </c>
      <c r="AC36" s="1649">
        <v>307101</v>
      </c>
      <c r="AD36" s="1649">
        <v>86875</v>
      </c>
      <c r="AE36" s="1649">
        <v>2145</v>
      </c>
      <c r="AF36" s="1649">
        <v>12718</v>
      </c>
      <c r="AG36" s="1649">
        <v>26</v>
      </c>
      <c r="AH36" s="1649">
        <v>37</v>
      </c>
      <c r="AI36" s="1649">
        <v>0</v>
      </c>
      <c r="AJ36" s="1649">
        <v>0</v>
      </c>
      <c r="AK36" s="1649">
        <v>53164</v>
      </c>
      <c r="AL36" s="1649">
        <v>16982</v>
      </c>
      <c r="AM36" s="1649">
        <v>60007</v>
      </c>
      <c r="AN36" s="1651">
        <f t="shared" ref="AN36" si="2">SUM(Y36:Z43)</f>
        <v>575010</v>
      </c>
      <c r="AO36" s="1653">
        <v>43101</v>
      </c>
      <c r="AP36" s="1653">
        <v>43465</v>
      </c>
      <c r="AQ36" s="1642" t="s">
        <v>2299</v>
      </c>
      <c r="AR36" s="50"/>
      <c r="AS36" s="50"/>
      <c r="AT36" s="50"/>
      <c r="AU36" s="50"/>
      <c r="AV36" s="50"/>
      <c r="AW36" s="50"/>
      <c r="AX36" s="50"/>
      <c r="AY36" s="50"/>
      <c r="AZ36" s="50"/>
      <c r="BA36" s="50"/>
      <c r="BB36" s="50"/>
      <c r="BC36" s="50"/>
      <c r="BD36" s="50"/>
      <c r="BE36" s="50"/>
      <c r="BF36" s="50"/>
      <c r="BG36" s="50"/>
      <c r="BH36" s="50"/>
      <c r="BI36" s="50"/>
      <c r="BJ36" s="50"/>
      <c r="BK36" s="50"/>
      <c r="BL36" s="50"/>
    </row>
    <row r="37" spans="1:64" s="49" customFormat="1" ht="35.1" customHeight="1" x14ac:dyDescent="0.2">
      <c r="A37" s="96"/>
      <c r="B37" s="1529"/>
      <c r="C37" s="1529"/>
      <c r="D37" s="698"/>
      <c r="E37" s="1644"/>
      <c r="F37" s="1644"/>
      <c r="G37" s="698"/>
      <c r="H37" s="1644"/>
      <c r="I37" s="1645"/>
      <c r="J37" s="1563"/>
      <c r="K37" s="1559"/>
      <c r="L37" s="1569"/>
      <c r="M37" s="1550"/>
      <c r="N37" s="1534"/>
      <c r="O37" s="1563"/>
      <c r="P37" s="1559"/>
      <c r="Q37" s="1636"/>
      <c r="R37" s="1561"/>
      <c r="S37" s="1559"/>
      <c r="T37" s="1640"/>
      <c r="U37" s="1569"/>
      <c r="V37" s="1661"/>
      <c r="W37" s="1656"/>
      <c r="X37" s="1646"/>
      <c r="Y37" s="1650"/>
      <c r="Z37" s="1650"/>
      <c r="AA37" s="1650"/>
      <c r="AB37" s="1650"/>
      <c r="AC37" s="1650"/>
      <c r="AD37" s="1650"/>
      <c r="AE37" s="1650"/>
      <c r="AF37" s="1650"/>
      <c r="AG37" s="1650"/>
      <c r="AH37" s="1650"/>
      <c r="AI37" s="1650"/>
      <c r="AJ37" s="1650"/>
      <c r="AK37" s="1650"/>
      <c r="AL37" s="1650"/>
      <c r="AM37" s="1650"/>
      <c r="AN37" s="1652"/>
      <c r="AO37" s="1654"/>
      <c r="AP37" s="1654"/>
      <c r="AQ37" s="1643"/>
      <c r="AR37" s="50"/>
      <c r="AS37" s="50"/>
      <c r="AT37" s="50"/>
      <c r="AU37" s="50"/>
      <c r="AV37" s="50"/>
      <c r="AW37" s="50"/>
      <c r="AX37" s="50"/>
      <c r="AY37" s="50"/>
      <c r="AZ37" s="50"/>
      <c r="BA37" s="50"/>
      <c r="BB37" s="50"/>
      <c r="BC37" s="50"/>
      <c r="BD37" s="50"/>
      <c r="BE37" s="50"/>
      <c r="BF37" s="50"/>
      <c r="BG37" s="50"/>
      <c r="BH37" s="50"/>
      <c r="BI37" s="50"/>
      <c r="BJ37" s="50"/>
      <c r="BK37" s="50"/>
      <c r="BL37" s="50"/>
    </row>
    <row r="38" spans="1:64" s="49" customFormat="1" ht="35.1" customHeight="1" x14ac:dyDescent="0.2">
      <c r="A38" s="96"/>
      <c r="B38" s="430"/>
      <c r="C38" s="430"/>
      <c r="D38" s="698"/>
      <c r="E38" s="68"/>
      <c r="F38" s="68"/>
      <c r="G38" s="698"/>
      <c r="H38" s="68"/>
      <c r="I38" s="710"/>
      <c r="J38" s="1563"/>
      <c r="K38" s="1559"/>
      <c r="L38" s="1569"/>
      <c r="M38" s="1550"/>
      <c r="N38" s="1534"/>
      <c r="O38" s="1563"/>
      <c r="P38" s="1559"/>
      <c r="Q38" s="1636"/>
      <c r="R38" s="1561"/>
      <c r="S38" s="1559"/>
      <c r="T38" s="1640"/>
      <c r="U38" s="1569"/>
      <c r="V38" s="1661"/>
      <c r="W38" s="1656"/>
      <c r="X38" s="1646"/>
      <c r="Y38" s="1650"/>
      <c r="Z38" s="1650"/>
      <c r="AA38" s="1650"/>
      <c r="AB38" s="1650"/>
      <c r="AC38" s="1650"/>
      <c r="AD38" s="1650"/>
      <c r="AE38" s="1650"/>
      <c r="AF38" s="1650"/>
      <c r="AG38" s="1650"/>
      <c r="AH38" s="1650"/>
      <c r="AI38" s="1650"/>
      <c r="AJ38" s="1650"/>
      <c r="AK38" s="1650"/>
      <c r="AL38" s="1650"/>
      <c r="AM38" s="1650"/>
      <c r="AN38" s="1652"/>
      <c r="AO38" s="1654"/>
      <c r="AP38" s="1654"/>
      <c r="AQ38" s="1643"/>
      <c r="AR38" s="50"/>
      <c r="AS38" s="50"/>
      <c r="AT38" s="50"/>
      <c r="AU38" s="50"/>
      <c r="AV38" s="50"/>
      <c r="AW38" s="50"/>
      <c r="AX38" s="50"/>
      <c r="AY38" s="50"/>
      <c r="AZ38" s="50"/>
      <c r="BA38" s="50"/>
      <c r="BB38" s="50"/>
      <c r="BC38" s="50"/>
      <c r="BD38" s="50"/>
      <c r="BE38" s="50"/>
      <c r="BF38" s="50"/>
      <c r="BG38" s="50"/>
      <c r="BH38" s="50"/>
      <c r="BI38" s="50"/>
      <c r="BJ38" s="50"/>
      <c r="BK38" s="50"/>
      <c r="BL38" s="50"/>
    </row>
    <row r="39" spans="1:64" s="49" customFormat="1" ht="35.1" customHeight="1" x14ac:dyDescent="0.2">
      <c r="A39" s="96"/>
      <c r="B39" s="430"/>
      <c r="C39" s="430"/>
      <c r="D39" s="698"/>
      <c r="E39" s="68"/>
      <c r="F39" s="68"/>
      <c r="G39" s="698"/>
      <c r="H39" s="68"/>
      <c r="I39" s="710"/>
      <c r="J39" s="1563"/>
      <c r="K39" s="1559"/>
      <c r="L39" s="1569"/>
      <c r="M39" s="1550"/>
      <c r="N39" s="1534"/>
      <c r="O39" s="1563"/>
      <c r="P39" s="1559"/>
      <c r="Q39" s="1636"/>
      <c r="R39" s="1561"/>
      <c r="S39" s="1559"/>
      <c r="T39" s="1640"/>
      <c r="U39" s="1569"/>
      <c r="V39" s="1661"/>
      <c r="W39" s="1656"/>
      <c r="X39" s="1646"/>
      <c r="Y39" s="1650"/>
      <c r="Z39" s="1650"/>
      <c r="AA39" s="1650"/>
      <c r="AB39" s="1650"/>
      <c r="AC39" s="1650"/>
      <c r="AD39" s="1650"/>
      <c r="AE39" s="1650"/>
      <c r="AF39" s="1650"/>
      <c r="AG39" s="1650"/>
      <c r="AH39" s="1650"/>
      <c r="AI39" s="1650"/>
      <c r="AJ39" s="1650"/>
      <c r="AK39" s="1650"/>
      <c r="AL39" s="1650"/>
      <c r="AM39" s="1650"/>
      <c r="AN39" s="1652"/>
      <c r="AO39" s="1654"/>
      <c r="AP39" s="1654"/>
      <c r="AQ39" s="1643"/>
      <c r="AR39" s="165"/>
      <c r="AS39" s="165"/>
      <c r="AT39" s="165"/>
      <c r="AU39" s="165"/>
    </row>
    <row r="40" spans="1:64" s="49" customFormat="1" ht="35.1" customHeight="1" x14ac:dyDescent="0.2">
      <c r="A40" s="96"/>
      <c r="B40" s="430"/>
      <c r="C40" s="430"/>
      <c r="D40" s="698"/>
      <c r="E40" s="68"/>
      <c r="F40" s="68"/>
      <c r="G40" s="698"/>
      <c r="H40" s="68"/>
      <c r="I40" s="710"/>
      <c r="J40" s="1563"/>
      <c r="K40" s="1559"/>
      <c r="L40" s="1569"/>
      <c r="M40" s="1550"/>
      <c r="N40" s="1534"/>
      <c r="O40" s="1563"/>
      <c r="P40" s="1559"/>
      <c r="Q40" s="1636"/>
      <c r="R40" s="1561"/>
      <c r="S40" s="1559"/>
      <c r="T40" s="1640"/>
      <c r="U40" s="1569"/>
      <c r="V40" s="1661"/>
      <c r="W40" s="1656"/>
      <c r="X40" s="1646"/>
      <c r="Y40" s="1650"/>
      <c r="Z40" s="1650"/>
      <c r="AA40" s="1650"/>
      <c r="AB40" s="1650"/>
      <c r="AC40" s="1650"/>
      <c r="AD40" s="1650"/>
      <c r="AE40" s="1650"/>
      <c r="AF40" s="1650"/>
      <c r="AG40" s="1650"/>
      <c r="AH40" s="1650"/>
      <c r="AI40" s="1650"/>
      <c r="AJ40" s="1650"/>
      <c r="AK40" s="1650"/>
      <c r="AL40" s="1650"/>
      <c r="AM40" s="1650"/>
      <c r="AN40" s="1652"/>
      <c r="AO40" s="1654"/>
      <c r="AP40" s="1654"/>
      <c r="AQ40" s="1643"/>
      <c r="AR40" s="165"/>
      <c r="AS40" s="165"/>
      <c r="AT40" s="165"/>
      <c r="AU40" s="165"/>
    </row>
    <row r="41" spans="1:64" s="49" customFormat="1" ht="35.1" customHeight="1" x14ac:dyDescent="0.2">
      <c r="A41" s="96"/>
      <c r="B41" s="430"/>
      <c r="C41" s="430"/>
      <c r="D41" s="698"/>
      <c r="E41" s="68"/>
      <c r="F41" s="68"/>
      <c r="G41" s="698"/>
      <c r="H41" s="68"/>
      <c r="I41" s="710"/>
      <c r="J41" s="1563"/>
      <c r="K41" s="1559"/>
      <c r="L41" s="1569"/>
      <c r="M41" s="1550"/>
      <c r="N41" s="1534"/>
      <c r="O41" s="1563"/>
      <c r="P41" s="1559"/>
      <c r="Q41" s="1636"/>
      <c r="R41" s="1561"/>
      <c r="S41" s="1559"/>
      <c r="T41" s="1640"/>
      <c r="U41" s="1569"/>
      <c r="V41" s="1661"/>
      <c r="W41" s="1656"/>
      <c r="X41" s="1646"/>
      <c r="Y41" s="1650"/>
      <c r="Z41" s="1650"/>
      <c r="AA41" s="1650"/>
      <c r="AB41" s="1650"/>
      <c r="AC41" s="1650"/>
      <c r="AD41" s="1650"/>
      <c r="AE41" s="1650"/>
      <c r="AF41" s="1650"/>
      <c r="AG41" s="1650"/>
      <c r="AH41" s="1650"/>
      <c r="AI41" s="1650"/>
      <c r="AJ41" s="1650"/>
      <c r="AK41" s="1650"/>
      <c r="AL41" s="1650"/>
      <c r="AM41" s="1650"/>
      <c r="AN41" s="1652"/>
      <c r="AO41" s="1654"/>
      <c r="AP41" s="1654"/>
      <c r="AQ41" s="1643"/>
      <c r="AR41" s="165"/>
      <c r="AS41" s="165"/>
      <c r="AT41" s="165"/>
      <c r="AU41" s="165"/>
    </row>
    <row r="42" spans="1:64" s="49" customFormat="1" ht="35.1" customHeight="1" x14ac:dyDescent="0.2">
      <c r="A42" s="96"/>
      <c r="B42" s="1529"/>
      <c r="C42" s="1529"/>
      <c r="D42" s="698"/>
      <c r="E42" s="1644"/>
      <c r="F42" s="1644"/>
      <c r="G42" s="698"/>
      <c r="H42" s="1644"/>
      <c r="I42" s="1645"/>
      <c r="J42" s="1563"/>
      <c r="K42" s="1559"/>
      <c r="L42" s="1569"/>
      <c r="M42" s="1550"/>
      <c r="N42" s="1534"/>
      <c r="O42" s="1563"/>
      <c r="P42" s="1559"/>
      <c r="Q42" s="1636"/>
      <c r="R42" s="1561"/>
      <c r="S42" s="1559"/>
      <c r="T42" s="1640"/>
      <c r="U42" s="1569"/>
      <c r="V42" s="1661"/>
      <c r="W42" s="1656"/>
      <c r="X42" s="1646"/>
      <c r="Y42" s="1650"/>
      <c r="Z42" s="1650"/>
      <c r="AA42" s="1650"/>
      <c r="AB42" s="1650"/>
      <c r="AC42" s="1650"/>
      <c r="AD42" s="1650"/>
      <c r="AE42" s="1650"/>
      <c r="AF42" s="1650"/>
      <c r="AG42" s="1650"/>
      <c r="AH42" s="1650"/>
      <c r="AI42" s="1650"/>
      <c r="AJ42" s="1650"/>
      <c r="AK42" s="1650"/>
      <c r="AL42" s="1650"/>
      <c r="AM42" s="1650"/>
      <c r="AN42" s="1652"/>
      <c r="AO42" s="1654"/>
      <c r="AP42" s="1654"/>
      <c r="AQ42" s="1643"/>
      <c r="AR42" s="165"/>
      <c r="AS42" s="165"/>
      <c r="AT42" s="165"/>
      <c r="AU42" s="165"/>
    </row>
    <row r="43" spans="1:64" s="49" customFormat="1" ht="35.1" customHeight="1" x14ac:dyDescent="0.2">
      <c r="A43" s="96"/>
      <c r="B43" s="1529"/>
      <c r="C43" s="1529"/>
      <c r="D43" s="698"/>
      <c r="E43" s="1644"/>
      <c r="F43" s="1644"/>
      <c r="G43" s="698"/>
      <c r="H43" s="1644"/>
      <c r="I43" s="1645"/>
      <c r="J43" s="1563"/>
      <c r="K43" s="1559"/>
      <c r="L43" s="1570"/>
      <c r="M43" s="1550"/>
      <c r="N43" s="1534"/>
      <c r="O43" s="1563"/>
      <c r="P43" s="1559"/>
      <c r="Q43" s="1636"/>
      <c r="R43" s="1561"/>
      <c r="S43" s="1559"/>
      <c r="T43" s="1641"/>
      <c r="U43" s="1570"/>
      <c r="V43" s="1662"/>
      <c r="W43" s="1659"/>
      <c r="X43" s="1668"/>
      <c r="Y43" s="1660"/>
      <c r="Z43" s="1660"/>
      <c r="AA43" s="1660"/>
      <c r="AB43" s="1660"/>
      <c r="AC43" s="1660"/>
      <c r="AD43" s="1660"/>
      <c r="AE43" s="1660"/>
      <c r="AF43" s="1660"/>
      <c r="AG43" s="1660"/>
      <c r="AH43" s="1660"/>
      <c r="AI43" s="1660"/>
      <c r="AJ43" s="1660"/>
      <c r="AK43" s="1660"/>
      <c r="AL43" s="1660"/>
      <c r="AM43" s="1660"/>
      <c r="AN43" s="1666"/>
      <c r="AO43" s="1658"/>
      <c r="AP43" s="1658"/>
      <c r="AQ43" s="1667"/>
      <c r="AR43" s="165"/>
      <c r="AS43" s="165"/>
      <c r="AT43" s="165"/>
      <c r="AU43" s="165"/>
    </row>
    <row r="44" spans="1:64" s="49" customFormat="1" ht="20.100000000000001" customHeight="1" x14ac:dyDescent="0.2">
      <c r="A44" s="96"/>
      <c r="B44" s="430"/>
      <c r="C44" s="430"/>
      <c r="D44" s="698"/>
      <c r="E44" s="68"/>
      <c r="F44" s="68"/>
      <c r="G44" s="698"/>
      <c r="H44" s="1644"/>
      <c r="I44" s="1645"/>
      <c r="J44" s="1657">
        <v>12</v>
      </c>
      <c r="K44" s="1635" t="s">
        <v>980</v>
      </c>
      <c r="L44" s="1568" t="s">
        <v>981</v>
      </c>
      <c r="M44" s="1614">
        <v>3</v>
      </c>
      <c r="N44" s="1568" t="s">
        <v>982</v>
      </c>
      <c r="O44" s="1657" t="s">
        <v>2295</v>
      </c>
      <c r="P44" s="1635" t="s">
        <v>983</v>
      </c>
      <c r="Q44" s="1637">
        <f>SUM(V44:V51)/R44</f>
        <v>1</v>
      </c>
      <c r="R44" s="1638">
        <f>+V44+V48</f>
        <v>1050000000</v>
      </c>
      <c r="S44" s="1635" t="s">
        <v>984</v>
      </c>
      <c r="T44" s="1639" t="s">
        <v>985</v>
      </c>
      <c r="U44" s="1568" t="s">
        <v>986</v>
      </c>
      <c r="V44" s="1648">
        <v>320000000</v>
      </c>
      <c r="W44" s="1655">
        <v>27</v>
      </c>
      <c r="X44" s="1635" t="str">
        <f>+X28</f>
        <v>SGP AGUA POTABLE SSF 27</v>
      </c>
      <c r="Y44" s="1649">
        <v>292684</v>
      </c>
      <c r="Z44" s="1649">
        <v>282326</v>
      </c>
      <c r="AA44" s="1649">
        <v>135912</v>
      </c>
      <c r="AB44" s="1649">
        <v>45122</v>
      </c>
      <c r="AC44" s="1649">
        <v>307101</v>
      </c>
      <c r="AD44" s="1649">
        <v>86875</v>
      </c>
      <c r="AE44" s="1649">
        <v>2145</v>
      </c>
      <c r="AF44" s="1649">
        <v>12718</v>
      </c>
      <c r="AG44" s="1649">
        <v>26</v>
      </c>
      <c r="AH44" s="1649">
        <v>37</v>
      </c>
      <c r="AI44" s="1649">
        <v>0</v>
      </c>
      <c r="AJ44" s="1649">
        <v>0</v>
      </c>
      <c r="AK44" s="1649">
        <v>53164</v>
      </c>
      <c r="AL44" s="1649">
        <v>16982</v>
      </c>
      <c r="AM44" s="1649">
        <v>60004</v>
      </c>
      <c r="AN44" s="1651">
        <f t="shared" ref="AN44" si="3">SUM(Y44:Z51)</f>
        <v>575010</v>
      </c>
      <c r="AO44" s="1653">
        <v>43101</v>
      </c>
      <c r="AP44" s="1653">
        <v>43465</v>
      </c>
      <c r="AQ44" s="1642" t="s">
        <v>2299</v>
      </c>
      <c r="AR44" s="165"/>
      <c r="AS44" s="165"/>
      <c r="AT44" s="165"/>
      <c r="AU44" s="165"/>
    </row>
    <row r="45" spans="1:64" s="49" customFormat="1" ht="20.100000000000001" customHeight="1" x14ac:dyDescent="0.2">
      <c r="A45" s="96"/>
      <c r="B45" s="1529"/>
      <c r="C45" s="1529"/>
      <c r="D45" s="698"/>
      <c r="E45" s="1644"/>
      <c r="F45" s="1644"/>
      <c r="G45" s="698"/>
      <c r="H45" s="1644"/>
      <c r="I45" s="1645"/>
      <c r="J45" s="1669"/>
      <c r="K45" s="1646"/>
      <c r="L45" s="1569"/>
      <c r="M45" s="1621"/>
      <c r="N45" s="1569"/>
      <c r="O45" s="1669"/>
      <c r="P45" s="1646"/>
      <c r="Q45" s="1671"/>
      <c r="R45" s="1673"/>
      <c r="S45" s="1646"/>
      <c r="T45" s="1640"/>
      <c r="U45" s="1569"/>
      <c r="V45" s="1661"/>
      <c r="W45" s="1656"/>
      <c r="X45" s="1646"/>
      <c r="Y45" s="1650"/>
      <c r="Z45" s="1650"/>
      <c r="AA45" s="1650"/>
      <c r="AB45" s="1650"/>
      <c r="AC45" s="1650"/>
      <c r="AD45" s="1650"/>
      <c r="AE45" s="1650"/>
      <c r="AF45" s="1650"/>
      <c r="AG45" s="1650"/>
      <c r="AH45" s="1650"/>
      <c r="AI45" s="1650"/>
      <c r="AJ45" s="1650"/>
      <c r="AK45" s="1650"/>
      <c r="AL45" s="1650"/>
      <c r="AM45" s="1650"/>
      <c r="AN45" s="1652"/>
      <c r="AO45" s="1654"/>
      <c r="AP45" s="1654"/>
      <c r="AQ45" s="1643"/>
      <c r="AR45" s="165"/>
      <c r="AS45" s="165"/>
      <c r="AT45" s="165"/>
      <c r="AU45" s="165"/>
    </row>
    <row r="46" spans="1:64" s="49" customFormat="1" ht="20.100000000000001" customHeight="1" x14ac:dyDescent="0.2">
      <c r="A46" s="96"/>
      <c r="B46" s="430"/>
      <c r="C46" s="430"/>
      <c r="D46" s="698"/>
      <c r="E46" s="68"/>
      <c r="F46" s="68"/>
      <c r="G46" s="698"/>
      <c r="H46" s="68"/>
      <c r="I46" s="710"/>
      <c r="J46" s="1669"/>
      <c r="K46" s="1646"/>
      <c r="L46" s="1569"/>
      <c r="M46" s="1621"/>
      <c r="N46" s="1569"/>
      <c r="O46" s="1669"/>
      <c r="P46" s="1646"/>
      <c r="Q46" s="1671"/>
      <c r="R46" s="1673"/>
      <c r="S46" s="1646"/>
      <c r="T46" s="1640"/>
      <c r="U46" s="1569"/>
      <c r="V46" s="1661"/>
      <c r="W46" s="1656"/>
      <c r="X46" s="1646"/>
      <c r="Y46" s="1650"/>
      <c r="Z46" s="1650"/>
      <c r="AA46" s="1650"/>
      <c r="AB46" s="1650"/>
      <c r="AC46" s="1650"/>
      <c r="AD46" s="1650"/>
      <c r="AE46" s="1650"/>
      <c r="AF46" s="1650"/>
      <c r="AG46" s="1650"/>
      <c r="AH46" s="1650"/>
      <c r="AI46" s="1650"/>
      <c r="AJ46" s="1650"/>
      <c r="AK46" s="1650"/>
      <c r="AL46" s="1650"/>
      <c r="AM46" s="1650"/>
      <c r="AN46" s="1652"/>
      <c r="AO46" s="1654"/>
      <c r="AP46" s="1654"/>
      <c r="AQ46" s="1643"/>
      <c r="AR46" s="165"/>
      <c r="AS46" s="165"/>
      <c r="AT46" s="165"/>
      <c r="AU46" s="165"/>
    </row>
    <row r="47" spans="1:64" s="49" customFormat="1" ht="20.100000000000001" customHeight="1" x14ac:dyDescent="0.2">
      <c r="A47" s="96"/>
      <c r="B47" s="430"/>
      <c r="C47" s="430"/>
      <c r="D47" s="698"/>
      <c r="E47" s="68"/>
      <c r="F47" s="68"/>
      <c r="G47" s="698"/>
      <c r="H47" s="68"/>
      <c r="I47" s="710"/>
      <c r="J47" s="1669"/>
      <c r="K47" s="1646"/>
      <c r="L47" s="1569"/>
      <c r="M47" s="1621"/>
      <c r="N47" s="1569"/>
      <c r="O47" s="1669"/>
      <c r="P47" s="1646"/>
      <c r="Q47" s="1671"/>
      <c r="R47" s="1673"/>
      <c r="S47" s="1646"/>
      <c r="T47" s="1641"/>
      <c r="U47" s="1570"/>
      <c r="V47" s="1662"/>
      <c r="W47" s="1656"/>
      <c r="X47" s="1646"/>
      <c r="Y47" s="1650"/>
      <c r="Z47" s="1650"/>
      <c r="AA47" s="1650"/>
      <c r="AB47" s="1650"/>
      <c r="AC47" s="1650"/>
      <c r="AD47" s="1650"/>
      <c r="AE47" s="1650"/>
      <c r="AF47" s="1650"/>
      <c r="AG47" s="1650"/>
      <c r="AH47" s="1650"/>
      <c r="AI47" s="1650"/>
      <c r="AJ47" s="1650"/>
      <c r="AK47" s="1650"/>
      <c r="AL47" s="1650"/>
      <c r="AM47" s="1650"/>
      <c r="AN47" s="1652"/>
      <c r="AO47" s="1654"/>
      <c r="AP47" s="1654"/>
      <c r="AQ47" s="1643"/>
      <c r="AR47" s="165"/>
      <c r="AS47" s="165"/>
      <c r="AT47" s="165"/>
      <c r="AU47" s="165"/>
    </row>
    <row r="48" spans="1:64" s="49" customFormat="1" ht="20.100000000000001" customHeight="1" x14ac:dyDescent="0.2">
      <c r="A48" s="96"/>
      <c r="B48" s="430"/>
      <c r="C48" s="430"/>
      <c r="D48" s="698"/>
      <c r="E48" s="68"/>
      <c r="F48" s="68"/>
      <c r="G48" s="698"/>
      <c r="H48" s="68"/>
      <c r="I48" s="710"/>
      <c r="J48" s="1669"/>
      <c r="K48" s="1646"/>
      <c r="L48" s="1569"/>
      <c r="M48" s="1621"/>
      <c r="N48" s="1569"/>
      <c r="O48" s="1669"/>
      <c r="P48" s="1646"/>
      <c r="Q48" s="1671"/>
      <c r="R48" s="1673"/>
      <c r="S48" s="1646"/>
      <c r="T48" s="1559" t="s">
        <v>987</v>
      </c>
      <c r="U48" s="1568" t="s">
        <v>988</v>
      </c>
      <c r="V48" s="1648">
        <v>730000000</v>
      </c>
      <c r="W48" s="1656"/>
      <c r="X48" s="1646"/>
      <c r="Y48" s="1650"/>
      <c r="Z48" s="1650"/>
      <c r="AA48" s="1650"/>
      <c r="AB48" s="1650"/>
      <c r="AC48" s="1650"/>
      <c r="AD48" s="1650"/>
      <c r="AE48" s="1650"/>
      <c r="AF48" s="1650"/>
      <c r="AG48" s="1650"/>
      <c r="AH48" s="1650"/>
      <c r="AI48" s="1650"/>
      <c r="AJ48" s="1650"/>
      <c r="AK48" s="1650"/>
      <c r="AL48" s="1650"/>
      <c r="AM48" s="1650"/>
      <c r="AN48" s="1652"/>
      <c r="AO48" s="1654"/>
      <c r="AP48" s="1654"/>
      <c r="AQ48" s="1643"/>
      <c r="AR48" s="165"/>
      <c r="AS48" s="165"/>
      <c r="AT48" s="165"/>
      <c r="AU48" s="165"/>
    </row>
    <row r="49" spans="1:47" s="49" customFormat="1" ht="20.100000000000001" customHeight="1" x14ac:dyDescent="0.2">
      <c r="A49" s="96"/>
      <c r="B49" s="430"/>
      <c r="C49" s="430"/>
      <c r="D49" s="698"/>
      <c r="E49" s="68"/>
      <c r="F49" s="68"/>
      <c r="G49" s="698"/>
      <c r="H49" s="68"/>
      <c r="I49" s="710"/>
      <c r="J49" s="1669"/>
      <c r="K49" s="1646"/>
      <c r="L49" s="1569"/>
      <c r="M49" s="1621"/>
      <c r="N49" s="1569"/>
      <c r="O49" s="1669"/>
      <c r="P49" s="1646"/>
      <c r="Q49" s="1671"/>
      <c r="R49" s="1673"/>
      <c r="S49" s="1646"/>
      <c r="T49" s="1559"/>
      <c r="U49" s="1569"/>
      <c r="V49" s="1661"/>
      <c r="W49" s="1656"/>
      <c r="X49" s="1646"/>
      <c r="Y49" s="1650"/>
      <c r="Z49" s="1650"/>
      <c r="AA49" s="1650"/>
      <c r="AB49" s="1650"/>
      <c r="AC49" s="1650"/>
      <c r="AD49" s="1650"/>
      <c r="AE49" s="1650"/>
      <c r="AF49" s="1650"/>
      <c r="AG49" s="1650"/>
      <c r="AH49" s="1650"/>
      <c r="AI49" s="1650"/>
      <c r="AJ49" s="1650"/>
      <c r="AK49" s="1650"/>
      <c r="AL49" s="1650"/>
      <c r="AM49" s="1650"/>
      <c r="AN49" s="1652"/>
      <c r="AO49" s="1654"/>
      <c r="AP49" s="1654"/>
      <c r="AQ49" s="1643"/>
      <c r="AR49" s="165"/>
      <c r="AS49" s="165"/>
      <c r="AT49" s="165"/>
      <c r="AU49" s="165"/>
    </row>
    <row r="50" spans="1:47" s="49" customFormat="1" ht="20.100000000000001" customHeight="1" x14ac:dyDescent="0.2">
      <c r="A50" s="96"/>
      <c r="B50" s="1529"/>
      <c r="C50" s="1529"/>
      <c r="D50" s="698"/>
      <c r="E50" s="1644"/>
      <c r="F50" s="1644"/>
      <c r="G50" s="698"/>
      <c r="H50" s="1644"/>
      <c r="I50" s="1645"/>
      <c r="J50" s="1669"/>
      <c r="K50" s="1646"/>
      <c r="L50" s="1569"/>
      <c r="M50" s="1621"/>
      <c r="N50" s="1569"/>
      <c r="O50" s="1669"/>
      <c r="P50" s="1646"/>
      <c r="Q50" s="1671"/>
      <c r="R50" s="1673"/>
      <c r="S50" s="1646"/>
      <c r="T50" s="1559"/>
      <c r="U50" s="1569"/>
      <c r="V50" s="1661"/>
      <c r="W50" s="1656"/>
      <c r="X50" s="1646"/>
      <c r="Y50" s="1650"/>
      <c r="Z50" s="1650"/>
      <c r="AA50" s="1650"/>
      <c r="AB50" s="1650"/>
      <c r="AC50" s="1650"/>
      <c r="AD50" s="1650"/>
      <c r="AE50" s="1650"/>
      <c r="AF50" s="1650"/>
      <c r="AG50" s="1650"/>
      <c r="AH50" s="1650"/>
      <c r="AI50" s="1650"/>
      <c r="AJ50" s="1650"/>
      <c r="AK50" s="1650"/>
      <c r="AL50" s="1650"/>
      <c r="AM50" s="1650"/>
      <c r="AN50" s="1652"/>
      <c r="AO50" s="1654"/>
      <c r="AP50" s="1654"/>
      <c r="AQ50" s="1643"/>
      <c r="AR50" s="165"/>
      <c r="AS50" s="165"/>
      <c r="AT50" s="165"/>
      <c r="AU50" s="165"/>
    </row>
    <row r="51" spans="1:47" s="49" customFormat="1" ht="20.100000000000001" customHeight="1" x14ac:dyDescent="0.2">
      <c r="A51" s="96"/>
      <c r="B51" s="1529"/>
      <c r="C51" s="1529"/>
      <c r="D51" s="698"/>
      <c r="E51" s="1644"/>
      <c r="F51" s="1644"/>
      <c r="G51" s="698"/>
      <c r="H51" s="1644"/>
      <c r="I51" s="1645"/>
      <c r="J51" s="1670"/>
      <c r="K51" s="1668"/>
      <c r="L51" s="1570"/>
      <c r="M51" s="1615"/>
      <c r="N51" s="1570"/>
      <c r="O51" s="1670"/>
      <c r="P51" s="1668"/>
      <c r="Q51" s="1672"/>
      <c r="R51" s="1674"/>
      <c r="S51" s="1668"/>
      <c r="T51" s="1559"/>
      <c r="U51" s="1570"/>
      <c r="V51" s="1662"/>
      <c r="W51" s="1659"/>
      <c r="X51" s="1668"/>
      <c r="Y51" s="1660"/>
      <c r="Z51" s="1660"/>
      <c r="AA51" s="1660"/>
      <c r="AB51" s="1660"/>
      <c r="AC51" s="1660"/>
      <c r="AD51" s="1660"/>
      <c r="AE51" s="1660"/>
      <c r="AF51" s="1660"/>
      <c r="AG51" s="1660"/>
      <c r="AH51" s="1660"/>
      <c r="AI51" s="1660"/>
      <c r="AJ51" s="1660"/>
      <c r="AK51" s="1660"/>
      <c r="AL51" s="1660"/>
      <c r="AM51" s="1660"/>
      <c r="AN51" s="1666"/>
      <c r="AO51" s="1658"/>
      <c r="AP51" s="1658"/>
      <c r="AQ51" s="1667"/>
      <c r="AR51" s="165"/>
      <c r="AS51" s="165"/>
      <c r="AT51" s="165"/>
      <c r="AU51" s="165"/>
    </row>
    <row r="52" spans="1:47" s="49" customFormat="1" ht="24.95" customHeight="1" x14ac:dyDescent="0.2">
      <c r="A52" s="96"/>
      <c r="B52" s="430"/>
      <c r="C52" s="430"/>
      <c r="D52" s="698"/>
      <c r="E52" s="68"/>
      <c r="F52" s="68"/>
      <c r="G52" s="698"/>
      <c r="H52" s="1644"/>
      <c r="I52" s="1645"/>
      <c r="J52" s="1657">
        <v>13</v>
      </c>
      <c r="K52" s="1635" t="s">
        <v>989</v>
      </c>
      <c r="L52" s="1568" t="s">
        <v>990</v>
      </c>
      <c r="M52" s="1614">
        <v>2</v>
      </c>
      <c r="N52" s="1568" t="s">
        <v>991</v>
      </c>
      <c r="O52" s="1657" t="s">
        <v>2296</v>
      </c>
      <c r="P52" s="1635" t="s">
        <v>992</v>
      </c>
      <c r="Q52" s="1637">
        <f>SUM(V52:V59)/R52</f>
        <v>1</v>
      </c>
      <c r="R52" s="1638">
        <f>+V52+V55+V57</f>
        <v>300000000</v>
      </c>
      <c r="S52" s="1635" t="s">
        <v>993</v>
      </c>
      <c r="T52" s="1681" t="s">
        <v>994</v>
      </c>
      <c r="U52" s="1568" t="s">
        <v>995</v>
      </c>
      <c r="V52" s="1675">
        <v>100000000</v>
      </c>
      <c r="W52" s="1655">
        <v>27</v>
      </c>
      <c r="X52" s="1635" t="str">
        <f>+X44</f>
        <v>SGP AGUA POTABLE SSF 27</v>
      </c>
      <c r="Y52" s="1677">
        <v>292684</v>
      </c>
      <c r="Z52" s="1649">
        <v>282326</v>
      </c>
      <c r="AA52" s="1649">
        <v>135912</v>
      </c>
      <c r="AB52" s="1649">
        <v>45122</v>
      </c>
      <c r="AC52" s="1649">
        <v>307101</v>
      </c>
      <c r="AD52" s="1649">
        <v>86875</v>
      </c>
      <c r="AE52" s="1649">
        <v>2145</v>
      </c>
      <c r="AF52" s="1649">
        <v>12718</v>
      </c>
      <c r="AG52" s="1649">
        <v>26</v>
      </c>
      <c r="AH52" s="1649">
        <v>37</v>
      </c>
      <c r="AI52" s="1649">
        <v>0</v>
      </c>
      <c r="AJ52" s="1649">
        <v>0</v>
      </c>
      <c r="AK52" s="1649">
        <v>53164</v>
      </c>
      <c r="AL52" s="1677">
        <v>16982</v>
      </c>
      <c r="AM52" s="1677">
        <v>60001</v>
      </c>
      <c r="AN52" s="1651">
        <f t="shared" ref="AN52" si="4">SUM(Y52:Z59)</f>
        <v>575010</v>
      </c>
      <c r="AO52" s="1653">
        <v>43101</v>
      </c>
      <c r="AP52" s="1653">
        <v>43465</v>
      </c>
      <c r="AQ52" s="1642" t="s">
        <v>2299</v>
      </c>
      <c r="AR52" s="165"/>
      <c r="AS52" s="165"/>
      <c r="AT52" s="165"/>
      <c r="AU52" s="165"/>
    </row>
    <row r="53" spans="1:47" s="49" customFormat="1" ht="24.95" customHeight="1" x14ac:dyDescent="0.2">
      <c r="A53" s="96"/>
      <c r="B53" s="1529"/>
      <c r="C53" s="1529"/>
      <c r="D53" s="698"/>
      <c r="E53" s="1644"/>
      <c r="F53" s="1644"/>
      <c r="G53" s="698"/>
      <c r="H53" s="1644"/>
      <c r="I53" s="1645"/>
      <c r="J53" s="1669"/>
      <c r="K53" s="1646"/>
      <c r="L53" s="1569"/>
      <c r="M53" s="1621"/>
      <c r="N53" s="1569"/>
      <c r="O53" s="1669"/>
      <c r="P53" s="1646"/>
      <c r="Q53" s="1671"/>
      <c r="R53" s="1673"/>
      <c r="S53" s="1646"/>
      <c r="T53" s="1682"/>
      <c r="U53" s="1569"/>
      <c r="V53" s="1678"/>
      <c r="W53" s="1656"/>
      <c r="X53" s="1646"/>
      <c r="Y53" s="1677"/>
      <c r="Z53" s="1650"/>
      <c r="AA53" s="1650"/>
      <c r="AB53" s="1650"/>
      <c r="AC53" s="1650"/>
      <c r="AD53" s="1650"/>
      <c r="AE53" s="1650"/>
      <c r="AF53" s="1650"/>
      <c r="AG53" s="1650"/>
      <c r="AH53" s="1650"/>
      <c r="AI53" s="1650"/>
      <c r="AJ53" s="1650"/>
      <c r="AK53" s="1650"/>
      <c r="AL53" s="1677"/>
      <c r="AM53" s="1677"/>
      <c r="AN53" s="1652"/>
      <c r="AO53" s="1654"/>
      <c r="AP53" s="1654"/>
      <c r="AQ53" s="1643"/>
      <c r="AR53" s="165"/>
      <c r="AS53" s="165"/>
      <c r="AT53" s="165"/>
      <c r="AU53" s="165"/>
    </row>
    <row r="54" spans="1:47" s="49" customFormat="1" ht="99.75" customHeight="1" x14ac:dyDescent="0.2">
      <c r="A54" s="96"/>
      <c r="B54" s="430"/>
      <c r="C54" s="430"/>
      <c r="D54" s="698"/>
      <c r="E54" s="68"/>
      <c r="F54" s="68"/>
      <c r="G54" s="698"/>
      <c r="H54" s="68"/>
      <c r="I54" s="710"/>
      <c r="J54" s="1669"/>
      <c r="K54" s="1646"/>
      <c r="L54" s="1569"/>
      <c r="M54" s="1621"/>
      <c r="N54" s="1569"/>
      <c r="O54" s="1669"/>
      <c r="P54" s="1646"/>
      <c r="Q54" s="1671"/>
      <c r="R54" s="1673"/>
      <c r="S54" s="1646"/>
      <c r="T54" s="1682"/>
      <c r="U54" s="1570"/>
      <c r="V54" s="1676"/>
      <c r="W54" s="1656"/>
      <c r="X54" s="1646"/>
      <c r="Y54" s="1677"/>
      <c r="Z54" s="1650"/>
      <c r="AA54" s="1650"/>
      <c r="AB54" s="1650"/>
      <c r="AC54" s="1650"/>
      <c r="AD54" s="1650"/>
      <c r="AE54" s="1650"/>
      <c r="AF54" s="1650"/>
      <c r="AG54" s="1650"/>
      <c r="AH54" s="1650"/>
      <c r="AI54" s="1650"/>
      <c r="AJ54" s="1650"/>
      <c r="AK54" s="1650"/>
      <c r="AL54" s="1677"/>
      <c r="AM54" s="1677"/>
      <c r="AN54" s="1652"/>
      <c r="AO54" s="1654"/>
      <c r="AP54" s="1654"/>
      <c r="AQ54" s="1643"/>
      <c r="AR54" s="165"/>
      <c r="AS54" s="165"/>
      <c r="AT54" s="165"/>
      <c r="AU54" s="165"/>
    </row>
    <row r="55" spans="1:47" s="49" customFormat="1" ht="34.5" customHeight="1" x14ac:dyDescent="0.2">
      <c r="A55" s="96"/>
      <c r="B55" s="430"/>
      <c r="C55" s="430"/>
      <c r="D55" s="698"/>
      <c r="E55" s="68"/>
      <c r="F55" s="68"/>
      <c r="G55" s="698"/>
      <c r="H55" s="68"/>
      <c r="I55" s="710"/>
      <c r="J55" s="1669"/>
      <c r="K55" s="1646"/>
      <c r="L55" s="1569"/>
      <c r="M55" s="1621"/>
      <c r="N55" s="1569"/>
      <c r="O55" s="1669"/>
      <c r="P55" s="1646"/>
      <c r="Q55" s="1671"/>
      <c r="R55" s="1673"/>
      <c r="S55" s="1646"/>
      <c r="T55" s="1682"/>
      <c r="U55" s="1534" t="s">
        <v>996</v>
      </c>
      <c r="V55" s="1675">
        <v>100000000</v>
      </c>
      <c r="W55" s="1656"/>
      <c r="X55" s="1646"/>
      <c r="Y55" s="1677"/>
      <c r="Z55" s="1650"/>
      <c r="AA55" s="1650"/>
      <c r="AB55" s="1650"/>
      <c r="AC55" s="1650"/>
      <c r="AD55" s="1650"/>
      <c r="AE55" s="1650"/>
      <c r="AF55" s="1650"/>
      <c r="AG55" s="1650"/>
      <c r="AH55" s="1650"/>
      <c r="AI55" s="1650"/>
      <c r="AJ55" s="1650"/>
      <c r="AK55" s="1650"/>
      <c r="AL55" s="1677"/>
      <c r="AM55" s="1677"/>
      <c r="AN55" s="1652"/>
      <c r="AO55" s="1654"/>
      <c r="AP55" s="1654"/>
      <c r="AQ55" s="1643"/>
      <c r="AR55" s="165"/>
      <c r="AS55" s="165"/>
      <c r="AT55" s="165"/>
      <c r="AU55" s="165"/>
    </row>
    <row r="56" spans="1:47" s="49" customFormat="1" ht="24.95" customHeight="1" x14ac:dyDescent="0.2">
      <c r="A56" s="96"/>
      <c r="B56" s="430"/>
      <c r="C56" s="430"/>
      <c r="D56" s="698"/>
      <c r="E56" s="68"/>
      <c r="F56" s="68"/>
      <c r="G56" s="698"/>
      <c r="H56" s="68"/>
      <c r="I56" s="710"/>
      <c r="J56" s="1669"/>
      <c r="K56" s="1646"/>
      <c r="L56" s="1569"/>
      <c r="M56" s="1621"/>
      <c r="N56" s="1569"/>
      <c r="O56" s="1669"/>
      <c r="P56" s="1646"/>
      <c r="Q56" s="1671"/>
      <c r="R56" s="1673"/>
      <c r="S56" s="1646"/>
      <c r="T56" s="1683"/>
      <c r="U56" s="1534"/>
      <c r="V56" s="1676"/>
      <c r="W56" s="1656"/>
      <c r="X56" s="1646"/>
      <c r="Y56" s="1677"/>
      <c r="Z56" s="1650"/>
      <c r="AA56" s="1650"/>
      <c r="AB56" s="1650"/>
      <c r="AC56" s="1650"/>
      <c r="AD56" s="1650"/>
      <c r="AE56" s="1650"/>
      <c r="AF56" s="1650"/>
      <c r="AG56" s="1650"/>
      <c r="AH56" s="1650"/>
      <c r="AI56" s="1650"/>
      <c r="AJ56" s="1650"/>
      <c r="AK56" s="1650"/>
      <c r="AL56" s="1677"/>
      <c r="AM56" s="1677"/>
      <c r="AN56" s="1652"/>
      <c r="AO56" s="1654"/>
      <c r="AP56" s="1654"/>
      <c r="AQ56" s="1643"/>
      <c r="AR56" s="165"/>
      <c r="AS56" s="165"/>
      <c r="AT56" s="165"/>
      <c r="AU56" s="165"/>
    </row>
    <row r="57" spans="1:47" s="49" customFormat="1" ht="12" customHeight="1" x14ac:dyDescent="0.2">
      <c r="A57" s="96"/>
      <c r="B57" s="430"/>
      <c r="C57" s="430"/>
      <c r="D57" s="698"/>
      <c r="E57" s="68"/>
      <c r="F57" s="68"/>
      <c r="G57" s="698"/>
      <c r="H57" s="68"/>
      <c r="I57" s="710"/>
      <c r="J57" s="1669"/>
      <c r="K57" s="1646"/>
      <c r="L57" s="1569"/>
      <c r="M57" s="1621"/>
      <c r="N57" s="1569"/>
      <c r="O57" s="1669"/>
      <c r="P57" s="1646"/>
      <c r="Q57" s="1671"/>
      <c r="R57" s="1673"/>
      <c r="S57" s="1646"/>
      <c r="T57" s="1684" t="s">
        <v>997</v>
      </c>
      <c r="U57" s="1568" t="s">
        <v>998</v>
      </c>
      <c r="V57" s="1675">
        <v>100000000</v>
      </c>
      <c r="W57" s="1656"/>
      <c r="X57" s="1646"/>
      <c r="Y57" s="1677"/>
      <c r="Z57" s="1650"/>
      <c r="AA57" s="1650"/>
      <c r="AB57" s="1650"/>
      <c r="AC57" s="1650"/>
      <c r="AD57" s="1650"/>
      <c r="AE57" s="1650"/>
      <c r="AF57" s="1650"/>
      <c r="AG57" s="1650"/>
      <c r="AH57" s="1650"/>
      <c r="AI57" s="1650"/>
      <c r="AJ57" s="1650"/>
      <c r="AK57" s="1650"/>
      <c r="AL57" s="1677"/>
      <c r="AM57" s="1677"/>
      <c r="AN57" s="1652"/>
      <c r="AO57" s="1654"/>
      <c r="AP57" s="1654"/>
      <c r="AQ57" s="1643"/>
      <c r="AR57" s="165"/>
      <c r="AS57" s="165"/>
      <c r="AT57" s="165"/>
      <c r="AU57" s="165"/>
    </row>
    <row r="58" spans="1:47" s="49" customFormat="1" ht="24.95" customHeight="1" x14ac:dyDescent="0.2">
      <c r="A58" s="96"/>
      <c r="B58" s="1529"/>
      <c r="C58" s="1529"/>
      <c r="D58" s="698"/>
      <c r="E58" s="1644"/>
      <c r="F58" s="1644"/>
      <c r="G58" s="698"/>
      <c r="H58" s="1644"/>
      <c r="I58" s="1645"/>
      <c r="J58" s="1669"/>
      <c r="K58" s="1646"/>
      <c r="L58" s="1569"/>
      <c r="M58" s="1621"/>
      <c r="N58" s="1569"/>
      <c r="O58" s="1669"/>
      <c r="P58" s="1646"/>
      <c r="Q58" s="1671"/>
      <c r="R58" s="1673"/>
      <c r="S58" s="1646"/>
      <c r="T58" s="1685"/>
      <c r="U58" s="1569"/>
      <c r="V58" s="1678"/>
      <c r="W58" s="1656"/>
      <c r="X58" s="1646"/>
      <c r="Y58" s="1677"/>
      <c r="Z58" s="1650"/>
      <c r="AA58" s="1650"/>
      <c r="AB58" s="1650"/>
      <c r="AC58" s="1650"/>
      <c r="AD58" s="1650"/>
      <c r="AE58" s="1650"/>
      <c r="AF58" s="1650"/>
      <c r="AG58" s="1650"/>
      <c r="AH58" s="1650"/>
      <c r="AI58" s="1650"/>
      <c r="AJ58" s="1650"/>
      <c r="AK58" s="1650"/>
      <c r="AL58" s="1677"/>
      <c r="AM58" s="1677"/>
      <c r="AN58" s="1652"/>
      <c r="AO58" s="1654"/>
      <c r="AP58" s="1654"/>
      <c r="AQ58" s="1643"/>
      <c r="AR58" s="165"/>
      <c r="AS58" s="165"/>
      <c r="AT58" s="165"/>
      <c r="AU58" s="165"/>
    </row>
    <row r="59" spans="1:47" s="49" customFormat="1" ht="98.25" customHeight="1" x14ac:dyDescent="0.2">
      <c r="A59" s="263"/>
      <c r="B59" s="1532"/>
      <c r="C59" s="1532"/>
      <c r="D59" s="711"/>
      <c r="E59" s="1679"/>
      <c r="F59" s="1679"/>
      <c r="G59" s="711"/>
      <c r="H59" s="1679"/>
      <c r="I59" s="1680"/>
      <c r="J59" s="1670"/>
      <c r="K59" s="1668"/>
      <c r="L59" s="1570"/>
      <c r="M59" s="1615"/>
      <c r="N59" s="1570"/>
      <c r="O59" s="1670"/>
      <c r="P59" s="1668"/>
      <c r="Q59" s="1672"/>
      <c r="R59" s="1674"/>
      <c r="S59" s="1668"/>
      <c r="T59" s="1686"/>
      <c r="U59" s="1570"/>
      <c r="V59" s="1676"/>
      <c r="W59" s="1659"/>
      <c r="X59" s="1668"/>
      <c r="Y59" s="1677"/>
      <c r="Z59" s="1660"/>
      <c r="AA59" s="1660"/>
      <c r="AB59" s="1660"/>
      <c r="AC59" s="1660"/>
      <c r="AD59" s="1660"/>
      <c r="AE59" s="1660"/>
      <c r="AF59" s="1660"/>
      <c r="AG59" s="1660"/>
      <c r="AH59" s="1660"/>
      <c r="AI59" s="1660"/>
      <c r="AJ59" s="1660"/>
      <c r="AK59" s="1660"/>
      <c r="AL59" s="1677"/>
      <c r="AM59" s="1677"/>
      <c r="AN59" s="1666"/>
      <c r="AO59" s="1658"/>
      <c r="AP59" s="1658"/>
      <c r="AQ59" s="1667"/>
      <c r="AR59" s="165"/>
      <c r="AS59" s="165"/>
      <c r="AT59" s="165"/>
      <c r="AU59" s="165"/>
    </row>
    <row r="60" spans="1:47" ht="27" customHeight="1" x14ac:dyDescent="0.2">
      <c r="A60" s="669" t="s">
        <v>999</v>
      </c>
      <c r="B60" s="670" t="s">
        <v>1000</v>
      </c>
      <c r="C60" s="670"/>
      <c r="D60" s="700"/>
      <c r="E60" s="700"/>
      <c r="F60" s="700"/>
      <c r="G60" s="672"/>
      <c r="H60" s="672"/>
      <c r="I60" s="672"/>
      <c r="J60" s="737"/>
      <c r="K60" s="672"/>
      <c r="L60" s="672"/>
      <c r="M60" s="672"/>
      <c r="N60" s="672"/>
      <c r="O60" s="713"/>
      <c r="P60" s="672"/>
      <c r="Q60" s="672"/>
      <c r="R60" s="714"/>
      <c r="S60" s="672"/>
      <c r="T60" s="672"/>
      <c r="U60" s="672"/>
      <c r="V60" s="718"/>
      <c r="W60" s="673"/>
      <c r="X60" s="1168"/>
      <c r="Y60" s="674"/>
      <c r="Z60" s="671"/>
      <c r="AA60" s="671"/>
      <c r="AB60" s="671"/>
      <c r="AC60" s="671"/>
      <c r="AD60" s="671"/>
      <c r="AE60" s="671"/>
      <c r="AF60" s="671"/>
      <c r="AG60" s="671"/>
      <c r="AH60" s="671"/>
      <c r="AI60" s="671"/>
      <c r="AJ60" s="671"/>
      <c r="AK60" s="671"/>
      <c r="AL60" s="675"/>
      <c r="AM60" s="675"/>
      <c r="AN60" s="715"/>
      <c r="AO60" s="716"/>
      <c r="AP60" s="716"/>
      <c r="AQ60" s="717"/>
      <c r="AR60" s="38"/>
      <c r="AS60" s="38"/>
      <c r="AT60" s="38"/>
      <c r="AU60" s="38"/>
    </row>
    <row r="61" spans="1:47" ht="27" customHeight="1" x14ac:dyDescent="0.2">
      <c r="A61" s="1687" t="s">
        <v>1001</v>
      </c>
      <c r="B61" s="1687"/>
      <c r="C61" s="1687"/>
      <c r="D61" s="701" t="s">
        <v>1002</v>
      </c>
      <c r="E61" s="1688" t="s">
        <v>1003</v>
      </c>
      <c r="F61" s="1688"/>
      <c r="G61" s="1688"/>
      <c r="H61" s="1688"/>
      <c r="I61" s="1688"/>
      <c r="J61" s="1688"/>
      <c r="K61" s="1688"/>
      <c r="L61" s="1688"/>
      <c r="M61" s="677"/>
      <c r="N61" s="677"/>
      <c r="O61" s="676"/>
      <c r="P61" s="677"/>
      <c r="Q61" s="677"/>
      <c r="R61" s="702"/>
      <c r="S61" s="677"/>
      <c r="T61" s="677"/>
      <c r="U61" s="677"/>
      <c r="V61" s="719"/>
      <c r="W61" s="678"/>
      <c r="X61" s="1169"/>
      <c r="Y61" s="679"/>
      <c r="Z61" s="680"/>
      <c r="AA61" s="680"/>
      <c r="AB61" s="680"/>
      <c r="AC61" s="680"/>
      <c r="AD61" s="680"/>
      <c r="AE61" s="680"/>
      <c r="AF61" s="680"/>
      <c r="AG61" s="680"/>
      <c r="AH61" s="680"/>
      <c r="AI61" s="680"/>
      <c r="AJ61" s="680"/>
      <c r="AK61" s="680"/>
      <c r="AL61" s="681"/>
      <c r="AM61" s="681"/>
      <c r="AN61" s="682"/>
      <c r="AO61" s="683"/>
      <c r="AP61" s="683"/>
      <c r="AQ61" s="684"/>
      <c r="AR61" s="38"/>
      <c r="AS61" s="38"/>
      <c r="AT61" s="38"/>
      <c r="AU61" s="38"/>
    </row>
    <row r="62" spans="1:47" ht="27" customHeight="1" x14ac:dyDescent="0.2">
      <c r="A62" s="1687"/>
      <c r="B62" s="1687"/>
      <c r="C62" s="1687"/>
      <c r="D62" s="1689" t="s">
        <v>1001</v>
      </c>
      <c r="E62" s="1689"/>
      <c r="F62" s="1689"/>
      <c r="G62" s="703" t="s">
        <v>1004</v>
      </c>
      <c r="H62" s="1705" t="s">
        <v>1005</v>
      </c>
      <c r="I62" s="1705"/>
      <c r="J62" s="1705"/>
      <c r="K62" s="1705"/>
      <c r="L62" s="1705"/>
      <c r="M62" s="1705"/>
      <c r="N62" s="1705"/>
      <c r="O62" s="685"/>
      <c r="P62" s="213"/>
      <c r="Q62" s="213"/>
      <c r="R62" s="704"/>
      <c r="S62" s="213"/>
      <c r="T62" s="213"/>
      <c r="U62" s="213"/>
      <c r="V62" s="720"/>
      <c r="W62" s="686"/>
      <c r="X62" s="1170"/>
      <c r="Y62" s="687"/>
      <c r="Z62" s="220"/>
      <c r="AA62" s="220"/>
      <c r="AB62" s="220"/>
      <c r="AC62" s="220"/>
      <c r="AD62" s="220"/>
      <c r="AE62" s="220"/>
      <c r="AF62" s="220"/>
      <c r="AG62" s="220"/>
      <c r="AH62" s="220"/>
      <c r="AI62" s="220"/>
      <c r="AJ62" s="220"/>
      <c r="AK62" s="220"/>
      <c r="AL62" s="688"/>
      <c r="AM62" s="688"/>
      <c r="AN62" s="689"/>
      <c r="AO62" s="690"/>
      <c r="AP62" s="690"/>
      <c r="AQ62" s="691"/>
      <c r="AR62" s="38"/>
      <c r="AS62" s="38"/>
      <c r="AT62" s="38"/>
      <c r="AU62" s="38"/>
    </row>
    <row r="63" spans="1:47" ht="27" customHeight="1" x14ac:dyDescent="0.2">
      <c r="A63" s="1687"/>
      <c r="B63" s="1687"/>
      <c r="C63" s="1687"/>
      <c r="D63" s="1689"/>
      <c r="E63" s="1689"/>
      <c r="F63" s="1689"/>
      <c r="G63" s="1690" t="s">
        <v>1001</v>
      </c>
      <c r="H63" s="1691"/>
      <c r="I63" s="1692"/>
      <c r="J63" s="1699">
        <v>54</v>
      </c>
      <c r="K63" s="1701" t="s">
        <v>905</v>
      </c>
      <c r="L63" s="1701" t="s">
        <v>1006</v>
      </c>
      <c r="M63" s="1712">
        <v>130</v>
      </c>
      <c r="N63" s="503"/>
      <c r="O63" s="1712" t="s">
        <v>2289</v>
      </c>
      <c r="P63" s="1701" t="s">
        <v>1007</v>
      </c>
      <c r="Q63" s="1714">
        <f>SUM(V63:V66)/R63</f>
        <v>0.57548978835826303</v>
      </c>
      <c r="R63" s="1716">
        <f>SUM(V63:V72)</f>
        <v>5679486462</v>
      </c>
      <c r="S63" s="1689" t="s">
        <v>1008</v>
      </c>
      <c r="T63" s="1701" t="s">
        <v>1009</v>
      </c>
      <c r="U63" s="78" t="s">
        <v>1010</v>
      </c>
      <c r="V63" s="721">
        <v>460916462</v>
      </c>
      <c r="W63" s="1752" t="s">
        <v>2253</v>
      </c>
      <c r="X63" s="1709" t="s">
        <v>1011</v>
      </c>
      <c r="Y63" s="1706">
        <v>292684</v>
      </c>
      <c r="Z63" s="1706">
        <v>282326</v>
      </c>
      <c r="AA63" s="1706">
        <v>135912</v>
      </c>
      <c r="AB63" s="1706">
        <v>45122</v>
      </c>
      <c r="AC63" s="1706">
        <v>307101</v>
      </c>
      <c r="AD63" s="1706">
        <v>86875</v>
      </c>
      <c r="AE63" s="1706">
        <v>2145</v>
      </c>
      <c r="AF63" s="1706">
        <v>12718</v>
      </c>
      <c r="AG63" s="1706">
        <v>26</v>
      </c>
      <c r="AH63" s="1706">
        <v>37</v>
      </c>
      <c r="AI63" s="1706">
        <v>0</v>
      </c>
      <c r="AJ63" s="1706">
        <v>0</v>
      </c>
      <c r="AK63" s="1706">
        <v>53164</v>
      </c>
      <c r="AL63" s="1706">
        <v>16982</v>
      </c>
      <c r="AM63" s="1706">
        <v>60013</v>
      </c>
      <c r="AN63" s="1706">
        <f>SUM(Y63:Z72)</f>
        <v>575010</v>
      </c>
      <c r="AO63" s="1720">
        <v>42737</v>
      </c>
      <c r="AP63" s="1720">
        <v>43100</v>
      </c>
      <c r="AQ63" s="1723" t="s">
        <v>2297</v>
      </c>
      <c r="AR63" s="38"/>
      <c r="AS63" s="38"/>
      <c r="AT63" s="38"/>
      <c r="AU63" s="38"/>
    </row>
    <row r="64" spans="1:47" ht="27" customHeight="1" x14ac:dyDescent="0.2">
      <c r="A64" s="1687"/>
      <c r="B64" s="1687"/>
      <c r="C64" s="1687"/>
      <c r="D64" s="1689"/>
      <c r="E64" s="1689"/>
      <c r="F64" s="1689"/>
      <c r="G64" s="1693"/>
      <c r="H64" s="1694"/>
      <c r="I64" s="1695"/>
      <c r="J64" s="1700"/>
      <c r="K64" s="1702"/>
      <c r="L64" s="1702"/>
      <c r="M64" s="1713"/>
      <c r="N64" s="505"/>
      <c r="O64" s="1713"/>
      <c r="P64" s="1702"/>
      <c r="Q64" s="1715"/>
      <c r="R64" s="1717"/>
      <c r="S64" s="1689"/>
      <c r="T64" s="1702"/>
      <c r="U64" s="78" t="s">
        <v>1012</v>
      </c>
      <c r="V64" s="721">
        <v>107570000</v>
      </c>
      <c r="W64" s="1753"/>
      <c r="X64" s="1710"/>
      <c r="Y64" s="1707"/>
      <c r="Z64" s="1707"/>
      <c r="AA64" s="1707"/>
      <c r="AB64" s="1707"/>
      <c r="AC64" s="1707"/>
      <c r="AD64" s="1707"/>
      <c r="AE64" s="1707"/>
      <c r="AF64" s="1707"/>
      <c r="AG64" s="1707"/>
      <c r="AH64" s="1707"/>
      <c r="AI64" s="1707"/>
      <c r="AJ64" s="1707"/>
      <c r="AK64" s="1707"/>
      <c r="AL64" s="1707"/>
      <c r="AM64" s="1707"/>
      <c r="AN64" s="1707"/>
      <c r="AO64" s="1721"/>
      <c r="AP64" s="1721"/>
      <c r="AQ64" s="1724"/>
      <c r="AR64" s="38"/>
      <c r="AS64" s="38"/>
      <c r="AT64" s="38"/>
      <c r="AU64" s="38"/>
    </row>
    <row r="65" spans="1:47" ht="27" customHeight="1" x14ac:dyDescent="0.2">
      <c r="A65" s="1687"/>
      <c r="B65" s="1687"/>
      <c r="C65" s="1687"/>
      <c r="D65" s="1689"/>
      <c r="E65" s="1689"/>
      <c r="F65" s="1689"/>
      <c r="G65" s="1693"/>
      <c r="H65" s="1694"/>
      <c r="I65" s="1695"/>
      <c r="J65" s="1700"/>
      <c r="K65" s="1702"/>
      <c r="L65" s="1702"/>
      <c r="M65" s="1713"/>
      <c r="N65" s="505"/>
      <c r="O65" s="1713"/>
      <c r="P65" s="1702"/>
      <c r="Q65" s="1715"/>
      <c r="R65" s="1717"/>
      <c r="S65" s="1689"/>
      <c r="T65" s="1702"/>
      <c r="U65" s="78" t="s">
        <v>1013</v>
      </c>
      <c r="V65" s="721">
        <v>300000000</v>
      </c>
      <c r="W65" s="1753"/>
      <c r="X65" s="1710"/>
      <c r="Y65" s="1707"/>
      <c r="Z65" s="1707"/>
      <c r="AA65" s="1707"/>
      <c r="AB65" s="1707"/>
      <c r="AC65" s="1707"/>
      <c r="AD65" s="1707"/>
      <c r="AE65" s="1707"/>
      <c r="AF65" s="1707"/>
      <c r="AG65" s="1707"/>
      <c r="AH65" s="1707"/>
      <c r="AI65" s="1707"/>
      <c r="AJ65" s="1707"/>
      <c r="AK65" s="1707"/>
      <c r="AL65" s="1707"/>
      <c r="AM65" s="1707"/>
      <c r="AN65" s="1707"/>
      <c r="AO65" s="1721"/>
      <c r="AP65" s="1721"/>
      <c r="AQ65" s="1724"/>
      <c r="AR65" s="38"/>
      <c r="AS65" s="38"/>
      <c r="AT65" s="38"/>
      <c r="AU65" s="38"/>
    </row>
    <row r="66" spans="1:47" ht="27" customHeight="1" x14ac:dyDescent="0.2">
      <c r="A66" s="1687"/>
      <c r="B66" s="1687"/>
      <c r="C66" s="1687"/>
      <c r="D66" s="1689"/>
      <c r="E66" s="1689"/>
      <c r="F66" s="1689"/>
      <c r="G66" s="1693"/>
      <c r="H66" s="1694"/>
      <c r="I66" s="1695"/>
      <c r="J66" s="1700"/>
      <c r="K66" s="1702"/>
      <c r="L66" s="1702"/>
      <c r="M66" s="1713"/>
      <c r="N66" s="505"/>
      <c r="O66" s="1713"/>
      <c r="P66" s="1702"/>
      <c r="Q66" s="1715"/>
      <c r="R66" s="1717"/>
      <c r="S66" s="1689"/>
      <c r="T66" s="1702"/>
      <c r="U66" s="78" t="s">
        <v>1014</v>
      </c>
      <c r="V66" s="721">
        <v>2400000000</v>
      </c>
      <c r="W66" s="1754"/>
      <c r="X66" s="1711"/>
      <c r="Y66" s="1707"/>
      <c r="Z66" s="1707"/>
      <c r="AA66" s="1707"/>
      <c r="AB66" s="1707"/>
      <c r="AC66" s="1707"/>
      <c r="AD66" s="1707"/>
      <c r="AE66" s="1707"/>
      <c r="AF66" s="1707"/>
      <c r="AG66" s="1707"/>
      <c r="AH66" s="1707"/>
      <c r="AI66" s="1707"/>
      <c r="AJ66" s="1707"/>
      <c r="AK66" s="1707"/>
      <c r="AL66" s="1707"/>
      <c r="AM66" s="1707"/>
      <c r="AN66" s="1707"/>
      <c r="AO66" s="1721"/>
      <c r="AP66" s="1721"/>
      <c r="AQ66" s="1724"/>
      <c r="AR66" s="38"/>
      <c r="AS66" s="38"/>
      <c r="AT66" s="38"/>
      <c r="AU66" s="38"/>
    </row>
    <row r="67" spans="1:47" ht="27" customHeight="1" x14ac:dyDescent="0.2">
      <c r="A67" s="1687"/>
      <c r="B67" s="1687"/>
      <c r="C67" s="1687"/>
      <c r="D67" s="1689"/>
      <c r="E67" s="1689"/>
      <c r="F67" s="1689"/>
      <c r="G67" s="1693"/>
      <c r="H67" s="1694"/>
      <c r="I67" s="1695"/>
      <c r="J67" s="1699">
        <v>55</v>
      </c>
      <c r="K67" s="1701" t="s">
        <v>1015</v>
      </c>
      <c r="L67" s="1701" t="s">
        <v>1016</v>
      </c>
      <c r="M67" s="1726">
        <v>12</v>
      </c>
      <c r="N67" s="505" t="s">
        <v>1017</v>
      </c>
      <c r="O67" s="1713"/>
      <c r="P67" s="1702"/>
      <c r="Q67" s="1714">
        <f>SUM(V67:V70)/R63</f>
        <v>0.26604518033623581</v>
      </c>
      <c r="R67" s="1717"/>
      <c r="S67" s="1689"/>
      <c r="T67" s="1701" t="s">
        <v>1018</v>
      </c>
      <c r="U67" s="78" t="s">
        <v>1010</v>
      </c>
      <c r="V67" s="721">
        <v>410000000</v>
      </c>
      <c r="W67" s="1752" t="s">
        <v>2253</v>
      </c>
      <c r="X67" s="1709" t="s">
        <v>1011</v>
      </c>
      <c r="Y67" s="1707"/>
      <c r="Z67" s="1707"/>
      <c r="AA67" s="1707"/>
      <c r="AB67" s="1707"/>
      <c r="AC67" s="1707"/>
      <c r="AD67" s="1707"/>
      <c r="AE67" s="1707"/>
      <c r="AF67" s="1707"/>
      <c r="AG67" s="1707"/>
      <c r="AH67" s="1707"/>
      <c r="AI67" s="1707"/>
      <c r="AJ67" s="1707"/>
      <c r="AK67" s="1707"/>
      <c r="AL67" s="1707"/>
      <c r="AM67" s="1707"/>
      <c r="AN67" s="1707"/>
      <c r="AO67" s="1721"/>
      <c r="AP67" s="1721"/>
      <c r="AQ67" s="1724"/>
      <c r="AR67" s="38"/>
      <c r="AS67" s="38"/>
      <c r="AT67" s="38"/>
      <c r="AU67" s="38"/>
    </row>
    <row r="68" spans="1:47" ht="27" customHeight="1" x14ac:dyDescent="0.2">
      <c r="A68" s="1687"/>
      <c r="B68" s="1687"/>
      <c r="C68" s="1687"/>
      <c r="D68" s="1689"/>
      <c r="E68" s="1689"/>
      <c r="F68" s="1689"/>
      <c r="G68" s="1693"/>
      <c r="H68" s="1694"/>
      <c r="I68" s="1695"/>
      <c r="J68" s="1700"/>
      <c r="K68" s="1702"/>
      <c r="L68" s="1702"/>
      <c r="M68" s="1727"/>
      <c r="N68" s="505" t="s">
        <v>1019</v>
      </c>
      <c r="O68" s="1713"/>
      <c r="P68" s="1702"/>
      <c r="Q68" s="1715"/>
      <c r="R68" s="1717"/>
      <c r="S68" s="1689"/>
      <c r="T68" s="1702"/>
      <c r="U68" s="78" t="s">
        <v>1020</v>
      </c>
      <c r="V68" s="721">
        <v>100023000</v>
      </c>
      <c r="W68" s="1753"/>
      <c r="X68" s="1710"/>
      <c r="Y68" s="1707"/>
      <c r="Z68" s="1707"/>
      <c r="AA68" s="1707"/>
      <c r="AB68" s="1707"/>
      <c r="AC68" s="1707"/>
      <c r="AD68" s="1707"/>
      <c r="AE68" s="1707"/>
      <c r="AF68" s="1707"/>
      <c r="AG68" s="1707"/>
      <c r="AH68" s="1707"/>
      <c r="AI68" s="1707"/>
      <c r="AJ68" s="1707"/>
      <c r="AK68" s="1707"/>
      <c r="AL68" s="1707"/>
      <c r="AM68" s="1707"/>
      <c r="AN68" s="1707"/>
      <c r="AO68" s="1721"/>
      <c r="AP68" s="1721"/>
      <c r="AQ68" s="1724"/>
      <c r="AR68" s="38"/>
      <c r="AS68" s="38"/>
      <c r="AT68" s="38"/>
      <c r="AU68" s="38"/>
    </row>
    <row r="69" spans="1:47" ht="27" customHeight="1" x14ac:dyDescent="0.2">
      <c r="A69" s="1687"/>
      <c r="B69" s="1687"/>
      <c r="C69" s="1687"/>
      <c r="D69" s="1689"/>
      <c r="E69" s="1689"/>
      <c r="F69" s="1689"/>
      <c r="G69" s="1693"/>
      <c r="H69" s="1694"/>
      <c r="I69" s="1695"/>
      <c r="J69" s="1700"/>
      <c r="K69" s="1702"/>
      <c r="L69" s="1702"/>
      <c r="M69" s="1727"/>
      <c r="N69" s="505"/>
      <c r="O69" s="1713"/>
      <c r="P69" s="1702"/>
      <c r="Q69" s="1715"/>
      <c r="R69" s="1717"/>
      <c r="S69" s="1689"/>
      <c r="T69" s="1702"/>
      <c r="U69" s="78" t="s">
        <v>1012</v>
      </c>
      <c r="V69" s="721">
        <v>646973000</v>
      </c>
      <c r="W69" s="1753"/>
      <c r="X69" s="1710"/>
      <c r="Y69" s="1707"/>
      <c r="Z69" s="1707"/>
      <c r="AA69" s="1707"/>
      <c r="AB69" s="1707"/>
      <c r="AC69" s="1707"/>
      <c r="AD69" s="1707"/>
      <c r="AE69" s="1707"/>
      <c r="AF69" s="1707"/>
      <c r="AG69" s="1707"/>
      <c r="AH69" s="1707"/>
      <c r="AI69" s="1707"/>
      <c r="AJ69" s="1707"/>
      <c r="AK69" s="1707"/>
      <c r="AL69" s="1707"/>
      <c r="AM69" s="1707"/>
      <c r="AN69" s="1707"/>
      <c r="AO69" s="1721"/>
      <c r="AP69" s="1721"/>
      <c r="AQ69" s="1724"/>
      <c r="AR69" s="38"/>
      <c r="AS69" s="38"/>
      <c r="AT69" s="38"/>
      <c r="AU69" s="38"/>
    </row>
    <row r="70" spans="1:47" ht="27" customHeight="1" x14ac:dyDescent="0.2">
      <c r="A70" s="1687"/>
      <c r="B70" s="1687"/>
      <c r="C70" s="1687"/>
      <c r="D70" s="1689"/>
      <c r="E70" s="1689"/>
      <c r="F70" s="1689"/>
      <c r="G70" s="1693"/>
      <c r="H70" s="1694"/>
      <c r="I70" s="1695"/>
      <c r="J70" s="1703"/>
      <c r="K70" s="1702"/>
      <c r="L70" s="1702"/>
      <c r="M70" s="1727"/>
      <c r="N70" s="505"/>
      <c r="O70" s="1713"/>
      <c r="P70" s="1702"/>
      <c r="Q70" s="1715"/>
      <c r="R70" s="1717"/>
      <c r="S70" s="1689"/>
      <c r="T70" s="1702"/>
      <c r="U70" s="380" t="s">
        <v>1014</v>
      </c>
      <c r="V70" s="722">
        <v>354004000</v>
      </c>
      <c r="W70" s="1754"/>
      <c r="X70" s="1711"/>
      <c r="Y70" s="1707"/>
      <c r="Z70" s="1707"/>
      <c r="AA70" s="1707"/>
      <c r="AB70" s="1707"/>
      <c r="AC70" s="1707"/>
      <c r="AD70" s="1707"/>
      <c r="AE70" s="1707"/>
      <c r="AF70" s="1707"/>
      <c r="AG70" s="1707"/>
      <c r="AH70" s="1707"/>
      <c r="AI70" s="1707"/>
      <c r="AJ70" s="1707"/>
      <c r="AK70" s="1707"/>
      <c r="AL70" s="1707"/>
      <c r="AM70" s="1707"/>
      <c r="AN70" s="1707"/>
      <c r="AO70" s="1721"/>
      <c r="AP70" s="1721"/>
      <c r="AQ70" s="1724"/>
      <c r="AR70" s="38"/>
      <c r="AS70" s="38"/>
      <c r="AT70" s="38"/>
      <c r="AU70" s="38"/>
    </row>
    <row r="71" spans="1:47" ht="63" customHeight="1" x14ac:dyDescent="0.2">
      <c r="A71" s="1687"/>
      <c r="B71" s="1687"/>
      <c r="C71" s="1687"/>
      <c r="D71" s="1689"/>
      <c r="E71" s="1689"/>
      <c r="F71" s="1689"/>
      <c r="G71" s="1693"/>
      <c r="H71" s="1694"/>
      <c r="I71" s="1695"/>
      <c r="J71" s="1700">
        <v>56</v>
      </c>
      <c r="K71" s="1701" t="s">
        <v>1021</v>
      </c>
      <c r="L71" s="1701" t="s">
        <v>1991</v>
      </c>
      <c r="M71" s="1726">
        <v>2</v>
      </c>
      <c r="N71" s="505"/>
      <c r="O71" s="1713"/>
      <c r="P71" s="1702"/>
      <c r="Q71" s="1714">
        <f>SUM(V71:V72)/R63</f>
        <v>0.15846503130550116</v>
      </c>
      <c r="R71" s="1717"/>
      <c r="S71" s="1689"/>
      <c r="T71" s="1701" t="s">
        <v>1022</v>
      </c>
      <c r="U71" s="78" t="s">
        <v>1023</v>
      </c>
      <c r="V71" s="721">
        <v>750000000</v>
      </c>
      <c r="W71" s="1748" t="s">
        <v>2253</v>
      </c>
      <c r="X71" s="1750" t="s">
        <v>2254</v>
      </c>
      <c r="Y71" s="1707"/>
      <c r="Z71" s="1707"/>
      <c r="AA71" s="1707"/>
      <c r="AB71" s="1707"/>
      <c r="AC71" s="1707"/>
      <c r="AD71" s="1707"/>
      <c r="AE71" s="1707"/>
      <c r="AF71" s="1707"/>
      <c r="AG71" s="1707"/>
      <c r="AH71" s="1707"/>
      <c r="AI71" s="1707"/>
      <c r="AJ71" s="1707"/>
      <c r="AK71" s="1707"/>
      <c r="AL71" s="1707"/>
      <c r="AM71" s="1707"/>
      <c r="AN71" s="1707"/>
      <c r="AO71" s="1721"/>
      <c r="AP71" s="1721"/>
      <c r="AQ71" s="1724"/>
      <c r="AR71" s="38"/>
      <c r="AS71" s="38"/>
      <c r="AT71" s="38"/>
      <c r="AU71" s="38"/>
    </row>
    <row r="72" spans="1:47" ht="57" customHeight="1" x14ac:dyDescent="0.2">
      <c r="A72" s="1687"/>
      <c r="B72" s="1687"/>
      <c r="C72" s="1687"/>
      <c r="D72" s="1689"/>
      <c r="E72" s="1689"/>
      <c r="F72" s="1689"/>
      <c r="G72" s="1696"/>
      <c r="H72" s="1697"/>
      <c r="I72" s="1698"/>
      <c r="J72" s="1703"/>
      <c r="K72" s="1704"/>
      <c r="L72" s="1704"/>
      <c r="M72" s="1728"/>
      <c r="N72" s="505"/>
      <c r="O72" s="1713"/>
      <c r="P72" s="1702"/>
      <c r="Q72" s="1719"/>
      <c r="R72" s="1718"/>
      <c r="S72" s="1689"/>
      <c r="T72" s="1704"/>
      <c r="U72" s="78" t="s">
        <v>1024</v>
      </c>
      <c r="V72" s="721">
        <v>150000000</v>
      </c>
      <c r="W72" s="1749"/>
      <c r="X72" s="1751"/>
      <c r="Y72" s="1708"/>
      <c r="Z72" s="1708"/>
      <c r="AA72" s="1708"/>
      <c r="AB72" s="1708"/>
      <c r="AC72" s="1708"/>
      <c r="AD72" s="1708"/>
      <c r="AE72" s="1708"/>
      <c r="AF72" s="1708"/>
      <c r="AG72" s="1708"/>
      <c r="AH72" s="1708"/>
      <c r="AI72" s="1708"/>
      <c r="AJ72" s="1708"/>
      <c r="AK72" s="1708"/>
      <c r="AL72" s="1708"/>
      <c r="AM72" s="1708"/>
      <c r="AN72" s="1708"/>
      <c r="AO72" s="1722"/>
      <c r="AP72" s="1721"/>
      <c r="AQ72" s="1725"/>
      <c r="AR72" s="38"/>
      <c r="AS72" s="38"/>
      <c r="AT72" s="38"/>
      <c r="AU72" s="38"/>
    </row>
    <row r="73" spans="1:47" ht="27" customHeight="1" x14ac:dyDescent="0.2">
      <c r="A73" s="692"/>
      <c r="B73" s="738"/>
      <c r="C73" s="739"/>
      <c r="D73" s="1690"/>
      <c r="E73" s="1691"/>
      <c r="F73" s="1692"/>
      <c r="G73" s="705" t="s">
        <v>1025</v>
      </c>
      <c r="H73" s="695" t="s">
        <v>1026</v>
      </c>
      <c r="I73" s="220"/>
      <c r="J73" s="220"/>
      <c r="K73" s="220"/>
      <c r="L73" s="220"/>
      <c r="M73" s="685"/>
      <c r="N73" s="213"/>
      <c r="O73" s="685"/>
      <c r="P73" s="213"/>
      <c r="Q73" s="213"/>
      <c r="R73" s="213"/>
      <c r="S73" s="213"/>
      <c r="T73" s="213"/>
      <c r="U73" s="712"/>
      <c r="V73" s="723"/>
      <c r="W73" s="696"/>
      <c r="X73" s="1171"/>
      <c r="Y73" s="696"/>
      <c r="Z73" s="696"/>
      <c r="AA73" s="696"/>
      <c r="AB73" s="696"/>
      <c r="AC73" s="696"/>
      <c r="AD73" s="696"/>
      <c r="AE73" s="696"/>
      <c r="AF73" s="696"/>
      <c r="AG73" s="696"/>
      <c r="AH73" s="696"/>
      <c r="AI73" s="696"/>
      <c r="AJ73" s="696"/>
      <c r="AK73" s="696"/>
      <c r="AL73" s="696"/>
      <c r="AM73" s="696"/>
      <c r="AN73" s="696"/>
      <c r="AO73" s="696"/>
      <c r="AP73" s="696"/>
      <c r="AQ73" s="726"/>
      <c r="AR73" s="38"/>
      <c r="AS73" s="38"/>
      <c r="AT73" s="38"/>
      <c r="AU73" s="38"/>
    </row>
    <row r="74" spans="1:47" x14ac:dyDescent="0.2">
      <c r="A74" s="692"/>
      <c r="B74" s="693"/>
      <c r="C74" s="694"/>
      <c r="D74" s="1693"/>
      <c r="E74" s="1694"/>
      <c r="F74" s="1695"/>
      <c r="G74" s="1690"/>
      <c r="H74" s="1691"/>
      <c r="I74" s="1692"/>
      <c r="J74" s="1726">
        <v>57</v>
      </c>
      <c r="K74" s="1701" t="s">
        <v>916</v>
      </c>
      <c r="L74" s="1701" t="s">
        <v>1027</v>
      </c>
      <c r="M74" s="1712">
        <v>12</v>
      </c>
      <c r="N74" s="503"/>
      <c r="O74" s="1712" t="s">
        <v>2290</v>
      </c>
      <c r="P74" s="1701" t="s">
        <v>1028</v>
      </c>
      <c r="Q74" s="1743">
        <f>SUM(V74:V79)/R74</f>
        <v>0.20218259768098995</v>
      </c>
      <c r="R74" s="1716">
        <f>SUM(V74:V98)</f>
        <v>20526000000</v>
      </c>
      <c r="S74" s="1701" t="s">
        <v>1029</v>
      </c>
      <c r="T74" s="1701" t="s">
        <v>1030</v>
      </c>
      <c r="U74" s="474" t="s">
        <v>1010</v>
      </c>
      <c r="V74" s="724">
        <v>70000000</v>
      </c>
      <c r="W74" s="1755">
        <v>4</v>
      </c>
      <c r="X74" s="1740" t="s">
        <v>1031</v>
      </c>
      <c r="Y74" s="1739">
        <v>292684</v>
      </c>
      <c r="Z74" s="1742">
        <v>282326</v>
      </c>
      <c r="AA74" s="1742">
        <v>135912</v>
      </c>
      <c r="AB74" s="1742">
        <v>45122</v>
      </c>
      <c r="AC74" s="1742">
        <v>307101</v>
      </c>
      <c r="AD74" s="1742">
        <v>86875</v>
      </c>
      <c r="AE74" s="1742">
        <v>2145</v>
      </c>
      <c r="AF74" s="1742">
        <v>12718</v>
      </c>
      <c r="AG74" s="1742">
        <v>26</v>
      </c>
      <c r="AH74" s="1742">
        <v>37</v>
      </c>
      <c r="AI74" s="1742">
        <v>0</v>
      </c>
      <c r="AJ74" s="1742">
        <v>0</v>
      </c>
      <c r="AK74" s="1739">
        <v>53164</v>
      </c>
      <c r="AL74" s="1739">
        <v>16982</v>
      </c>
      <c r="AM74" s="1738">
        <v>60013</v>
      </c>
      <c r="AN74" s="1738">
        <f>SUM(Y74:Z98)</f>
        <v>575010</v>
      </c>
      <c r="AO74" s="1737">
        <v>42737</v>
      </c>
      <c r="AP74" s="1737">
        <v>43100</v>
      </c>
      <c r="AQ74" s="1738" t="s">
        <v>2298</v>
      </c>
      <c r="AR74" s="38"/>
      <c r="AS74" s="38"/>
      <c r="AT74" s="38"/>
      <c r="AU74" s="38"/>
    </row>
    <row r="75" spans="1:47" x14ac:dyDescent="0.2">
      <c r="A75" s="692"/>
      <c r="B75" s="693"/>
      <c r="C75" s="694"/>
      <c r="D75" s="1693"/>
      <c r="E75" s="1694"/>
      <c r="F75" s="1695"/>
      <c r="G75" s="1693"/>
      <c r="H75" s="1694"/>
      <c r="I75" s="1695"/>
      <c r="J75" s="1727"/>
      <c r="K75" s="1702"/>
      <c r="L75" s="1702"/>
      <c r="M75" s="1713"/>
      <c r="N75" s="505"/>
      <c r="O75" s="1713"/>
      <c r="P75" s="1702"/>
      <c r="Q75" s="1744"/>
      <c r="R75" s="1717"/>
      <c r="S75" s="1702"/>
      <c r="T75" s="1702"/>
      <c r="U75" s="474" t="s">
        <v>1020</v>
      </c>
      <c r="V75" s="724">
        <v>126420000</v>
      </c>
      <c r="W75" s="1756"/>
      <c r="X75" s="1740"/>
      <c r="Y75" s="1739"/>
      <c r="Z75" s="1742"/>
      <c r="AA75" s="1742"/>
      <c r="AB75" s="1742"/>
      <c r="AC75" s="1742"/>
      <c r="AD75" s="1742"/>
      <c r="AE75" s="1742"/>
      <c r="AF75" s="1742"/>
      <c r="AG75" s="1742"/>
      <c r="AH75" s="1742"/>
      <c r="AI75" s="1742"/>
      <c r="AJ75" s="1742"/>
      <c r="AK75" s="1739"/>
      <c r="AL75" s="1739"/>
      <c r="AM75" s="1738"/>
      <c r="AN75" s="1738"/>
      <c r="AO75" s="1737"/>
      <c r="AP75" s="1737"/>
      <c r="AQ75" s="1738"/>
      <c r="AR75" s="38"/>
      <c r="AS75" s="38"/>
      <c r="AT75" s="38"/>
      <c r="AU75" s="38"/>
    </row>
    <row r="76" spans="1:47" x14ac:dyDescent="0.2">
      <c r="A76" s="692"/>
      <c r="B76" s="693"/>
      <c r="C76" s="694"/>
      <c r="D76" s="1693"/>
      <c r="E76" s="1694"/>
      <c r="F76" s="1695"/>
      <c r="G76" s="1693"/>
      <c r="H76" s="1694"/>
      <c r="I76" s="1695"/>
      <c r="J76" s="1727"/>
      <c r="K76" s="1702"/>
      <c r="L76" s="1702"/>
      <c r="M76" s="1713"/>
      <c r="N76" s="505"/>
      <c r="O76" s="1713"/>
      <c r="P76" s="1702"/>
      <c r="Q76" s="1744"/>
      <c r="R76" s="1717"/>
      <c r="S76" s="1702"/>
      <c r="T76" s="1702"/>
      <c r="U76" s="474" t="s">
        <v>1012</v>
      </c>
      <c r="V76" s="724">
        <v>474800000</v>
      </c>
      <c r="W76" s="1756"/>
      <c r="X76" s="1740"/>
      <c r="Y76" s="1739"/>
      <c r="Z76" s="1742"/>
      <c r="AA76" s="1742"/>
      <c r="AB76" s="1742"/>
      <c r="AC76" s="1742"/>
      <c r="AD76" s="1742"/>
      <c r="AE76" s="1742"/>
      <c r="AF76" s="1742"/>
      <c r="AG76" s="1742"/>
      <c r="AH76" s="1742"/>
      <c r="AI76" s="1742"/>
      <c r="AJ76" s="1742"/>
      <c r="AK76" s="1739"/>
      <c r="AL76" s="1739"/>
      <c r="AM76" s="1738"/>
      <c r="AN76" s="1738"/>
      <c r="AO76" s="1737"/>
      <c r="AP76" s="1737"/>
      <c r="AQ76" s="1738"/>
      <c r="AR76" s="38"/>
      <c r="AS76" s="38"/>
      <c r="AT76" s="38"/>
      <c r="AU76" s="38"/>
    </row>
    <row r="77" spans="1:47" x14ac:dyDescent="0.2">
      <c r="A77" s="692"/>
      <c r="B77" s="693"/>
      <c r="C77" s="694"/>
      <c r="D77" s="1693"/>
      <c r="E77" s="1694"/>
      <c r="F77" s="1695"/>
      <c r="G77" s="1693"/>
      <c r="H77" s="1694"/>
      <c r="I77" s="1695"/>
      <c r="J77" s="1727"/>
      <c r="K77" s="1702"/>
      <c r="L77" s="1702"/>
      <c r="M77" s="1713"/>
      <c r="N77" s="505"/>
      <c r="O77" s="1713"/>
      <c r="P77" s="1702"/>
      <c r="Q77" s="1744"/>
      <c r="R77" s="1717"/>
      <c r="S77" s="1702"/>
      <c r="T77" s="1702"/>
      <c r="U77" s="474" t="s">
        <v>1032</v>
      </c>
      <c r="V77" s="724">
        <v>500000000</v>
      </c>
      <c r="W77" s="1756"/>
      <c r="X77" s="1740"/>
      <c r="Y77" s="1739"/>
      <c r="Z77" s="1742"/>
      <c r="AA77" s="1742"/>
      <c r="AB77" s="1742"/>
      <c r="AC77" s="1742"/>
      <c r="AD77" s="1742"/>
      <c r="AE77" s="1742"/>
      <c r="AF77" s="1742"/>
      <c r="AG77" s="1742"/>
      <c r="AH77" s="1742"/>
      <c r="AI77" s="1742"/>
      <c r="AJ77" s="1742"/>
      <c r="AK77" s="1739"/>
      <c r="AL77" s="1739"/>
      <c r="AM77" s="1738"/>
      <c r="AN77" s="1738"/>
      <c r="AO77" s="1737"/>
      <c r="AP77" s="1737"/>
      <c r="AQ77" s="1738"/>
      <c r="AR77" s="38"/>
      <c r="AS77" s="38"/>
      <c r="AT77" s="38"/>
      <c r="AU77" s="38"/>
    </row>
    <row r="78" spans="1:47" x14ac:dyDescent="0.2">
      <c r="A78" s="692"/>
      <c r="B78" s="693"/>
      <c r="C78" s="694"/>
      <c r="D78" s="1693"/>
      <c r="E78" s="1694"/>
      <c r="F78" s="1695"/>
      <c r="G78" s="1693"/>
      <c r="H78" s="1694"/>
      <c r="I78" s="1695"/>
      <c r="J78" s="1727"/>
      <c r="K78" s="1702"/>
      <c r="L78" s="1702"/>
      <c r="M78" s="1713"/>
      <c r="N78" s="505"/>
      <c r="O78" s="1713"/>
      <c r="P78" s="1702"/>
      <c r="Q78" s="1744"/>
      <c r="R78" s="1717"/>
      <c r="S78" s="1702"/>
      <c r="T78" s="1702"/>
      <c r="U78" s="474" t="s">
        <v>1024</v>
      </c>
      <c r="V78" s="724">
        <v>100000000</v>
      </c>
      <c r="W78" s="1756"/>
      <c r="X78" s="1740"/>
      <c r="Y78" s="1739"/>
      <c r="Z78" s="1742"/>
      <c r="AA78" s="1742"/>
      <c r="AB78" s="1742"/>
      <c r="AC78" s="1742"/>
      <c r="AD78" s="1742"/>
      <c r="AE78" s="1742"/>
      <c r="AF78" s="1742"/>
      <c r="AG78" s="1742"/>
      <c r="AH78" s="1742"/>
      <c r="AI78" s="1742"/>
      <c r="AJ78" s="1742"/>
      <c r="AK78" s="1739"/>
      <c r="AL78" s="1739"/>
      <c r="AM78" s="1738"/>
      <c r="AN78" s="1738"/>
      <c r="AO78" s="1737"/>
      <c r="AP78" s="1737"/>
      <c r="AQ78" s="1738"/>
      <c r="AR78" s="38"/>
      <c r="AS78" s="38"/>
      <c r="AT78" s="38"/>
      <c r="AU78" s="38"/>
    </row>
    <row r="79" spans="1:47" x14ac:dyDescent="0.2">
      <c r="A79" s="692"/>
      <c r="B79" s="693"/>
      <c r="C79" s="694"/>
      <c r="D79" s="1693"/>
      <c r="E79" s="1694"/>
      <c r="F79" s="1695"/>
      <c r="G79" s="1693"/>
      <c r="H79" s="1694"/>
      <c r="I79" s="1695"/>
      <c r="J79" s="1728"/>
      <c r="K79" s="1704"/>
      <c r="L79" s="1704"/>
      <c r="M79" s="1729"/>
      <c r="N79" s="505"/>
      <c r="O79" s="1713"/>
      <c r="P79" s="1702"/>
      <c r="Q79" s="1745"/>
      <c r="R79" s="1717"/>
      <c r="S79" s="1702"/>
      <c r="T79" s="1702"/>
      <c r="U79" s="474" t="s">
        <v>1014</v>
      </c>
      <c r="V79" s="724">
        <v>2878780000</v>
      </c>
      <c r="W79" s="1757"/>
      <c r="X79" s="1740"/>
      <c r="Y79" s="1739"/>
      <c r="Z79" s="1742"/>
      <c r="AA79" s="1742"/>
      <c r="AB79" s="1742"/>
      <c r="AC79" s="1742"/>
      <c r="AD79" s="1742"/>
      <c r="AE79" s="1742"/>
      <c r="AF79" s="1742"/>
      <c r="AG79" s="1742"/>
      <c r="AH79" s="1742"/>
      <c r="AI79" s="1742"/>
      <c r="AJ79" s="1742"/>
      <c r="AK79" s="1739"/>
      <c r="AL79" s="1739"/>
      <c r="AM79" s="1738"/>
      <c r="AN79" s="1738"/>
      <c r="AO79" s="1737"/>
      <c r="AP79" s="1737"/>
      <c r="AQ79" s="1738"/>
      <c r="AR79" s="38"/>
      <c r="AS79" s="38"/>
      <c r="AT79" s="38"/>
      <c r="AU79" s="38"/>
    </row>
    <row r="80" spans="1:47" x14ac:dyDescent="0.2">
      <c r="A80" s="692"/>
      <c r="B80" s="693"/>
      <c r="C80" s="694"/>
      <c r="D80" s="1693"/>
      <c r="E80" s="1694"/>
      <c r="F80" s="1695"/>
      <c r="G80" s="1693"/>
      <c r="H80" s="1694"/>
      <c r="I80" s="1695"/>
      <c r="J80" s="1726">
        <v>58</v>
      </c>
      <c r="K80" s="1730" t="s">
        <v>1033</v>
      </c>
      <c r="L80" s="1730" t="s">
        <v>1034</v>
      </c>
      <c r="M80" s="1726">
        <v>2</v>
      </c>
      <c r="N80" s="505"/>
      <c r="O80" s="1713"/>
      <c r="P80" s="1702"/>
      <c r="Q80" s="1743">
        <f>SUM(V80:V83)/R74</f>
        <v>0.26308097047646889</v>
      </c>
      <c r="R80" s="1717"/>
      <c r="S80" s="1702"/>
      <c r="T80" s="1702"/>
      <c r="U80" s="474" t="s">
        <v>1023</v>
      </c>
      <c r="V80" s="724">
        <v>540000000</v>
      </c>
      <c r="W80" s="1747">
        <v>46</v>
      </c>
      <c r="X80" s="1740" t="s">
        <v>1035</v>
      </c>
      <c r="Y80" s="1739"/>
      <c r="Z80" s="1742"/>
      <c r="AA80" s="1742"/>
      <c r="AB80" s="1742"/>
      <c r="AC80" s="1742"/>
      <c r="AD80" s="1742"/>
      <c r="AE80" s="1742"/>
      <c r="AF80" s="1742"/>
      <c r="AG80" s="1742"/>
      <c r="AH80" s="1742"/>
      <c r="AI80" s="1742"/>
      <c r="AJ80" s="1742"/>
      <c r="AK80" s="1739"/>
      <c r="AL80" s="1739"/>
      <c r="AM80" s="1738"/>
      <c r="AN80" s="1738"/>
      <c r="AO80" s="1737"/>
      <c r="AP80" s="1737"/>
      <c r="AQ80" s="1738"/>
      <c r="AR80" s="38"/>
      <c r="AS80" s="38"/>
      <c r="AT80" s="38"/>
      <c r="AU80" s="38"/>
    </row>
    <row r="81" spans="1:47" x14ac:dyDescent="0.2">
      <c r="A81" s="692"/>
      <c r="B81" s="693"/>
      <c r="C81" s="694"/>
      <c r="D81" s="1693"/>
      <c r="E81" s="1694"/>
      <c r="F81" s="1695"/>
      <c r="G81" s="1693"/>
      <c r="H81" s="1694"/>
      <c r="I81" s="1695"/>
      <c r="J81" s="1727"/>
      <c r="K81" s="1731"/>
      <c r="L81" s="1731"/>
      <c r="M81" s="1727"/>
      <c r="N81" s="505"/>
      <c r="O81" s="1713"/>
      <c r="P81" s="1702"/>
      <c r="Q81" s="1744"/>
      <c r="R81" s="1717"/>
      <c r="S81" s="1702"/>
      <c r="T81" s="1702"/>
      <c r="U81" s="474" t="s">
        <v>1024</v>
      </c>
      <c r="V81" s="724">
        <v>940000000</v>
      </c>
      <c r="W81" s="1747"/>
      <c r="X81" s="1740"/>
      <c r="Y81" s="1739"/>
      <c r="Z81" s="1742"/>
      <c r="AA81" s="1742"/>
      <c r="AB81" s="1742"/>
      <c r="AC81" s="1742"/>
      <c r="AD81" s="1742"/>
      <c r="AE81" s="1742"/>
      <c r="AF81" s="1742"/>
      <c r="AG81" s="1742"/>
      <c r="AH81" s="1742"/>
      <c r="AI81" s="1742"/>
      <c r="AJ81" s="1742"/>
      <c r="AK81" s="1739"/>
      <c r="AL81" s="1739"/>
      <c r="AM81" s="1738"/>
      <c r="AN81" s="1738"/>
      <c r="AO81" s="1737"/>
      <c r="AP81" s="1737"/>
      <c r="AQ81" s="1738"/>
      <c r="AR81" s="38"/>
      <c r="AS81" s="38"/>
      <c r="AT81" s="38"/>
      <c r="AU81" s="38"/>
    </row>
    <row r="82" spans="1:47" x14ac:dyDescent="0.2">
      <c r="A82" s="692"/>
      <c r="B82" s="693"/>
      <c r="C82" s="694"/>
      <c r="D82" s="1693"/>
      <c r="E82" s="1694"/>
      <c r="F82" s="1695"/>
      <c r="G82" s="1693"/>
      <c r="H82" s="1694"/>
      <c r="I82" s="1695"/>
      <c r="J82" s="1727"/>
      <c r="K82" s="1731"/>
      <c r="L82" s="1731"/>
      <c r="M82" s="1727"/>
      <c r="N82" s="505"/>
      <c r="O82" s="1713"/>
      <c r="P82" s="1702"/>
      <c r="Q82" s="1744"/>
      <c r="R82" s="1717"/>
      <c r="S82" s="1702"/>
      <c r="T82" s="1702"/>
      <c r="U82" s="474" t="s">
        <v>1036</v>
      </c>
      <c r="V82" s="724">
        <v>400000000</v>
      </c>
      <c r="W82" s="1747"/>
      <c r="X82" s="1740"/>
      <c r="Y82" s="1739"/>
      <c r="Z82" s="1742"/>
      <c r="AA82" s="1742"/>
      <c r="AB82" s="1742"/>
      <c r="AC82" s="1742"/>
      <c r="AD82" s="1742"/>
      <c r="AE82" s="1742"/>
      <c r="AF82" s="1742"/>
      <c r="AG82" s="1742"/>
      <c r="AH82" s="1742"/>
      <c r="AI82" s="1742"/>
      <c r="AJ82" s="1742"/>
      <c r="AK82" s="1739"/>
      <c r="AL82" s="1739"/>
      <c r="AM82" s="1738"/>
      <c r="AN82" s="1738"/>
      <c r="AO82" s="1737"/>
      <c r="AP82" s="1737"/>
      <c r="AQ82" s="1738"/>
      <c r="AR82" s="38"/>
      <c r="AS82" s="38"/>
      <c r="AT82" s="38"/>
      <c r="AU82" s="38"/>
    </row>
    <row r="83" spans="1:47" x14ac:dyDescent="0.2">
      <c r="A83" s="692"/>
      <c r="B83" s="693"/>
      <c r="C83" s="694"/>
      <c r="D83" s="1693"/>
      <c r="E83" s="1694"/>
      <c r="F83" s="1695"/>
      <c r="G83" s="1693"/>
      <c r="H83" s="1694"/>
      <c r="I83" s="1695"/>
      <c r="J83" s="1728"/>
      <c r="K83" s="1732"/>
      <c r="L83" s="1732"/>
      <c r="M83" s="1728"/>
      <c r="N83" s="505"/>
      <c r="O83" s="1713"/>
      <c r="P83" s="1702"/>
      <c r="Q83" s="1745"/>
      <c r="R83" s="1717"/>
      <c r="S83" s="1702"/>
      <c r="T83" s="1702"/>
      <c r="U83" s="474" t="s">
        <v>1014</v>
      </c>
      <c r="V83" s="724">
        <v>3520000000</v>
      </c>
      <c r="W83" s="1747"/>
      <c r="X83" s="1740"/>
      <c r="Y83" s="1739"/>
      <c r="Z83" s="1742"/>
      <c r="AA83" s="1742"/>
      <c r="AB83" s="1742"/>
      <c r="AC83" s="1742"/>
      <c r="AD83" s="1742"/>
      <c r="AE83" s="1742"/>
      <c r="AF83" s="1742"/>
      <c r="AG83" s="1742"/>
      <c r="AH83" s="1742"/>
      <c r="AI83" s="1742"/>
      <c r="AJ83" s="1742"/>
      <c r="AK83" s="1739"/>
      <c r="AL83" s="1739"/>
      <c r="AM83" s="1738"/>
      <c r="AN83" s="1738"/>
      <c r="AO83" s="1737"/>
      <c r="AP83" s="1737"/>
      <c r="AQ83" s="1738"/>
      <c r="AR83" s="38"/>
      <c r="AS83" s="38"/>
      <c r="AT83" s="38"/>
      <c r="AU83" s="38"/>
    </row>
    <row r="84" spans="1:47" ht="28.5" x14ac:dyDescent="0.2">
      <c r="A84" s="692"/>
      <c r="B84" s="693"/>
      <c r="C84" s="694"/>
      <c r="D84" s="1693"/>
      <c r="E84" s="1694"/>
      <c r="F84" s="1695"/>
      <c r="G84" s="1693"/>
      <c r="H84" s="1694"/>
      <c r="I84" s="1695"/>
      <c r="J84" s="1699">
        <v>59</v>
      </c>
      <c r="K84" s="1730" t="s">
        <v>912</v>
      </c>
      <c r="L84" s="1701" t="s">
        <v>1037</v>
      </c>
      <c r="M84" s="1726">
        <v>12</v>
      </c>
      <c r="N84" s="505" t="s">
        <v>1038</v>
      </c>
      <c r="O84" s="1713"/>
      <c r="P84" s="1702"/>
      <c r="Q84" s="1743">
        <f>SUM(V84:V88)/R74</f>
        <v>0.11107863197895353</v>
      </c>
      <c r="R84" s="1717"/>
      <c r="S84" s="1702"/>
      <c r="T84" s="1702"/>
      <c r="U84" s="474" t="s">
        <v>1010</v>
      </c>
      <c r="V84" s="724">
        <v>60000000</v>
      </c>
      <c r="W84" s="1747" t="s">
        <v>2251</v>
      </c>
      <c r="X84" s="1740" t="s">
        <v>1039</v>
      </c>
      <c r="Y84" s="1739"/>
      <c r="Z84" s="1742"/>
      <c r="AA84" s="1742"/>
      <c r="AB84" s="1742"/>
      <c r="AC84" s="1742"/>
      <c r="AD84" s="1742"/>
      <c r="AE84" s="1742"/>
      <c r="AF84" s="1742"/>
      <c r="AG84" s="1742"/>
      <c r="AH84" s="1742"/>
      <c r="AI84" s="1742"/>
      <c r="AJ84" s="1742"/>
      <c r="AK84" s="1739"/>
      <c r="AL84" s="1739"/>
      <c r="AM84" s="1738"/>
      <c r="AN84" s="1738"/>
      <c r="AO84" s="1737"/>
      <c r="AP84" s="1737"/>
      <c r="AQ84" s="1738"/>
      <c r="AR84" s="38"/>
      <c r="AS84" s="38"/>
      <c r="AT84" s="38"/>
      <c r="AU84" s="38"/>
    </row>
    <row r="85" spans="1:47" ht="28.5" x14ac:dyDescent="0.2">
      <c r="A85" s="692"/>
      <c r="B85" s="693"/>
      <c r="C85" s="694"/>
      <c r="D85" s="1693"/>
      <c r="E85" s="1694"/>
      <c r="F85" s="1695"/>
      <c r="G85" s="1693"/>
      <c r="H85" s="1694"/>
      <c r="I85" s="1695"/>
      <c r="J85" s="1700"/>
      <c r="K85" s="1731"/>
      <c r="L85" s="1702"/>
      <c r="M85" s="1727"/>
      <c r="N85" s="505" t="s">
        <v>1040</v>
      </c>
      <c r="O85" s="1713"/>
      <c r="P85" s="1702"/>
      <c r="Q85" s="1744"/>
      <c r="R85" s="1717"/>
      <c r="S85" s="1702"/>
      <c r="T85" s="1702"/>
      <c r="U85" s="474" t="s">
        <v>1041</v>
      </c>
      <c r="V85" s="724">
        <v>27720000</v>
      </c>
      <c r="W85" s="1747"/>
      <c r="X85" s="1740"/>
      <c r="Y85" s="1739"/>
      <c r="Z85" s="1742"/>
      <c r="AA85" s="1742"/>
      <c r="AB85" s="1742"/>
      <c r="AC85" s="1742"/>
      <c r="AD85" s="1742"/>
      <c r="AE85" s="1742"/>
      <c r="AF85" s="1742"/>
      <c r="AG85" s="1742"/>
      <c r="AH85" s="1742"/>
      <c r="AI85" s="1742"/>
      <c r="AJ85" s="1742"/>
      <c r="AK85" s="1739"/>
      <c r="AL85" s="1739"/>
      <c r="AM85" s="1738"/>
      <c r="AN85" s="1738"/>
      <c r="AO85" s="1737"/>
      <c r="AP85" s="1737"/>
      <c r="AQ85" s="1738"/>
      <c r="AR85" s="38"/>
      <c r="AS85" s="38"/>
      <c r="AT85" s="38"/>
      <c r="AU85" s="38"/>
    </row>
    <row r="86" spans="1:47" ht="28.5" x14ac:dyDescent="0.2">
      <c r="A86" s="692"/>
      <c r="B86" s="693"/>
      <c r="C86" s="694"/>
      <c r="D86" s="1693"/>
      <c r="E86" s="1694"/>
      <c r="F86" s="1695"/>
      <c r="G86" s="1693"/>
      <c r="H86" s="1694"/>
      <c r="I86" s="1695"/>
      <c r="J86" s="1700"/>
      <c r="K86" s="1731"/>
      <c r="L86" s="1702"/>
      <c r="M86" s="1727"/>
      <c r="N86" s="505" t="s">
        <v>1042</v>
      </c>
      <c r="O86" s="1713"/>
      <c r="P86" s="1702"/>
      <c r="Q86" s="1744"/>
      <c r="R86" s="1717"/>
      <c r="S86" s="1702"/>
      <c r="T86" s="1702"/>
      <c r="U86" s="474" t="s">
        <v>1012</v>
      </c>
      <c r="V86" s="724">
        <f>141960000+192040000</f>
        <v>334000000</v>
      </c>
      <c r="W86" s="1747"/>
      <c r="X86" s="1740"/>
      <c r="Y86" s="1739"/>
      <c r="Z86" s="1742"/>
      <c r="AA86" s="1742"/>
      <c r="AB86" s="1742"/>
      <c r="AC86" s="1742"/>
      <c r="AD86" s="1742"/>
      <c r="AE86" s="1742"/>
      <c r="AF86" s="1742"/>
      <c r="AG86" s="1742"/>
      <c r="AH86" s="1742"/>
      <c r="AI86" s="1742"/>
      <c r="AJ86" s="1742"/>
      <c r="AK86" s="1739"/>
      <c r="AL86" s="1739"/>
      <c r="AM86" s="1738"/>
      <c r="AN86" s="1738"/>
      <c r="AO86" s="1737"/>
      <c r="AP86" s="1737"/>
      <c r="AQ86" s="1738"/>
      <c r="AR86" s="38"/>
      <c r="AS86" s="38"/>
      <c r="AT86" s="38"/>
      <c r="AU86" s="38"/>
    </row>
    <row r="87" spans="1:47" ht="28.5" x14ac:dyDescent="0.2">
      <c r="A87" s="692"/>
      <c r="B87" s="693"/>
      <c r="C87" s="694"/>
      <c r="D87" s="1693"/>
      <c r="E87" s="1694"/>
      <c r="F87" s="1695"/>
      <c r="G87" s="1693"/>
      <c r="H87" s="1694"/>
      <c r="I87" s="1695"/>
      <c r="J87" s="1700"/>
      <c r="K87" s="1731"/>
      <c r="L87" s="1702"/>
      <c r="M87" s="1727"/>
      <c r="N87" s="505" t="s">
        <v>1043</v>
      </c>
      <c r="O87" s="1713"/>
      <c r="P87" s="1702"/>
      <c r="Q87" s="1744"/>
      <c r="R87" s="1717"/>
      <c r="S87" s="1702"/>
      <c r="T87" s="1702"/>
      <c r="U87" s="474" t="s">
        <v>1014</v>
      </c>
      <c r="V87" s="724">
        <v>1492796000</v>
      </c>
      <c r="W87" s="1747"/>
      <c r="X87" s="1740"/>
      <c r="Y87" s="1739"/>
      <c r="Z87" s="1742"/>
      <c r="AA87" s="1742"/>
      <c r="AB87" s="1742"/>
      <c r="AC87" s="1742"/>
      <c r="AD87" s="1742"/>
      <c r="AE87" s="1742"/>
      <c r="AF87" s="1742"/>
      <c r="AG87" s="1742"/>
      <c r="AH87" s="1742"/>
      <c r="AI87" s="1742"/>
      <c r="AJ87" s="1742"/>
      <c r="AK87" s="1739"/>
      <c r="AL87" s="1739"/>
      <c r="AM87" s="1738"/>
      <c r="AN87" s="1738"/>
      <c r="AO87" s="1737"/>
      <c r="AP87" s="1737"/>
      <c r="AQ87" s="1738"/>
      <c r="AR87" s="38"/>
      <c r="AS87" s="38"/>
      <c r="AT87" s="38"/>
      <c r="AU87" s="38"/>
    </row>
    <row r="88" spans="1:47" x14ac:dyDescent="0.2">
      <c r="A88" s="692"/>
      <c r="B88" s="693"/>
      <c r="C88" s="694"/>
      <c r="D88" s="1693"/>
      <c r="E88" s="1694"/>
      <c r="F88" s="1695"/>
      <c r="G88" s="1693"/>
      <c r="H88" s="1694"/>
      <c r="I88" s="1695"/>
      <c r="J88" s="1703"/>
      <c r="K88" s="1732"/>
      <c r="L88" s="1704"/>
      <c r="M88" s="1728"/>
      <c r="N88" s="505"/>
      <c r="O88" s="1713"/>
      <c r="P88" s="1702"/>
      <c r="Q88" s="1745"/>
      <c r="R88" s="1717"/>
      <c r="S88" s="1702"/>
      <c r="T88" s="1702"/>
      <c r="U88" s="474" t="s">
        <v>1024</v>
      </c>
      <c r="V88" s="724">
        <v>365484000</v>
      </c>
      <c r="W88" s="1747"/>
      <c r="X88" s="1740"/>
      <c r="Y88" s="1739"/>
      <c r="Z88" s="1742"/>
      <c r="AA88" s="1742"/>
      <c r="AB88" s="1742"/>
      <c r="AC88" s="1742"/>
      <c r="AD88" s="1742"/>
      <c r="AE88" s="1742"/>
      <c r="AF88" s="1742"/>
      <c r="AG88" s="1742"/>
      <c r="AH88" s="1742"/>
      <c r="AI88" s="1742"/>
      <c r="AJ88" s="1742"/>
      <c r="AK88" s="1739"/>
      <c r="AL88" s="1739"/>
      <c r="AM88" s="1738"/>
      <c r="AN88" s="1738"/>
      <c r="AO88" s="1737"/>
      <c r="AP88" s="1737"/>
      <c r="AQ88" s="1738"/>
    </row>
    <row r="89" spans="1:47" ht="114" x14ac:dyDescent="0.2">
      <c r="A89" s="692"/>
      <c r="B89" s="693"/>
      <c r="C89" s="694"/>
      <c r="D89" s="1693"/>
      <c r="E89" s="1694"/>
      <c r="F89" s="1695"/>
      <c r="G89" s="1693"/>
      <c r="H89" s="1694"/>
      <c r="I89" s="1695"/>
      <c r="J89" s="467">
        <v>60</v>
      </c>
      <c r="K89" s="78" t="s">
        <v>1044</v>
      </c>
      <c r="L89" s="474" t="s">
        <v>1045</v>
      </c>
      <c r="M89" s="1467">
        <v>12</v>
      </c>
      <c r="N89" s="505"/>
      <c r="O89" s="1713"/>
      <c r="P89" s="1702"/>
      <c r="Q89" s="706">
        <f>SUM(V89)/R74</f>
        <v>0.17665399980512519</v>
      </c>
      <c r="R89" s="1717"/>
      <c r="S89" s="1702"/>
      <c r="T89" s="1702"/>
      <c r="U89" s="474" t="s">
        <v>1046</v>
      </c>
      <c r="V89" s="724">
        <v>3626000000</v>
      </c>
      <c r="W89" s="697" t="s">
        <v>2252</v>
      </c>
      <c r="X89" s="1172" t="s">
        <v>1047</v>
      </c>
      <c r="Y89" s="1739"/>
      <c r="Z89" s="1742"/>
      <c r="AA89" s="1742"/>
      <c r="AB89" s="1742"/>
      <c r="AC89" s="1742"/>
      <c r="AD89" s="1742"/>
      <c r="AE89" s="1742"/>
      <c r="AF89" s="1742"/>
      <c r="AG89" s="1742"/>
      <c r="AH89" s="1742"/>
      <c r="AI89" s="1742"/>
      <c r="AJ89" s="1742"/>
      <c r="AK89" s="1739"/>
      <c r="AL89" s="1739"/>
      <c r="AM89" s="1738"/>
      <c r="AN89" s="1738"/>
      <c r="AO89" s="1737"/>
      <c r="AP89" s="1737"/>
      <c r="AQ89" s="1738"/>
    </row>
    <row r="90" spans="1:47" ht="27" customHeight="1" x14ac:dyDescent="0.2">
      <c r="A90" s="692"/>
      <c r="B90" s="693"/>
      <c r="C90" s="694"/>
      <c r="D90" s="1693"/>
      <c r="E90" s="1694"/>
      <c r="F90" s="1695"/>
      <c r="G90" s="1693"/>
      <c r="H90" s="1694"/>
      <c r="I90" s="1695"/>
      <c r="J90" s="1733">
        <v>61</v>
      </c>
      <c r="K90" s="1691" t="s">
        <v>1048</v>
      </c>
      <c r="L90" s="1689" t="s">
        <v>1049</v>
      </c>
      <c r="M90" s="2612">
        <v>1</v>
      </c>
      <c r="N90" s="505" t="s">
        <v>1050</v>
      </c>
      <c r="O90" s="1713"/>
      <c r="P90" s="1702"/>
      <c r="Q90" s="1743">
        <f>SUM(V90)/R74</f>
        <v>6.5283055636753393E-2</v>
      </c>
      <c r="R90" s="1717"/>
      <c r="S90" s="1702"/>
      <c r="T90" s="1702"/>
      <c r="U90" s="1689" t="s">
        <v>1014</v>
      </c>
      <c r="V90" s="1746">
        <v>1340000000</v>
      </c>
      <c r="W90" s="1747">
        <v>46</v>
      </c>
      <c r="X90" s="1740" t="s">
        <v>1051</v>
      </c>
      <c r="Y90" s="1739"/>
      <c r="Z90" s="1742"/>
      <c r="AA90" s="1742"/>
      <c r="AB90" s="1742"/>
      <c r="AC90" s="1742"/>
      <c r="AD90" s="1742"/>
      <c r="AE90" s="1742"/>
      <c r="AF90" s="1742"/>
      <c r="AG90" s="1742"/>
      <c r="AH90" s="1742"/>
      <c r="AI90" s="1742"/>
      <c r="AJ90" s="1742"/>
      <c r="AK90" s="1739"/>
      <c r="AL90" s="1739"/>
      <c r="AM90" s="1738"/>
      <c r="AN90" s="1738"/>
      <c r="AO90" s="1737"/>
      <c r="AP90" s="1737"/>
      <c r="AQ90" s="1738"/>
    </row>
    <row r="91" spans="1:47" ht="27" customHeight="1" x14ac:dyDescent="0.2">
      <c r="A91" s="692"/>
      <c r="B91" s="693"/>
      <c r="C91" s="694"/>
      <c r="D91" s="1693"/>
      <c r="E91" s="1694"/>
      <c r="F91" s="1695"/>
      <c r="G91" s="1693"/>
      <c r="H91" s="1694"/>
      <c r="I91" s="1695"/>
      <c r="J91" s="1733"/>
      <c r="K91" s="1694"/>
      <c r="L91" s="1689"/>
      <c r="M91" s="2301"/>
      <c r="N91" s="505"/>
      <c r="O91" s="1713"/>
      <c r="P91" s="1702"/>
      <c r="Q91" s="1744"/>
      <c r="R91" s="1717"/>
      <c r="S91" s="1702"/>
      <c r="T91" s="1702"/>
      <c r="U91" s="1689"/>
      <c r="V91" s="1746"/>
      <c r="W91" s="1747"/>
      <c r="X91" s="1740"/>
      <c r="Y91" s="1739"/>
      <c r="Z91" s="1742"/>
      <c r="AA91" s="1742"/>
      <c r="AB91" s="1742"/>
      <c r="AC91" s="1742"/>
      <c r="AD91" s="1742"/>
      <c r="AE91" s="1742"/>
      <c r="AF91" s="1742"/>
      <c r="AG91" s="1742"/>
      <c r="AH91" s="1742"/>
      <c r="AI91" s="1742"/>
      <c r="AJ91" s="1742"/>
      <c r="AK91" s="1739"/>
      <c r="AL91" s="1739"/>
      <c r="AM91" s="1738"/>
      <c r="AN91" s="1738"/>
      <c r="AO91" s="1737"/>
      <c r="AP91" s="1737"/>
      <c r="AQ91" s="1738"/>
    </row>
    <row r="92" spans="1:47" ht="66.75" customHeight="1" x14ac:dyDescent="0.2">
      <c r="A92" s="692"/>
      <c r="B92" s="693"/>
      <c r="C92" s="694"/>
      <c r="D92" s="1693"/>
      <c r="E92" s="1694"/>
      <c r="F92" s="1695"/>
      <c r="G92" s="1693"/>
      <c r="H92" s="1694"/>
      <c r="I92" s="1695"/>
      <c r="J92" s="1733"/>
      <c r="K92" s="1697"/>
      <c r="L92" s="1689"/>
      <c r="M92" s="2613"/>
      <c r="N92" s="505"/>
      <c r="O92" s="1713"/>
      <c r="P92" s="1702"/>
      <c r="Q92" s="1745"/>
      <c r="R92" s="1717"/>
      <c r="S92" s="1702"/>
      <c r="T92" s="1702"/>
      <c r="U92" s="1689"/>
      <c r="V92" s="1746"/>
      <c r="W92" s="1747"/>
      <c r="X92" s="1740"/>
      <c r="Y92" s="1739"/>
      <c r="Z92" s="1742"/>
      <c r="AA92" s="1742"/>
      <c r="AB92" s="1742"/>
      <c r="AC92" s="1742"/>
      <c r="AD92" s="1742"/>
      <c r="AE92" s="1742"/>
      <c r="AF92" s="1742"/>
      <c r="AG92" s="1742"/>
      <c r="AH92" s="1742"/>
      <c r="AI92" s="1742"/>
      <c r="AJ92" s="1742"/>
      <c r="AK92" s="1739"/>
      <c r="AL92" s="1739"/>
      <c r="AM92" s="1738"/>
      <c r="AN92" s="1738"/>
      <c r="AO92" s="1737"/>
      <c r="AP92" s="1737"/>
      <c r="AQ92" s="1738"/>
    </row>
    <row r="93" spans="1:47" ht="44.25" customHeight="1" x14ac:dyDescent="0.2">
      <c r="A93" s="692"/>
      <c r="B93" s="693"/>
      <c r="C93" s="694"/>
      <c r="D93" s="1693"/>
      <c r="E93" s="1694"/>
      <c r="F93" s="1695"/>
      <c r="G93" s="1693"/>
      <c r="H93" s="1694"/>
      <c r="I93" s="1695"/>
      <c r="J93" s="1736">
        <v>62</v>
      </c>
      <c r="K93" s="1701" t="s">
        <v>1052</v>
      </c>
      <c r="L93" s="1701" t="s">
        <v>1054</v>
      </c>
      <c r="M93" s="1712">
        <v>2</v>
      </c>
      <c r="N93" s="505"/>
      <c r="O93" s="1713"/>
      <c r="P93" s="1702"/>
      <c r="Q93" s="1743">
        <f>SUM(V93:V94)/R74</f>
        <v>7.3078047354574682E-2</v>
      </c>
      <c r="R93" s="1717"/>
      <c r="S93" s="1702"/>
      <c r="T93" s="1702"/>
      <c r="U93" s="474" t="s">
        <v>1046</v>
      </c>
      <c r="V93" s="724">
        <v>1200000000</v>
      </c>
      <c r="W93" s="1747">
        <v>46</v>
      </c>
      <c r="X93" s="1740" t="s">
        <v>1053</v>
      </c>
      <c r="Y93" s="1739"/>
      <c r="Z93" s="1742"/>
      <c r="AA93" s="1742"/>
      <c r="AB93" s="1742"/>
      <c r="AC93" s="1742"/>
      <c r="AD93" s="1742"/>
      <c r="AE93" s="1742"/>
      <c r="AF93" s="1742"/>
      <c r="AG93" s="1742"/>
      <c r="AH93" s="1742"/>
      <c r="AI93" s="1742"/>
      <c r="AJ93" s="1742"/>
      <c r="AK93" s="1739"/>
      <c r="AL93" s="1739"/>
      <c r="AM93" s="1738"/>
      <c r="AN93" s="1738"/>
      <c r="AO93" s="1737"/>
      <c r="AP93" s="1737"/>
      <c r="AQ93" s="1738"/>
    </row>
    <row r="94" spans="1:47" ht="51.75" customHeight="1" x14ac:dyDescent="0.2">
      <c r="A94" s="692"/>
      <c r="B94" s="693"/>
      <c r="C94" s="694"/>
      <c r="D94" s="1693"/>
      <c r="E94" s="1694"/>
      <c r="F94" s="1695"/>
      <c r="G94" s="1693"/>
      <c r="H94" s="1694"/>
      <c r="I94" s="1695"/>
      <c r="J94" s="1735"/>
      <c r="K94" s="1704"/>
      <c r="L94" s="1704"/>
      <c r="M94" s="1729"/>
      <c r="N94" s="505"/>
      <c r="O94" s="1713"/>
      <c r="P94" s="1702"/>
      <c r="Q94" s="1745"/>
      <c r="R94" s="1717"/>
      <c r="S94" s="1702"/>
      <c r="T94" s="1702"/>
      <c r="U94" s="474" t="s">
        <v>1024</v>
      </c>
      <c r="V94" s="724">
        <v>300000000</v>
      </c>
      <c r="W94" s="1747"/>
      <c r="X94" s="1740"/>
      <c r="Y94" s="1739"/>
      <c r="Z94" s="1742"/>
      <c r="AA94" s="1742"/>
      <c r="AB94" s="1742"/>
      <c r="AC94" s="1742"/>
      <c r="AD94" s="1742"/>
      <c r="AE94" s="1742"/>
      <c r="AF94" s="1742"/>
      <c r="AG94" s="1742"/>
      <c r="AH94" s="1742"/>
      <c r="AI94" s="1742"/>
      <c r="AJ94" s="1742"/>
      <c r="AK94" s="1739"/>
      <c r="AL94" s="1739"/>
      <c r="AM94" s="1738"/>
      <c r="AN94" s="1738"/>
      <c r="AO94" s="1737"/>
      <c r="AP94" s="1737"/>
      <c r="AQ94" s="1738"/>
    </row>
    <row r="95" spans="1:47" ht="39.75" customHeight="1" x14ac:dyDescent="0.2">
      <c r="A95" s="692"/>
      <c r="B95" s="693"/>
      <c r="C95" s="694"/>
      <c r="D95" s="1693"/>
      <c r="E95" s="1694"/>
      <c r="F95" s="1695"/>
      <c r="G95" s="1693"/>
      <c r="H95" s="1694"/>
      <c r="I95" s="1695"/>
      <c r="J95" s="1736">
        <v>63</v>
      </c>
      <c r="K95" s="1730" t="s">
        <v>920</v>
      </c>
      <c r="L95" s="1730" t="s">
        <v>1055</v>
      </c>
      <c r="M95" s="1726">
        <v>250</v>
      </c>
      <c r="N95" s="505"/>
      <c r="O95" s="1713"/>
      <c r="P95" s="1702"/>
      <c r="Q95" s="1743">
        <f>SUM(V95:V96)/R74</f>
        <v>0.10718113612004287</v>
      </c>
      <c r="R95" s="1717"/>
      <c r="S95" s="1702"/>
      <c r="T95" s="1702"/>
      <c r="U95" s="474" t="s">
        <v>1014</v>
      </c>
      <c r="V95" s="724">
        <v>1760000000</v>
      </c>
      <c r="W95" s="1742">
        <v>46</v>
      </c>
      <c r="X95" s="1741" t="s">
        <v>1053</v>
      </c>
      <c r="Y95" s="1739"/>
      <c r="Z95" s="1742"/>
      <c r="AA95" s="1742"/>
      <c r="AB95" s="1742"/>
      <c r="AC95" s="1742"/>
      <c r="AD95" s="1742"/>
      <c r="AE95" s="1742"/>
      <c r="AF95" s="1742"/>
      <c r="AG95" s="1742"/>
      <c r="AH95" s="1742"/>
      <c r="AI95" s="1742"/>
      <c r="AJ95" s="1742"/>
      <c r="AK95" s="1739"/>
      <c r="AL95" s="1739"/>
      <c r="AM95" s="1738"/>
      <c r="AN95" s="1738"/>
      <c r="AO95" s="1737"/>
      <c r="AP95" s="1737">
        <v>43100</v>
      </c>
      <c r="AQ95" s="1738"/>
    </row>
    <row r="96" spans="1:47" ht="30.75" customHeight="1" x14ac:dyDescent="0.2">
      <c r="A96" s="692"/>
      <c r="B96" s="693"/>
      <c r="C96" s="694"/>
      <c r="D96" s="1693"/>
      <c r="E96" s="1694"/>
      <c r="F96" s="1695"/>
      <c r="G96" s="1693"/>
      <c r="H96" s="1694"/>
      <c r="I96" s="1695"/>
      <c r="J96" s="1735"/>
      <c r="K96" s="1732"/>
      <c r="L96" s="1732"/>
      <c r="M96" s="1728"/>
      <c r="N96" s="505"/>
      <c r="O96" s="1713"/>
      <c r="P96" s="1702"/>
      <c r="Q96" s="1745"/>
      <c r="R96" s="1717"/>
      <c r="S96" s="1702"/>
      <c r="T96" s="1702"/>
      <c r="U96" s="474" t="s">
        <v>1010</v>
      </c>
      <c r="V96" s="724">
        <v>440000000</v>
      </c>
      <c r="W96" s="1742"/>
      <c r="X96" s="1741"/>
      <c r="Y96" s="1739"/>
      <c r="Z96" s="1742"/>
      <c r="AA96" s="1742"/>
      <c r="AB96" s="1742"/>
      <c r="AC96" s="1742"/>
      <c r="AD96" s="1742"/>
      <c r="AE96" s="1742"/>
      <c r="AF96" s="1742"/>
      <c r="AG96" s="1742"/>
      <c r="AH96" s="1742"/>
      <c r="AI96" s="1742"/>
      <c r="AJ96" s="1742"/>
      <c r="AK96" s="1739"/>
      <c r="AL96" s="1739"/>
      <c r="AM96" s="1738"/>
      <c r="AN96" s="1738"/>
      <c r="AO96" s="1737"/>
      <c r="AP96" s="1737"/>
      <c r="AQ96" s="1738"/>
    </row>
    <row r="97" spans="1:43" ht="45" customHeight="1" x14ac:dyDescent="0.2">
      <c r="A97" s="692"/>
      <c r="B97" s="693"/>
      <c r="C97" s="694"/>
      <c r="D97" s="1693"/>
      <c r="E97" s="1694"/>
      <c r="F97" s="1695"/>
      <c r="G97" s="1693"/>
      <c r="H97" s="1694"/>
      <c r="I97" s="1695"/>
      <c r="J97" s="1734">
        <v>64</v>
      </c>
      <c r="K97" s="1730" t="s">
        <v>1056</v>
      </c>
      <c r="L97" s="1701" t="s">
        <v>1057</v>
      </c>
      <c r="M97" s="1712">
        <v>1</v>
      </c>
      <c r="N97" s="505"/>
      <c r="O97" s="1713"/>
      <c r="P97" s="1702"/>
      <c r="Q97" s="1743">
        <f>SUM(V97:V98)/R74</f>
        <v>1.4615609470914938E-3</v>
      </c>
      <c r="R97" s="1717"/>
      <c r="S97" s="1702"/>
      <c r="T97" s="1702"/>
      <c r="U97" s="474" t="s">
        <v>1010</v>
      </c>
      <c r="V97" s="724">
        <v>14361000</v>
      </c>
      <c r="W97" s="1747">
        <v>20</v>
      </c>
      <c r="X97" s="1740" t="s">
        <v>1058</v>
      </c>
      <c r="Y97" s="1739"/>
      <c r="Z97" s="1742"/>
      <c r="AA97" s="1742"/>
      <c r="AB97" s="1742"/>
      <c r="AC97" s="1742"/>
      <c r="AD97" s="1742"/>
      <c r="AE97" s="1742"/>
      <c r="AF97" s="1742"/>
      <c r="AG97" s="1742"/>
      <c r="AH97" s="1742"/>
      <c r="AI97" s="1742"/>
      <c r="AJ97" s="1742"/>
      <c r="AK97" s="1739"/>
      <c r="AL97" s="1739"/>
      <c r="AM97" s="1738"/>
      <c r="AN97" s="1738"/>
      <c r="AO97" s="1737"/>
      <c r="AP97" s="1737" t="s">
        <v>1059</v>
      </c>
      <c r="AQ97" s="1738"/>
    </row>
    <row r="98" spans="1:43" ht="56.25" customHeight="1" x14ac:dyDescent="0.2">
      <c r="A98" s="692"/>
      <c r="B98" s="740"/>
      <c r="C98" s="741"/>
      <c r="D98" s="1696"/>
      <c r="E98" s="1697"/>
      <c r="F98" s="1698"/>
      <c r="G98" s="1696"/>
      <c r="H98" s="1697"/>
      <c r="I98" s="1698"/>
      <c r="J98" s="1735"/>
      <c r="K98" s="1732"/>
      <c r="L98" s="1704"/>
      <c r="M98" s="1729"/>
      <c r="N98" s="504"/>
      <c r="O98" s="1729"/>
      <c r="P98" s="1704"/>
      <c r="Q98" s="1745"/>
      <c r="R98" s="1718"/>
      <c r="S98" s="1704"/>
      <c r="T98" s="1704"/>
      <c r="U98" s="474" t="s">
        <v>1012</v>
      </c>
      <c r="V98" s="724">
        <v>15639000</v>
      </c>
      <c r="W98" s="1747"/>
      <c r="X98" s="1740"/>
      <c r="Y98" s="1739"/>
      <c r="Z98" s="1742"/>
      <c r="AA98" s="1742"/>
      <c r="AB98" s="1742"/>
      <c r="AC98" s="1742"/>
      <c r="AD98" s="1742"/>
      <c r="AE98" s="1742"/>
      <c r="AF98" s="1742"/>
      <c r="AG98" s="1742"/>
      <c r="AH98" s="1742"/>
      <c r="AI98" s="1742"/>
      <c r="AJ98" s="1742"/>
      <c r="AK98" s="1739"/>
      <c r="AL98" s="1739"/>
      <c r="AM98" s="1738"/>
      <c r="AN98" s="1738"/>
      <c r="AO98" s="1737"/>
      <c r="AP98" s="1737"/>
      <c r="AQ98" s="1738"/>
    </row>
    <row r="99" spans="1:43" s="351" customFormat="1" ht="27" customHeight="1" x14ac:dyDescent="0.2">
      <c r="A99" s="727"/>
      <c r="B99" s="727"/>
      <c r="C99" s="727"/>
      <c r="D99" s="727"/>
      <c r="E99" s="727"/>
      <c r="F99" s="727"/>
      <c r="G99" s="727"/>
      <c r="H99" s="727"/>
      <c r="I99" s="727"/>
      <c r="J99" s="727"/>
      <c r="K99" s="727"/>
      <c r="L99" s="728"/>
      <c r="M99" s="729"/>
      <c r="N99" s="728"/>
      <c r="O99" s="729"/>
      <c r="P99" s="728"/>
      <c r="Q99" s="728"/>
      <c r="R99" s="730"/>
      <c r="S99" s="728"/>
      <c r="T99" s="728"/>
      <c r="U99" s="728"/>
      <c r="V99" s="731"/>
      <c r="W99" s="732"/>
      <c r="X99" s="728"/>
      <c r="Y99" s="732"/>
      <c r="Z99" s="733"/>
      <c r="AA99" s="733"/>
      <c r="AB99" s="733"/>
      <c r="AC99" s="733"/>
      <c r="AD99" s="733"/>
      <c r="AE99" s="733"/>
      <c r="AF99" s="733"/>
      <c r="AG99" s="733"/>
      <c r="AH99" s="733"/>
      <c r="AI99" s="733"/>
      <c r="AJ99" s="733"/>
      <c r="AK99" s="733"/>
      <c r="AL99" s="733"/>
      <c r="AM99" s="733"/>
      <c r="AN99" s="734"/>
      <c r="AO99" s="734"/>
      <c r="AP99" s="734"/>
      <c r="AQ99" s="734"/>
    </row>
    <row r="100" spans="1:43" ht="27" customHeight="1" x14ac:dyDescent="0.2">
      <c r="C100" s="37"/>
      <c r="D100" s="37"/>
      <c r="E100" s="37"/>
      <c r="F100" s="37"/>
      <c r="G100" s="37"/>
      <c r="H100" s="37"/>
      <c r="I100" s="37"/>
      <c r="J100" s="38"/>
      <c r="K100" s="37"/>
      <c r="L100" s="37"/>
      <c r="M100" s="37"/>
      <c r="N100" s="37"/>
      <c r="O100" s="38"/>
      <c r="P100" s="37"/>
      <c r="Q100" s="37"/>
      <c r="S100" s="37"/>
      <c r="T100" s="37"/>
      <c r="U100" s="37"/>
      <c r="W100" s="37"/>
      <c r="X100" s="603"/>
      <c r="Y100" s="37"/>
      <c r="Z100" s="37"/>
      <c r="AA100" s="37"/>
      <c r="AB100" s="37"/>
      <c r="AC100" s="37"/>
      <c r="AD100" s="37"/>
      <c r="AE100" s="37"/>
      <c r="AF100" s="37"/>
      <c r="AG100" s="37"/>
      <c r="AH100" s="37"/>
      <c r="AI100" s="37"/>
      <c r="AJ100" s="37"/>
      <c r="AK100" s="37"/>
      <c r="AL100" s="37"/>
      <c r="AM100" s="37"/>
      <c r="AN100" s="37"/>
      <c r="AO100" s="37"/>
      <c r="AP100" s="37"/>
      <c r="AQ100" s="37"/>
    </row>
    <row r="101" spans="1:43" ht="27" customHeight="1" x14ac:dyDescent="0.2">
      <c r="C101" s="37"/>
      <c r="D101" s="37"/>
      <c r="E101" s="37"/>
      <c r="F101" s="37"/>
      <c r="G101" s="37"/>
      <c r="H101" s="37"/>
      <c r="I101" s="37"/>
      <c r="J101" s="38"/>
      <c r="K101" s="37"/>
      <c r="L101" s="37"/>
      <c r="M101" s="37"/>
      <c r="N101" s="37"/>
      <c r="O101" s="38"/>
      <c r="P101" s="37"/>
      <c r="Q101" s="37"/>
      <c r="S101" s="37"/>
      <c r="T101" s="37"/>
      <c r="U101" s="37"/>
      <c r="W101" s="37"/>
      <c r="X101" s="603"/>
      <c r="Y101" s="37"/>
      <c r="Z101" s="37"/>
      <c r="AA101" s="37"/>
      <c r="AB101" s="37"/>
      <c r="AC101" s="37"/>
      <c r="AD101" s="37"/>
      <c r="AE101" s="37"/>
      <c r="AF101" s="37"/>
      <c r="AG101" s="37"/>
      <c r="AH101" s="37"/>
      <c r="AI101" s="37"/>
      <c r="AJ101" s="37"/>
      <c r="AK101" s="37"/>
      <c r="AL101" s="37"/>
      <c r="AM101" s="37"/>
      <c r="AN101" s="37"/>
      <c r="AO101" s="37"/>
      <c r="AP101" s="37"/>
      <c r="AQ101" s="37"/>
    </row>
    <row r="102" spans="1:43" ht="27" customHeight="1" x14ac:dyDescent="0.2">
      <c r="C102" s="166"/>
      <c r="D102" s="166"/>
      <c r="E102" s="166"/>
      <c r="F102" s="166"/>
      <c r="G102" s="166"/>
      <c r="H102" s="166"/>
      <c r="I102" s="166"/>
      <c r="J102" s="38"/>
      <c r="K102" s="37"/>
      <c r="L102" s="37"/>
      <c r="M102" s="37"/>
      <c r="N102" s="37"/>
      <c r="O102" s="38"/>
      <c r="P102" s="37"/>
      <c r="Q102" s="37"/>
      <c r="S102" s="37"/>
      <c r="T102" s="376"/>
      <c r="U102" s="376"/>
      <c r="V102" s="725"/>
      <c r="W102" s="376"/>
      <c r="X102" s="603"/>
      <c r="Y102" s="37"/>
      <c r="Z102" s="37"/>
      <c r="AA102" s="37"/>
      <c r="AB102" s="37"/>
      <c r="AC102" s="37"/>
      <c r="AD102" s="37"/>
      <c r="AE102" s="37"/>
      <c r="AF102" s="37"/>
      <c r="AG102" s="37"/>
      <c r="AH102" s="37"/>
      <c r="AI102" s="37"/>
      <c r="AJ102" s="37"/>
      <c r="AK102" s="37"/>
      <c r="AL102" s="37"/>
      <c r="AM102" s="37"/>
      <c r="AN102" s="37"/>
      <c r="AO102" s="37"/>
      <c r="AP102" s="37"/>
      <c r="AQ102" s="37"/>
    </row>
    <row r="103" spans="1:43" ht="27" customHeight="1" x14ac:dyDescent="0.3">
      <c r="C103" s="167"/>
      <c r="D103" s="377" t="s">
        <v>1060</v>
      </c>
      <c r="E103" s="377"/>
      <c r="F103" s="377"/>
      <c r="G103" s="377"/>
      <c r="H103" s="378"/>
      <c r="I103" s="166"/>
      <c r="J103" s="38"/>
      <c r="K103" s="37"/>
      <c r="L103" s="37"/>
      <c r="M103" s="37"/>
      <c r="N103" s="37"/>
      <c r="O103" s="38"/>
      <c r="P103" s="37"/>
      <c r="Q103" s="37"/>
      <c r="S103" s="37"/>
      <c r="T103" s="376"/>
      <c r="U103" s="71"/>
      <c r="V103" s="725"/>
      <c r="W103" s="376"/>
      <c r="X103" s="603"/>
      <c r="Y103" s="37"/>
      <c r="Z103" s="37"/>
      <c r="AA103" s="37"/>
      <c r="AB103" s="37"/>
      <c r="AC103" s="37"/>
      <c r="AD103" s="37"/>
      <c r="AE103" s="37"/>
      <c r="AF103" s="37"/>
      <c r="AG103" s="37"/>
      <c r="AH103" s="37"/>
      <c r="AI103" s="37"/>
      <c r="AJ103" s="37"/>
      <c r="AK103" s="37"/>
      <c r="AL103" s="37"/>
      <c r="AM103" s="37"/>
      <c r="AN103" s="37"/>
      <c r="AO103" s="37"/>
      <c r="AP103" s="37"/>
      <c r="AQ103" s="37"/>
    </row>
    <row r="104" spans="1:43" ht="27" customHeight="1" x14ac:dyDescent="0.3">
      <c r="C104" s="167"/>
      <c r="D104" s="377" t="s">
        <v>1061</v>
      </c>
      <c r="E104" s="377"/>
      <c r="F104" s="377"/>
      <c r="G104" s="377"/>
      <c r="H104" s="378"/>
      <c r="I104" s="166"/>
      <c r="J104" s="38"/>
      <c r="K104" s="37"/>
      <c r="L104" s="37"/>
      <c r="M104" s="37"/>
      <c r="N104" s="37"/>
      <c r="O104" s="38"/>
      <c r="P104" s="37"/>
      <c r="Q104" s="37"/>
      <c r="S104" s="37"/>
      <c r="T104" s="376"/>
      <c r="U104" s="379"/>
      <c r="V104" s="725"/>
      <c r="W104" s="376"/>
      <c r="X104" s="603"/>
      <c r="Y104" s="37"/>
      <c r="Z104" s="37"/>
      <c r="AA104" s="37"/>
      <c r="AB104" s="37"/>
      <c r="AC104" s="37"/>
      <c r="AD104" s="37"/>
      <c r="AE104" s="37"/>
      <c r="AF104" s="37"/>
      <c r="AG104" s="37"/>
      <c r="AH104" s="37"/>
      <c r="AI104" s="37"/>
      <c r="AJ104" s="37"/>
      <c r="AK104" s="37"/>
      <c r="AL104" s="37"/>
      <c r="AM104" s="37"/>
      <c r="AN104" s="37"/>
      <c r="AO104" s="37"/>
      <c r="AP104" s="37"/>
      <c r="AQ104" s="37"/>
    </row>
    <row r="105" spans="1:43" ht="27" customHeight="1" x14ac:dyDescent="0.25">
      <c r="C105" s="167"/>
      <c r="D105" s="167"/>
      <c r="E105" s="167"/>
      <c r="F105" s="167"/>
      <c r="G105" s="167"/>
      <c r="H105" s="166"/>
      <c r="I105" s="166"/>
      <c r="J105" s="38"/>
      <c r="K105" s="37"/>
      <c r="L105" s="37"/>
      <c r="M105" s="37"/>
      <c r="N105" s="37"/>
      <c r="O105" s="38"/>
      <c r="P105" s="37"/>
      <c r="Q105" s="37"/>
      <c r="S105" s="37"/>
      <c r="T105" s="376"/>
      <c r="U105" s="379"/>
      <c r="V105" s="725"/>
      <c r="W105" s="376"/>
      <c r="X105" s="603"/>
      <c r="Y105" s="37"/>
      <c r="Z105" s="37"/>
      <c r="AA105" s="37"/>
      <c r="AB105" s="37"/>
      <c r="AC105" s="37"/>
      <c r="AD105" s="37"/>
      <c r="AE105" s="37"/>
      <c r="AF105" s="37"/>
      <c r="AG105" s="37"/>
      <c r="AH105" s="37"/>
      <c r="AI105" s="37"/>
      <c r="AJ105" s="37"/>
      <c r="AK105" s="37"/>
      <c r="AL105" s="37"/>
      <c r="AM105" s="37"/>
      <c r="AN105" s="37"/>
      <c r="AO105" s="37"/>
      <c r="AP105" s="37"/>
      <c r="AQ105" s="37"/>
    </row>
    <row r="106" spans="1:43" ht="27" customHeight="1" x14ac:dyDescent="0.2">
      <c r="C106" s="37"/>
      <c r="D106" s="37"/>
      <c r="E106" s="37"/>
      <c r="F106" s="37"/>
      <c r="G106" s="37"/>
      <c r="H106" s="37"/>
      <c r="I106" s="37"/>
      <c r="J106" s="38"/>
      <c r="K106" s="37"/>
      <c r="L106" s="37"/>
      <c r="M106" s="37"/>
      <c r="N106" s="37"/>
      <c r="O106" s="38"/>
      <c r="P106" s="37"/>
      <c r="Q106" s="37"/>
      <c r="S106" s="37"/>
      <c r="T106" s="376"/>
      <c r="U106" s="376"/>
      <c r="V106" s="725"/>
      <c r="W106" s="376"/>
      <c r="X106" s="603"/>
      <c r="Y106" s="37"/>
      <c r="Z106" s="37"/>
      <c r="AA106" s="37"/>
      <c r="AB106" s="37"/>
      <c r="AC106" s="37"/>
      <c r="AD106" s="37"/>
      <c r="AE106" s="37"/>
      <c r="AF106" s="37"/>
      <c r="AG106" s="37"/>
      <c r="AH106" s="37"/>
      <c r="AI106" s="37"/>
      <c r="AJ106" s="37"/>
      <c r="AK106" s="37"/>
      <c r="AL106" s="37"/>
      <c r="AM106" s="37"/>
      <c r="AN106" s="37"/>
      <c r="AO106" s="37"/>
      <c r="AP106" s="37"/>
      <c r="AQ106" s="37"/>
    </row>
    <row r="107" spans="1:43" ht="27" customHeight="1" x14ac:dyDescent="0.2">
      <c r="C107" s="37"/>
      <c r="D107" s="37"/>
      <c r="E107" s="37"/>
      <c r="F107" s="37"/>
      <c r="G107" s="37"/>
      <c r="H107" s="37"/>
      <c r="I107" s="37"/>
      <c r="J107" s="38"/>
      <c r="K107" s="37"/>
      <c r="L107" s="37"/>
      <c r="M107" s="37"/>
      <c r="N107" s="37"/>
      <c r="O107" s="38"/>
      <c r="P107" s="37"/>
      <c r="Q107" s="37"/>
      <c r="S107" s="37"/>
      <c r="T107" s="376"/>
      <c r="U107" s="376"/>
      <c r="V107" s="725"/>
      <c r="W107" s="376"/>
      <c r="X107" s="603"/>
      <c r="Y107" s="37"/>
      <c r="Z107" s="37"/>
      <c r="AA107" s="37"/>
      <c r="AB107" s="37"/>
      <c r="AC107" s="37"/>
      <c r="AD107" s="37"/>
      <c r="AE107" s="37"/>
      <c r="AF107" s="37"/>
      <c r="AG107" s="37"/>
      <c r="AH107" s="37"/>
      <c r="AI107" s="37"/>
      <c r="AJ107" s="37"/>
      <c r="AK107" s="37"/>
      <c r="AL107" s="37"/>
      <c r="AM107" s="37"/>
      <c r="AN107" s="37"/>
      <c r="AO107" s="37"/>
      <c r="AP107" s="37"/>
      <c r="AQ107" s="37"/>
    </row>
    <row r="108" spans="1:43" ht="27" customHeight="1" x14ac:dyDescent="0.2">
      <c r="C108" s="37"/>
      <c r="D108" s="37"/>
      <c r="E108" s="37"/>
      <c r="F108" s="37"/>
      <c r="G108" s="37"/>
      <c r="H108" s="37"/>
      <c r="I108" s="37"/>
      <c r="J108" s="38"/>
      <c r="K108" s="37"/>
      <c r="L108" s="37"/>
      <c r="M108" s="37"/>
      <c r="N108" s="37"/>
      <c r="O108" s="38"/>
      <c r="P108" s="37"/>
      <c r="Q108" s="37"/>
      <c r="S108" s="37"/>
      <c r="T108" s="37"/>
      <c r="U108" s="37"/>
      <c r="W108" s="37"/>
      <c r="X108" s="603"/>
      <c r="Y108" s="37"/>
      <c r="Z108" s="37"/>
      <c r="AA108" s="37"/>
      <c r="AB108" s="37"/>
      <c r="AC108" s="37"/>
      <c r="AD108" s="37"/>
      <c r="AE108" s="37"/>
      <c r="AF108" s="37"/>
      <c r="AG108" s="37"/>
      <c r="AH108" s="37"/>
      <c r="AI108" s="37"/>
      <c r="AJ108" s="37"/>
      <c r="AK108" s="37"/>
      <c r="AL108" s="37"/>
      <c r="AM108" s="37"/>
      <c r="AN108" s="37"/>
      <c r="AO108" s="37"/>
      <c r="AP108" s="37"/>
      <c r="AQ108" s="37"/>
    </row>
    <row r="109" spans="1:43" ht="27" customHeight="1" x14ac:dyDescent="0.2">
      <c r="C109" s="37"/>
      <c r="D109" s="37"/>
      <c r="E109" s="37"/>
      <c r="F109" s="37"/>
      <c r="G109" s="37"/>
      <c r="H109" s="37"/>
      <c r="I109" s="37"/>
      <c r="J109" s="38"/>
      <c r="K109" s="37"/>
      <c r="L109" s="37"/>
      <c r="M109" s="37"/>
      <c r="N109" s="37"/>
      <c r="O109" s="38"/>
      <c r="P109" s="37"/>
      <c r="Q109" s="37"/>
      <c r="S109" s="37"/>
      <c r="T109" s="37"/>
      <c r="U109" s="37"/>
      <c r="W109" s="37"/>
      <c r="X109" s="603"/>
      <c r="Y109" s="37"/>
      <c r="Z109" s="37"/>
      <c r="AA109" s="37"/>
      <c r="AB109" s="37"/>
      <c r="AC109" s="37"/>
      <c r="AD109" s="37"/>
      <c r="AE109" s="37"/>
      <c r="AF109" s="37"/>
      <c r="AG109" s="37"/>
      <c r="AH109" s="37"/>
      <c r="AI109" s="37"/>
      <c r="AJ109" s="37"/>
      <c r="AK109" s="37"/>
      <c r="AL109" s="37"/>
      <c r="AM109" s="37"/>
      <c r="AN109" s="37"/>
      <c r="AO109" s="37"/>
      <c r="AP109" s="37"/>
      <c r="AQ109" s="37"/>
    </row>
    <row r="110" spans="1:43" ht="27" customHeight="1" x14ac:dyDescent="0.2">
      <c r="C110" s="37"/>
      <c r="D110" s="37"/>
      <c r="E110" s="37"/>
      <c r="F110" s="37"/>
      <c r="G110" s="37"/>
      <c r="H110" s="37"/>
      <c r="I110" s="37"/>
      <c r="J110" s="38"/>
      <c r="K110" s="37"/>
      <c r="L110" s="37"/>
      <c r="M110" s="37"/>
      <c r="N110" s="37"/>
      <c r="O110" s="38"/>
      <c r="P110" s="37"/>
      <c r="Q110" s="37"/>
      <c r="S110" s="37"/>
      <c r="T110" s="37"/>
      <c r="U110" s="37"/>
      <c r="W110" s="37"/>
      <c r="X110" s="603"/>
      <c r="Y110" s="37"/>
      <c r="Z110" s="37"/>
      <c r="AA110" s="37"/>
      <c r="AB110" s="37"/>
      <c r="AC110" s="37"/>
      <c r="AD110" s="37"/>
      <c r="AE110" s="37"/>
      <c r="AF110" s="37"/>
      <c r="AG110" s="37"/>
      <c r="AH110" s="37"/>
      <c r="AI110" s="37"/>
      <c r="AJ110" s="37"/>
      <c r="AK110" s="37"/>
      <c r="AL110" s="37"/>
      <c r="AM110" s="37"/>
      <c r="AN110" s="37"/>
      <c r="AO110" s="37"/>
      <c r="AP110" s="37"/>
      <c r="AQ110" s="37"/>
    </row>
    <row r="111" spans="1:43" ht="27" customHeight="1" x14ac:dyDescent="0.2">
      <c r="C111" s="37"/>
      <c r="D111" s="37"/>
      <c r="E111" s="37"/>
      <c r="F111" s="37"/>
      <c r="G111" s="37"/>
      <c r="H111" s="37"/>
      <c r="I111" s="37"/>
      <c r="J111" s="38"/>
      <c r="K111" s="37"/>
      <c r="L111" s="37"/>
      <c r="M111" s="37"/>
      <c r="N111" s="37"/>
      <c r="O111" s="38"/>
      <c r="P111" s="37"/>
      <c r="Q111" s="37"/>
      <c r="S111" s="37"/>
      <c r="T111" s="37"/>
      <c r="U111" s="37"/>
      <c r="W111" s="37"/>
      <c r="X111" s="603"/>
      <c r="Y111" s="37"/>
      <c r="Z111" s="37"/>
      <c r="AA111" s="37"/>
      <c r="AB111" s="37"/>
      <c r="AC111" s="37"/>
      <c r="AD111" s="37"/>
      <c r="AE111" s="37"/>
      <c r="AF111" s="37"/>
      <c r="AG111" s="37"/>
      <c r="AH111" s="37"/>
      <c r="AI111" s="37"/>
      <c r="AJ111" s="37"/>
      <c r="AK111" s="37"/>
      <c r="AL111" s="37"/>
      <c r="AM111" s="37"/>
      <c r="AN111" s="37"/>
      <c r="AO111" s="37"/>
      <c r="AP111" s="37"/>
      <c r="AQ111" s="37"/>
    </row>
    <row r="112" spans="1:43" ht="27" customHeight="1" x14ac:dyDescent="0.2">
      <c r="C112" s="37"/>
      <c r="D112" s="37"/>
      <c r="E112" s="37"/>
      <c r="F112" s="37"/>
      <c r="G112" s="37"/>
      <c r="H112" s="37"/>
      <c r="I112" s="37"/>
      <c r="J112" s="38"/>
      <c r="K112" s="37"/>
      <c r="L112" s="37"/>
      <c r="M112" s="37"/>
      <c r="N112" s="37"/>
      <c r="O112" s="38"/>
      <c r="P112" s="37"/>
      <c r="Q112" s="37"/>
      <c r="S112" s="37"/>
      <c r="T112" s="37"/>
      <c r="U112" s="37"/>
      <c r="W112" s="37"/>
      <c r="X112" s="603"/>
      <c r="Y112" s="37"/>
      <c r="Z112" s="37"/>
      <c r="AA112" s="37"/>
      <c r="AB112" s="37"/>
      <c r="AC112" s="37"/>
      <c r="AD112" s="37"/>
      <c r="AE112" s="37"/>
      <c r="AF112" s="37"/>
      <c r="AG112" s="37"/>
      <c r="AH112" s="37"/>
      <c r="AI112" s="37"/>
      <c r="AJ112" s="37"/>
      <c r="AK112" s="37"/>
      <c r="AL112" s="37"/>
      <c r="AM112" s="37"/>
      <c r="AN112" s="37"/>
      <c r="AO112" s="37"/>
      <c r="AP112" s="37"/>
      <c r="AQ112" s="37"/>
    </row>
    <row r="113" spans="3:43" ht="27" customHeight="1" x14ac:dyDescent="0.2">
      <c r="C113" s="37"/>
      <c r="D113" s="37"/>
      <c r="E113" s="37"/>
      <c r="F113" s="37"/>
      <c r="G113" s="37"/>
      <c r="H113" s="37"/>
      <c r="I113" s="37"/>
      <c r="J113" s="38"/>
      <c r="K113" s="37"/>
      <c r="L113" s="37"/>
      <c r="M113" s="37"/>
      <c r="N113" s="37"/>
      <c r="O113" s="38"/>
      <c r="P113" s="37"/>
      <c r="Q113" s="37"/>
      <c r="S113" s="37"/>
      <c r="T113" s="37"/>
      <c r="U113" s="37"/>
      <c r="W113" s="37"/>
      <c r="X113" s="603"/>
      <c r="Y113" s="37"/>
      <c r="Z113" s="37"/>
      <c r="AA113" s="37"/>
      <c r="AB113" s="37"/>
      <c r="AC113" s="37"/>
      <c r="AD113" s="37"/>
      <c r="AE113" s="37"/>
      <c r="AF113" s="37"/>
      <c r="AG113" s="37"/>
      <c r="AH113" s="37"/>
      <c r="AI113" s="37"/>
      <c r="AJ113" s="37"/>
      <c r="AK113" s="37"/>
      <c r="AL113" s="37"/>
      <c r="AM113" s="37"/>
      <c r="AN113" s="37"/>
      <c r="AO113" s="37"/>
      <c r="AP113" s="37"/>
      <c r="AQ113" s="37"/>
    </row>
    <row r="114" spans="3:43" ht="27" customHeight="1" x14ac:dyDescent="0.2">
      <c r="C114" s="37"/>
      <c r="D114" s="37"/>
      <c r="E114" s="37"/>
      <c r="F114" s="37"/>
      <c r="G114" s="37"/>
      <c r="H114" s="37"/>
      <c r="I114" s="37"/>
      <c r="J114" s="38"/>
      <c r="K114" s="37"/>
      <c r="L114" s="37"/>
      <c r="M114" s="37"/>
      <c r="N114" s="37"/>
      <c r="O114" s="38"/>
      <c r="P114" s="37"/>
      <c r="Q114" s="37"/>
      <c r="S114" s="37"/>
      <c r="T114" s="37"/>
      <c r="U114" s="37"/>
      <c r="W114" s="37"/>
      <c r="X114" s="603"/>
      <c r="Y114" s="37"/>
      <c r="Z114" s="37"/>
      <c r="AA114" s="37"/>
      <c r="AB114" s="37"/>
      <c r="AC114" s="37"/>
      <c r="AD114" s="37"/>
      <c r="AE114" s="37"/>
      <c r="AF114" s="37"/>
      <c r="AG114" s="37"/>
      <c r="AH114" s="37"/>
      <c r="AI114" s="37"/>
      <c r="AJ114" s="37"/>
      <c r="AK114" s="37"/>
      <c r="AL114" s="37"/>
      <c r="AM114" s="37"/>
      <c r="AN114" s="37"/>
      <c r="AO114" s="37"/>
      <c r="AP114" s="37"/>
      <c r="AQ114" s="37"/>
    </row>
    <row r="115" spans="3:43" ht="27" customHeight="1" x14ac:dyDescent="0.2">
      <c r="C115" s="37"/>
      <c r="D115" s="37"/>
      <c r="E115" s="37"/>
      <c r="F115" s="37"/>
      <c r="G115" s="37"/>
      <c r="H115" s="37"/>
      <c r="I115" s="37"/>
      <c r="J115" s="38"/>
      <c r="K115" s="37"/>
      <c r="L115" s="37"/>
      <c r="M115" s="37"/>
      <c r="N115" s="37"/>
      <c r="O115" s="38"/>
      <c r="P115" s="37"/>
      <c r="Q115" s="37"/>
      <c r="S115" s="37"/>
      <c r="T115" s="37"/>
      <c r="U115" s="37"/>
      <c r="W115" s="37"/>
      <c r="X115" s="603"/>
      <c r="Y115" s="37"/>
      <c r="Z115" s="37"/>
      <c r="AA115" s="37"/>
      <c r="AB115" s="37"/>
      <c r="AC115" s="37"/>
      <c r="AD115" s="37"/>
      <c r="AE115" s="37"/>
      <c r="AF115" s="37"/>
      <c r="AG115" s="37"/>
      <c r="AH115" s="37"/>
      <c r="AI115" s="37"/>
      <c r="AJ115" s="37"/>
      <c r="AK115" s="37"/>
      <c r="AL115" s="37"/>
      <c r="AM115" s="37"/>
      <c r="AN115" s="37"/>
      <c r="AO115" s="37"/>
      <c r="AP115" s="37"/>
      <c r="AQ115" s="37"/>
    </row>
    <row r="116" spans="3:43" ht="27" customHeight="1" x14ac:dyDescent="0.2">
      <c r="C116" s="37"/>
      <c r="D116" s="37"/>
      <c r="E116" s="37"/>
      <c r="F116" s="37"/>
      <c r="G116" s="37"/>
      <c r="H116" s="37"/>
      <c r="I116" s="37"/>
      <c r="J116" s="38"/>
      <c r="K116" s="37"/>
      <c r="L116" s="37"/>
      <c r="M116" s="37"/>
      <c r="N116" s="37"/>
      <c r="O116" s="38"/>
      <c r="P116" s="37"/>
      <c r="Q116" s="37"/>
      <c r="S116" s="37"/>
      <c r="T116" s="37"/>
      <c r="U116" s="37"/>
      <c r="W116" s="37"/>
      <c r="X116" s="603"/>
      <c r="Y116" s="37"/>
      <c r="Z116" s="37"/>
      <c r="AA116" s="37"/>
      <c r="AB116" s="37"/>
      <c r="AC116" s="37"/>
      <c r="AD116" s="37"/>
      <c r="AE116" s="37"/>
      <c r="AF116" s="37"/>
      <c r="AG116" s="37"/>
      <c r="AH116" s="37"/>
      <c r="AI116" s="37"/>
      <c r="AJ116" s="37"/>
      <c r="AK116" s="37"/>
      <c r="AL116" s="37"/>
      <c r="AM116" s="37"/>
      <c r="AN116" s="37"/>
      <c r="AO116" s="37"/>
      <c r="AP116" s="37"/>
      <c r="AQ116" s="37"/>
    </row>
    <row r="117" spans="3:43" ht="27" customHeight="1" x14ac:dyDescent="0.2">
      <c r="C117" s="37"/>
      <c r="D117" s="37"/>
      <c r="E117" s="37"/>
      <c r="F117" s="37"/>
      <c r="G117" s="37"/>
      <c r="H117" s="37"/>
      <c r="I117" s="37"/>
      <c r="J117" s="38"/>
      <c r="K117" s="37"/>
      <c r="L117" s="37"/>
      <c r="M117" s="37"/>
      <c r="N117" s="37"/>
      <c r="O117" s="38"/>
      <c r="P117" s="37"/>
      <c r="Q117" s="37"/>
      <c r="S117" s="37"/>
      <c r="T117" s="37"/>
      <c r="U117" s="37"/>
      <c r="W117" s="37"/>
      <c r="X117" s="603"/>
      <c r="Y117" s="37"/>
      <c r="Z117" s="37"/>
      <c r="AA117" s="37"/>
      <c r="AB117" s="37"/>
      <c r="AC117" s="37"/>
      <c r="AD117" s="37"/>
      <c r="AE117" s="37"/>
      <c r="AF117" s="37"/>
      <c r="AG117" s="37"/>
      <c r="AH117" s="37"/>
      <c r="AI117" s="37"/>
      <c r="AJ117" s="37"/>
      <c r="AK117" s="37"/>
      <c r="AL117" s="37"/>
      <c r="AM117" s="37"/>
      <c r="AN117" s="37"/>
      <c r="AO117" s="37"/>
      <c r="AP117" s="37"/>
      <c r="AQ117" s="37"/>
    </row>
    <row r="118" spans="3:43" ht="27" customHeight="1" x14ac:dyDescent="0.2">
      <c r="C118" s="37"/>
      <c r="D118" s="37"/>
      <c r="E118" s="37"/>
      <c r="F118" s="37"/>
      <c r="G118" s="37"/>
      <c r="H118" s="37"/>
      <c r="I118" s="37"/>
      <c r="J118" s="38"/>
      <c r="K118" s="37"/>
      <c r="L118" s="37"/>
      <c r="M118" s="37"/>
      <c r="N118" s="37"/>
      <c r="O118" s="38"/>
      <c r="P118" s="37"/>
      <c r="Q118" s="37"/>
      <c r="S118" s="37"/>
      <c r="T118" s="37"/>
      <c r="U118" s="37"/>
      <c r="W118" s="37"/>
      <c r="X118" s="603"/>
      <c r="Y118" s="37"/>
      <c r="Z118" s="37"/>
      <c r="AA118" s="37"/>
      <c r="AB118" s="37"/>
      <c r="AC118" s="37"/>
      <c r="AD118" s="37"/>
      <c r="AE118" s="37"/>
      <c r="AF118" s="37"/>
      <c r="AG118" s="37"/>
      <c r="AH118" s="37"/>
      <c r="AI118" s="37"/>
      <c r="AJ118" s="37"/>
      <c r="AK118" s="37"/>
      <c r="AL118" s="37"/>
      <c r="AM118" s="37"/>
      <c r="AN118" s="37"/>
      <c r="AO118" s="37"/>
      <c r="AP118" s="37"/>
      <c r="AQ118" s="37"/>
    </row>
    <row r="119" spans="3:43" ht="27" customHeight="1" x14ac:dyDescent="0.2">
      <c r="C119" s="37"/>
      <c r="D119" s="37"/>
      <c r="E119" s="37"/>
      <c r="F119" s="37"/>
      <c r="G119" s="37"/>
      <c r="H119" s="37"/>
      <c r="I119" s="37"/>
      <c r="J119" s="38"/>
      <c r="K119" s="37"/>
      <c r="L119" s="37"/>
      <c r="M119" s="37"/>
      <c r="N119" s="37"/>
      <c r="O119" s="38"/>
      <c r="P119" s="37"/>
      <c r="Q119" s="37"/>
      <c r="S119" s="37"/>
      <c r="T119" s="37"/>
      <c r="U119" s="37"/>
      <c r="W119" s="37"/>
      <c r="X119" s="603"/>
      <c r="Y119" s="37"/>
      <c r="Z119" s="37"/>
      <c r="AA119" s="37"/>
      <c r="AB119" s="37"/>
      <c r="AC119" s="37"/>
      <c r="AD119" s="37"/>
      <c r="AE119" s="37"/>
      <c r="AF119" s="37"/>
      <c r="AG119" s="37"/>
      <c r="AH119" s="37"/>
      <c r="AI119" s="37"/>
      <c r="AJ119" s="37"/>
      <c r="AK119" s="37"/>
      <c r="AL119" s="37"/>
      <c r="AM119" s="37"/>
      <c r="AN119" s="37"/>
      <c r="AO119" s="37"/>
      <c r="AP119" s="37"/>
      <c r="AQ119" s="37"/>
    </row>
    <row r="120" spans="3:43" ht="27" customHeight="1" x14ac:dyDescent="0.2">
      <c r="C120" s="37"/>
      <c r="D120" s="37"/>
      <c r="E120" s="37"/>
      <c r="F120" s="37"/>
      <c r="G120" s="37"/>
      <c r="H120" s="37"/>
      <c r="I120" s="37"/>
      <c r="J120" s="38"/>
      <c r="K120" s="37"/>
      <c r="L120" s="37"/>
      <c r="M120" s="37"/>
      <c r="N120" s="37"/>
      <c r="O120" s="38"/>
      <c r="P120" s="37"/>
      <c r="Q120" s="37"/>
      <c r="S120" s="37"/>
      <c r="T120" s="37"/>
      <c r="U120" s="37"/>
      <c r="W120" s="37"/>
      <c r="X120" s="603"/>
      <c r="Y120" s="37"/>
      <c r="Z120" s="37"/>
      <c r="AA120" s="37"/>
      <c r="AB120" s="37"/>
      <c r="AC120" s="37"/>
      <c r="AD120" s="37"/>
      <c r="AE120" s="37"/>
      <c r="AF120" s="37"/>
      <c r="AG120" s="37"/>
      <c r="AH120" s="37"/>
      <c r="AI120" s="37"/>
      <c r="AJ120" s="37"/>
      <c r="AK120" s="37"/>
      <c r="AL120" s="37"/>
      <c r="AM120" s="37"/>
      <c r="AN120" s="37"/>
      <c r="AO120" s="37"/>
      <c r="AP120" s="37"/>
      <c r="AQ120" s="37"/>
    </row>
    <row r="121" spans="3:43" ht="27" customHeight="1" x14ac:dyDescent="0.2">
      <c r="C121" s="37"/>
      <c r="D121" s="37"/>
      <c r="E121" s="37"/>
      <c r="F121" s="37"/>
      <c r="G121" s="37"/>
      <c r="H121" s="37"/>
      <c r="I121" s="37"/>
      <c r="J121" s="38"/>
      <c r="K121" s="37"/>
      <c r="L121" s="37"/>
      <c r="M121" s="37"/>
      <c r="N121" s="37"/>
      <c r="O121" s="38"/>
      <c r="P121" s="37"/>
      <c r="Q121" s="37"/>
      <c r="S121" s="37"/>
      <c r="T121" s="37"/>
      <c r="U121" s="37"/>
      <c r="W121" s="37"/>
      <c r="X121" s="603"/>
      <c r="Y121" s="37"/>
      <c r="Z121" s="37"/>
      <c r="AA121" s="37"/>
      <c r="AB121" s="37"/>
      <c r="AC121" s="37"/>
      <c r="AD121" s="37"/>
      <c r="AE121" s="37"/>
      <c r="AF121" s="37"/>
      <c r="AG121" s="37"/>
      <c r="AH121" s="37"/>
      <c r="AI121" s="37"/>
      <c r="AJ121" s="37"/>
      <c r="AK121" s="37"/>
      <c r="AL121" s="37"/>
      <c r="AM121" s="37"/>
      <c r="AN121" s="37"/>
      <c r="AO121" s="37"/>
      <c r="AP121" s="37"/>
      <c r="AQ121" s="37"/>
    </row>
    <row r="122" spans="3:43" ht="27" customHeight="1" x14ac:dyDescent="0.2">
      <c r="C122" s="37"/>
      <c r="D122" s="37"/>
      <c r="E122" s="37"/>
      <c r="F122" s="37"/>
      <c r="G122" s="37"/>
      <c r="H122" s="37"/>
      <c r="I122" s="37"/>
      <c r="J122" s="38"/>
      <c r="K122" s="37"/>
      <c r="L122" s="37"/>
      <c r="M122" s="37"/>
      <c r="N122" s="37"/>
      <c r="O122" s="38"/>
      <c r="P122" s="37"/>
      <c r="Q122" s="37"/>
      <c r="S122" s="37"/>
      <c r="T122" s="37"/>
      <c r="U122" s="37"/>
      <c r="W122" s="37"/>
      <c r="X122" s="603"/>
      <c r="Y122" s="37"/>
      <c r="Z122" s="37"/>
      <c r="AA122" s="37"/>
      <c r="AB122" s="37"/>
      <c r="AC122" s="37"/>
      <c r="AD122" s="37"/>
      <c r="AE122" s="37"/>
      <c r="AF122" s="37"/>
      <c r="AG122" s="37"/>
      <c r="AH122" s="37"/>
      <c r="AI122" s="37"/>
      <c r="AJ122" s="37"/>
      <c r="AK122" s="37"/>
      <c r="AL122" s="37"/>
      <c r="AM122" s="37"/>
      <c r="AN122" s="37"/>
      <c r="AO122" s="37"/>
      <c r="AP122" s="37"/>
      <c r="AQ122" s="37"/>
    </row>
    <row r="123" spans="3:43" ht="27" customHeight="1" x14ac:dyDescent="0.2">
      <c r="C123" s="37"/>
      <c r="D123" s="37"/>
      <c r="E123" s="37"/>
      <c r="F123" s="37"/>
      <c r="G123" s="37"/>
      <c r="H123" s="37"/>
      <c r="I123" s="37"/>
      <c r="J123" s="38"/>
      <c r="K123" s="37"/>
      <c r="L123" s="37"/>
      <c r="M123" s="37"/>
      <c r="N123" s="37"/>
      <c r="O123" s="38"/>
      <c r="P123" s="37"/>
      <c r="Q123" s="37"/>
      <c r="S123" s="37"/>
      <c r="T123" s="37"/>
      <c r="U123" s="37"/>
      <c r="W123" s="37"/>
      <c r="X123" s="603"/>
      <c r="Y123" s="37"/>
      <c r="Z123" s="37"/>
      <c r="AA123" s="37"/>
      <c r="AB123" s="37"/>
      <c r="AC123" s="37"/>
      <c r="AD123" s="37"/>
      <c r="AE123" s="37"/>
      <c r="AF123" s="37"/>
      <c r="AG123" s="37"/>
      <c r="AH123" s="37"/>
      <c r="AI123" s="37"/>
      <c r="AJ123" s="37"/>
      <c r="AK123" s="37"/>
      <c r="AL123" s="37"/>
      <c r="AM123" s="37"/>
      <c r="AN123" s="37"/>
      <c r="AO123" s="37"/>
      <c r="AP123" s="37"/>
      <c r="AQ123" s="37"/>
    </row>
    <row r="124" spans="3:43" ht="27" customHeight="1" x14ac:dyDescent="0.2">
      <c r="C124" s="37"/>
      <c r="D124" s="37"/>
      <c r="E124" s="37"/>
      <c r="F124" s="37"/>
      <c r="G124" s="37"/>
      <c r="H124" s="37"/>
      <c r="I124" s="37"/>
      <c r="J124" s="38"/>
      <c r="K124" s="37"/>
      <c r="L124" s="37"/>
      <c r="M124" s="37"/>
      <c r="N124" s="37"/>
      <c r="O124" s="38"/>
      <c r="P124" s="37"/>
      <c r="Q124" s="37"/>
      <c r="S124" s="37"/>
      <c r="T124" s="37"/>
      <c r="U124" s="37"/>
      <c r="W124" s="37"/>
      <c r="X124" s="603"/>
      <c r="Y124" s="37"/>
      <c r="Z124" s="37"/>
      <c r="AA124" s="37"/>
      <c r="AB124" s="37"/>
      <c r="AC124" s="37"/>
      <c r="AD124" s="37"/>
      <c r="AE124" s="37"/>
      <c r="AF124" s="37"/>
      <c r="AG124" s="37"/>
      <c r="AH124" s="37"/>
      <c r="AI124" s="37"/>
      <c r="AJ124" s="37"/>
      <c r="AK124" s="37"/>
      <c r="AL124" s="37"/>
      <c r="AM124" s="37"/>
      <c r="AN124" s="37"/>
      <c r="AO124" s="37"/>
      <c r="AP124" s="37"/>
      <c r="AQ124" s="37"/>
    </row>
    <row r="125" spans="3:43" ht="27" customHeight="1" x14ac:dyDescent="0.2">
      <c r="C125" s="37"/>
      <c r="D125" s="37"/>
      <c r="E125" s="37"/>
      <c r="F125" s="37"/>
      <c r="G125" s="37"/>
      <c r="H125" s="37"/>
      <c r="I125" s="37"/>
      <c r="J125" s="38"/>
      <c r="K125" s="37"/>
      <c r="L125" s="37"/>
      <c r="M125" s="37"/>
      <c r="N125" s="37"/>
      <c r="O125" s="38"/>
      <c r="P125" s="37"/>
      <c r="Q125" s="37"/>
      <c r="S125" s="37"/>
      <c r="T125" s="37"/>
      <c r="U125" s="37"/>
      <c r="W125" s="37"/>
      <c r="X125" s="603"/>
      <c r="Y125" s="37"/>
      <c r="Z125" s="37"/>
      <c r="AA125" s="37"/>
      <c r="AB125" s="37"/>
      <c r="AC125" s="37"/>
      <c r="AD125" s="37"/>
      <c r="AE125" s="37"/>
      <c r="AF125" s="37"/>
      <c r="AG125" s="37"/>
      <c r="AH125" s="37"/>
      <c r="AI125" s="37"/>
      <c r="AJ125" s="37"/>
      <c r="AK125" s="37"/>
      <c r="AL125" s="37"/>
      <c r="AM125" s="37"/>
      <c r="AN125" s="37"/>
      <c r="AO125" s="37"/>
      <c r="AP125" s="37"/>
      <c r="AQ125" s="37"/>
    </row>
    <row r="126" spans="3:43" ht="27" customHeight="1" x14ac:dyDescent="0.2">
      <c r="C126" s="37"/>
      <c r="D126" s="37"/>
      <c r="E126" s="37"/>
      <c r="F126" s="37"/>
      <c r="G126" s="37"/>
      <c r="H126" s="37"/>
      <c r="I126" s="37"/>
      <c r="J126" s="38"/>
      <c r="K126" s="37"/>
      <c r="L126" s="37"/>
      <c r="M126" s="37"/>
      <c r="N126" s="37"/>
      <c r="O126" s="38"/>
      <c r="P126" s="37"/>
      <c r="Q126" s="37"/>
      <c r="S126" s="37"/>
      <c r="T126" s="37"/>
      <c r="U126" s="37"/>
      <c r="W126" s="37"/>
      <c r="X126" s="603"/>
      <c r="Y126" s="37"/>
      <c r="Z126" s="37"/>
      <c r="AA126" s="37"/>
      <c r="AB126" s="37"/>
      <c r="AC126" s="37"/>
      <c r="AD126" s="37"/>
      <c r="AE126" s="37"/>
      <c r="AF126" s="37"/>
      <c r="AG126" s="37"/>
      <c r="AH126" s="37"/>
      <c r="AI126" s="37"/>
      <c r="AJ126" s="37"/>
      <c r="AK126" s="37"/>
      <c r="AL126" s="37"/>
      <c r="AM126" s="37"/>
      <c r="AN126" s="37"/>
      <c r="AO126" s="37"/>
      <c r="AP126" s="37"/>
      <c r="AQ126" s="37"/>
    </row>
    <row r="127" spans="3:43" ht="27" customHeight="1" x14ac:dyDescent="0.2">
      <c r="C127" s="37"/>
      <c r="D127" s="37"/>
      <c r="E127" s="37"/>
      <c r="F127" s="37"/>
      <c r="G127" s="37"/>
      <c r="H127" s="37"/>
      <c r="I127" s="37"/>
      <c r="J127" s="38"/>
      <c r="K127" s="37"/>
      <c r="L127" s="37"/>
      <c r="M127" s="37"/>
      <c r="N127" s="37"/>
      <c r="O127" s="38"/>
      <c r="P127" s="37"/>
      <c r="Q127" s="37"/>
      <c r="S127" s="37"/>
      <c r="T127" s="37"/>
      <c r="U127" s="37"/>
      <c r="W127" s="37"/>
      <c r="X127" s="603"/>
      <c r="Y127" s="37"/>
      <c r="Z127" s="37"/>
      <c r="AA127" s="37"/>
      <c r="AB127" s="37"/>
      <c r="AC127" s="37"/>
      <c r="AD127" s="37"/>
      <c r="AE127" s="37"/>
      <c r="AF127" s="37"/>
      <c r="AG127" s="37"/>
      <c r="AH127" s="37"/>
      <c r="AI127" s="37"/>
      <c r="AJ127" s="37"/>
      <c r="AK127" s="37"/>
      <c r="AL127" s="37"/>
      <c r="AM127" s="37"/>
      <c r="AN127" s="37"/>
      <c r="AO127" s="37"/>
      <c r="AP127" s="37"/>
      <c r="AQ127" s="37"/>
    </row>
    <row r="128" spans="3:43" ht="27" customHeight="1" x14ac:dyDescent="0.2">
      <c r="C128" s="37"/>
      <c r="D128" s="37"/>
      <c r="E128" s="37"/>
      <c r="F128" s="37"/>
      <c r="G128" s="37"/>
      <c r="H128" s="37"/>
      <c r="I128" s="37"/>
      <c r="J128" s="38"/>
      <c r="K128" s="37"/>
      <c r="L128" s="37"/>
      <c r="M128" s="37"/>
      <c r="N128" s="37"/>
      <c r="O128" s="38"/>
      <c r="P128" s="37"/>
      <c r="Q128" s="37"/>
      <c r="S128" s="37"/>
      <c r="T128" s="37"/>
      <c r="U128" s="37"/>
      <c r="W128" s="37"/>
      <c r="X128" s="603"/>
      <c r="Y128" s="37"/>
      <c r="Z128" s="37"/>
      <c r="AA128" s="37"/>
      <c r="AB128" s="37"/>
      <c r="AC128" s="37"/>
      <c r="AD128" s="37"/>
      <c r="AE128" s="37"/>
      <c r="AF128" s="37"/>
      <c r="AG128" s="37"/>
      <c r="AH128" s="37"/>
      <c r="AI128" s="37"/>
      <c r="AJ128" s="37"/>
      <c r="AK128" s="37"/>
      <c r="AL128" s="37"/>
      <c r="AM128" s="37"/>
      <c r="AN128" s="37"/>
      <c r="AO128" s="37"/>
      <c r="AP128" s="37"/>
      <c r="AQ128" s="37"/>
    </row>
    <row r="129" spans="3:43" ht="27" customHeight="1" x14ac:dyDescent="0.2">
      <c r="C129" s="37"/>
      <c r="D129" s="37"/>
      <c r="E129" s="37"/>
      <c r="F129" s="37"/>
      <c r="G129" s="37"/>
      <c r="H129" s="37"/>
      <c r="I129" s="37"/>
      <c r="J129" s="38"/>
      <c r="K129" s="37"/>
      <c r="L129" s="37"/>
      <c r="M129" s="37"/>
      <c r="N129" s="37"/>
      <c r="O129" s="38"/>
      <c r="P129" s="37"/>
      <c r="Q129" s="37"/>
      <c r="S129" s="37"/>
      <c r="T129" s="37"/>
      <c r="U129" s="37"/>
      <c r="W129" s="37"/>
      <c r="X129" s="603"/>
      <c r="Y129" s="37"/>
      <c r="Z129" s="37"/>
      <c r="AA129" s="37"/>
      <c r="AB129" s="37"/>
      <c r="AC129" s="37"/>
      <c r="AD129" s="37"/>
      <c r="AE129" s="37"/>
      <c r="AF129" s="37"/>
      <c r="AG129" s="37"/>
      <c r="AH129" s="37"/>
      <c r="AI129" s="37"/>
      <c r="AJ129" s="37"/>
      <c r="AK129" s="37"/>
      <c r="AL129" s="37"/>
      <c r="AM129" s="37"/>
      <c r="AN129" s="37"/>
      <c r="AO129" s="37"/>
      <c r="AP129" s="37"/>
      <c r="AQ129" s="37"/>
    </row>
    <row r="130" spans="3:43" ht="27" customHeight="1" x14ac:dyDescent="0.2">
      <c r="C130" s="37"/>
      <c r="D130" s="37"/>
      <c r="E130" s="37"/>
      <c r="F130" s="37"/>
      <c r="G130" s="37"/>
      <c r="H130" s="37"/>
      <c r="I130" s="37"/>
      <c r="J130" s="38"/>
      <c r="K130" s="37"/>
      <c r="L130" s="37"/>
      <c r="M130" s="37"/>
      <c r="N130" s="37"/>
      <c r="O130" s="38"/>
      <c r="P130" s="37"/>
      <c r="Q130" s="37"/>
      <c r="S130" s="37"/>
      <c r="T130" s="37"/>
      <c r="U130" s="37"/>
      <c r="W130" s="37"/>
      <c r="X130" s="603"/>
      <c r="Y130" s="37"/>
      <c r="Z130" s="37"/>
      <c r="AA130" s="37"/>
      <c r="AB130" s="37"/>
      <c r="AC130" s="37"/>
      <c r="AD130" s="37"/>
      <c r="AE130" s="37"/>
      <c r="AF130" s="37"/>
      <c r="AG130" s="37"/>
      <c r="AH130" s="37"/>
      <c r="AI130" s="37"/>
      <c r="AJ130" s="37"/>
      <c r="AK130" s="37"/>
      <c r="AL130" s="37"/>
      <c r="AM130" s="37"/>
      <c r="AN130" s="37"/>
      <c r="AO130" s="37"/>
      <c r="AP130" s="37"/>
      <c r="AQ130" s="37"/>
    </row>
    <row r="131" spans="3:43" ht="27" customHeight="1" x14ac:dyDescent="0.2">
      <c r="C131" s="37"/>
      <c r="D131" s="37"/>
      <c r="E131" s="37"/>
      <c r="F131" s="37"/>
      <c r="G131" s="37"/>
      <c r="H131" s="37"/>
      <c r="I131" s="37"/>
      <c r="J131" s="38"/>
      <c r="K131" s="37"/>
      <c r="L131" s="37"/>
      <c r="M131" s="37"/>
      <c r="N131" s="37"/>
      <c r="O131" s="38"/>
      <c r="P131" s="37"/>
      <c r="Q131" s="37"/>
      <c r="S131" s="37"/>
      <c r="T131" s="37"/>
      <c r="U131" s="37"/>
      <c r="W131" s="37"/>
      <c r="X131" s="603"/>
      <c r="Y131" s="37"/>
      <c r="Z131" s="37"/>
      <c r="AA131" s="37"/>
      <c r="AB131" s="37"/>
      <c r="AC131" s="37"/>
      <c r="AD131" s="37"/>
      <c r="AE131" s="37"/>
      <c r="AF131" s="37"/>
      <c r="AG131" s="37"/>
      <c r="AH131" s="37"/>
      <c r="AI131" s="37"/>
      <c r="AJ131" s="37"/>
      <c r="AK131" s="37"/>
      <c r="AL131" s="37"/>
      <c r="AM131" s="37"/>
      <c r="AN131" s="37"/>
      <c r="AO131" s="37"/>
      <c r="AP131" s="37"/>
      <c r="AQ131" s="37"/>
    </row>
    <row r="132" spans="3:43" ht="27" customHeight="1" x14ac:dyDescent="0.2">
      <c r="C132" s="37"/>
      <c r="D132" s="37"/>
      <c r="E132" s="37"/>
      <c r="F132" s="37"/>
      <c r="G132" s="37"/>
      <c r="H132" s="37"/>
      <c r="I132" s="37"/>
      <c r="J132" s="38"/>
      <c r="K132" s="37"/>
      <c r="L132" s="37"/>
      <c r="M132" s="37"/>
      <c r="N132" s="37"/>
      <c r="O132" s="38"/>
      <c r="P132" s="37"/>
      <c r="Q132" s="37"/>
      <c r="S132" s="37"/>
      <c r="T132" s="37"/>
      <c r="U132" s="37"/>
      <c r="W132" s="37"/>
      <c r="X132" s="603"/>
      <c r="Y132" s="37"/>
      <c r="Z132" s="37"/>
      <c r="AA132" s="37"/>
      <c r="AB132" s="37"/>
      <c r="AC132" s="37"/>
      <c r="AD132" s="37"/>
      <c r="AE132" s="37"/>
      <c r="AF132" s="37"/>
      <c r="AG132" s="37"/>
      <c r="AH132" s="37"/>
      <c r="AI132" s="37"/>
      <c r="AJ132" s="37"/>
      <c r="AK132" s="37"/>
      <c r="AL132" s="37"/>
      <c r="AM132" s="37"/>
      <c r="AN132" s="37"/>
      <c r="AO132" s="37"/>
      <c r="AP132" s="37"/>
      <c r="AQ132" s="37"/>
    </row>
    <row r="133" spans="3:43" ht="27" customHeight="1" x14ac:dyDescent="0.2">
      <c r="C133" s="37"/>
      <c r="D133" s="37"/>
      <c r="E133" s="37"/>
      <c r="F133" s="37"/>
      <c r="G133" s="37"/>
      <c r="H133" s="37"/>
      <c r="I133" s="37"/>
      <c r="J133" s="38"/>
      <c r="K133" s="37"/>
      <c r="L133" s="37"/>
      <c r="M133" s="37"/>
      <c r="N133" s="37"/>
      <c r="O133" s="38"/>
      <c r="P133" s="37"/>
      <c r="Q133" s="37"/>
      <c r="S133" s="37"/>
      <c r="T133" s="37"/>
      <c r="U133" s="37"/>
      <c r="W133" s="37"/>
      <c r="X133" s="603"/>
      <c r="Y133" s="37"/>
      <c r="Z133" s="37"/>
      <c r="AA133" s="37"/>
      <c r="AB133" s="37"/>
      <c r="AC133" s="37"/>
      <c r="AD133" s="37"/>
      <c r="AE133" s="37"/>
      <c r="AF133" s="37"/>
      <c r="AG133" s="37"/>
      <c r="AH133" s="37"/>
      <c r="AI133" s="37"/>
      <c r="AJ133" s="37"/>
      <c r="AK133" s="37"/>
      <c r="AL133" s="37"/>
      <c r="AM133" s="37"/>
      <c r="AN133" s="37"/>
      <c r="AO133" s="37"/>
      <c r="AP133" s="37"/>
      <c r="AQ133" s="37"/>
    </row>
    <row r="134" spans="3:43" ht="27" customHeight="1" x14ac:dyDescent="0.2">
      <c r="C134" s="37"/>
      <c r="D134" s="37"/>
      <c r="E134" s="37"/>
      <c r="F134" s="37"/>
      <c r="G134" s="37"/>
      <c r="H134" s="37"/>
      <c r="I134" s="37"/>
      <c r="J134" s="38"/>
      <c r="K134" s="37"/>
      <c r="L134" s="37"/>
      <c r="M134" s="37"/>
      <c r="N134" s="37"/>
      <c r="O134" s="38"/>
      <c r="P134" s="37"/>
      <c r="Q134" s="37"/>
      <c r="S134" s="37"/>
      <c r="T134" s="37"/>
      <c r="U134" s="37"/>
      <c r="W134" s="37"/>
      <c r="X134" s="603"/>
      <c r="Y134" s="37"/>
      <c r="Z134" s="37"/>
      <c r="AA134" s="37"/>
      <c r="AB134" s="37"/>
      <c r="AC134" s="37"/>
      <c r="AD134" s="37"/>
      <c r="AE134" s="37"/>
      <c r="AF134" s="37"/>
      <c r="AG134" s="37"/>
      <c r="AH134" s="37"/>
      <c r="AI134" s="37"/>
      <c r="AJ134" s="37"/>
      <c r="AK134" s="37"/>
      <c r="AL134" s="37"/>
      <c r="AM134" s="37"/>
      <c r="AN134" s="37"/>
      <c r="AO134" s="37"/>
      <c r="AP134" s="37"/>
      <c r="AQ134" s="37"/>
    </row>
    <row r="135" spans="3:43" ht="27" customHeight="1" x14ac:dyDescent="0.2">
      <c r="C135" s="37"/>
      <c r="D135" s="37"/>
      <c r="E135" s="37"/>
      <c r="F135" s="37"/>
      <c r="G135" s="37"/>
      <c r="H135" s="37"/>
      <c r="I135" s="37"/>
      <c r="J135" s="38"/>
      <c r="K135" s="37"/>
      <c r="L135" s="37"/>
      <c r="M135" s="37"/>
      <c r="N135" s="37"/>
      <c r="O135" s="38"/>
      <c r="P135" s="37"/>
      <c r="Q135" s="37"/>
      <c r="S135" s="37"/>
      <c r="T135" s="37"/>
      <c r="U135" s="37"/>
      <c r="W135" s="37"/>
      <c r="X135" s="603"/>
      <c r="Y135" s="37"/>
      <c r="Z135" s="37"/>
      <c r="AA135" s="37"/>
      <c r="AB135" s="37"/>
      <c r="AC135" s="37"/>
      <c r="AD135" s="37"/>
      <c r="AE135" s="37"/>
      <c r="AF135" s="37"/>
      <c r="AG135" s="37"/>
      <c r="AH135" s="37"/>
      <c r="AI135" s="37"/>
      <c r="AJ135" s="37"/>
      <c r="AK135" s="37"/>
      <c r="AL135" s="37"/>
      <c r="AM135" s="37"/>
      <c r="AN135" s="37"/>
      <c r="AO135" s="37"/>
      <c r="AP135" s="37"/>
      <c r="AQ135" s="37"/>
    </row>
    <row r="136" spans="3:43" ht="27" customHeight="1" x14ac:dyDescent="0.2">
      <c r="C136" s="37"/>
      <c r="D136" s="37"/>
      <c r="E136" s="37"/>
      <c r="F136" s="37"/>
      <c r="G136" s="37"/>
      <c r="H136" s="37"/>
      <c r="I136" s="37"/>
      <c r="J136" s="38"/>
      <c r="K136" s="37"/>
      <c r="L136" s="37"/>
      <c r="M136" s="37"/>
      <c r="N136" s="37"/>
      <c r="O136" s="38"/>
      <c r="P136" s="37"/>
      <c r="Q136" s="37"/>
      <c r="S136" s="37"/>
      <c r="T136" s="37"/>
      <c r="U136" s="37"/>
      <c r="W136" s="37"/>
      <c r="X136" s="603"/>
      <c r="Y136" s="37"/>
      <c r="Z136" s="37"/>
      <c r="AA136" s="37"/>
      <c r="AB136" s="37"/>
      <c r="AC136" s="37"/>
      <c r="AD136" s="37"/>
      <c r="AE136" s="37"/>
      <c r="AF136" s="37"/>
      <c r="AG136" s="37"/>
      <c r="AH136" s="37"/>
      <c r="AI136" s="37"/>
      <c r="AJ136" s="37"/>
      <c r="AK136" s="37"/>
      <c r="AL136" s="37"/>
      <c r="AM136" s="37"/>
      <c r="AN136" s="37"/>
      <c r="AO136" s="37"/>
      <c r="AP136" s="37"/>
      <c r="AQ136" s="37"/>
    </row>
    <row r="137" spans="3:43" ht="27" customHeight="1" x14ac:dyDescent="0.2">
      <c r="C137" s="37"/>
      <c r="D137" s="37"/>
      <c r="E137" s="37"/>
      <c r="F137" s="37"/>
      <c r="G137" s="37"/>
      <c r="H137" s="37"/>
      <c r="I137" s="37"/>
      <c r="J137" s="38"/>
      <c r="K137" s="37"/>
      <c r="L137" s="37"/>
      <c r="M137" s="37"/>
      <c r="N137" s="37"/>
      <c r="O137" s="38"/>
      <c r="P137" s="37"/>
      <c r="Q137" s="37"/>
      <c r="S137" s="37"/>
      <c r="T137" s="37"/>
      <c r="U137" s="37"/>
      <c r="W137" s="37"/>
      <c r="X137" s="603"/>
      <c r="Y137" s="37"/>
      <c r="Z137" s="37"/>
      <c r="AA137" s="37"/>
      <c r="AB137" s="37"/>
      <c r="AC137" s="37"/>
      <c r="AD137" s="37"/>
      <c r="AE137" s="37"/>
      <c r="AF137" s="37"/>
      <c r="AG137" s="37"/>
      <c r="AH137" s="37"/>
      <c r="AI137" s="37"/>
      <c r="AJ137" s="37"/>
      <c r="AK137" s="37"/>
      <c r="AL137" s="37"/>
      <c r="AM137" s="37"/>
      <c r="AN137" s="37"/>
      <c r="AO137" s="37"/>
      <c r="AP137" s="37"/>
      <c r="AQ137" s="37"/>
    </row>
    <row r="138" spans="3:43" ht="27" customHeight="1" x14ac:dyDescent="0.2">
      <c r="C138" s="37"/>
      <c r="D138" s="37"/>
      <c r="E138" s="37"/>
      <c r="F138" s="37"/>
      <c r="G138" s="37"/>
      <c r="H138" s="37"/>
      <c r="I138" s="37"/>
      <c r="J138" s="38"/>
      <c r="K138" s="37"/>
      <c r="L138" s="37"/>
      <c r="M138" s="37"/>
      <c r="N138" s="37"/>
      <c r="O138" s="38"/>
      <c r="P138" s="37"/>
      <c r="Q138" s="37"/>
      <c r="S138" s="37"/>
      <c r="T138" s="37"/>
      <c r="U138" s="37"/>
      <c r="W138" s="37"/>
      <c r="X138" s="603"/>
      <c r="Y138" s="37"/>
      <c r="Z138" s="37"/>
      <c r="AA138" s="37"/>
      <c r="AB138" s="37"/>
      <c r="AC138" s="37"/>
      <c r="AD138" s="37"/>
      <c r="AE138" s="37"/>
      <c r="AF138" s="37"/>
      <c r="AG138" s="37"/>
      <c r="AH138" s="37"/>
      <c r="AI138" s="37"/>
      <c r="AJ138" s="37"/>
      <c r="AK138" s="37"/>
      <c r="AL138" s="37"/>
      <c r="AM138" s="37"/>
      <c r="AN138" s="37"/>
      <c r="AO138" s="37"/>
      <c r="AP138" s="37"/>
      <c r="AQ138" s="37"/>
    </row>
    <row r="139" spans="3:43" ht="27" customHeight="1" x14ac:dyDescent="0.2">
      <c r="C139" s="37"/>
      <c r="D139" s="37"/>
      <c r="E139" s="37"/>
      <c r="F139" s="37"/>
      <c r="G139" s="37"/>
      <c r="H139" s="37"/>
      <c r="I139" s="37"/>
      <c r="J139" s="38"/>
      <c r="K139" s="37"/>
      <c r="L139" s="37"/>
      <c r="M139" s="37"/>
      <c r="N139" s="37"/>
      <c r="O139" s="38"/>
      <c r="P139" s="37"/>
      <c r="Q139" s="37"/>
      <c r="S139" s="37"/>
      <c r="T139" s="37"/>
      <c r="U139" s="37"/>
      <c r="W139" s="37"/>
      <c r="X139" s="603"/>
      <c r="Y139" s="37"/>
      <c r="Z139" s="37"/>
      <c r="AA139" s="37"/>
      <c r="AB139" s="37"/>
      <c r="AC139" s="37"/>
      <c r="AD139" s="37"/>
      <c r="AE139" s="37"/>
      <c r="AF139" s="37"/>
      <c r="AG139" s="37"/>
      <c r="AH139" s="37"/>
      <c r="AI139" s="37"/>
      <c r="AJ139" s="37"/>
      <c r="AK139" s="37"/>
      <c r="AL139" s="37"/>
      <c r="AM139" s="37"/>
      <c r="AN139" s="37"/>
      <c r="AO139" s="37"/>
      <c r="AP139" s="37"/>
      <c r="AQ139" s="37"/>
    </row>
    <row r="140" spans="3:43" ht="27" customHeight="1" x14ac:dyDescent="0.2">
      <c r="C140" s="37"/>
      <c r="D140" s="37"/>
      <c r="E140" s="37"/>
      <c r="F140" s="37"/>
      <c r="G140" s="37"/>
      <c r="H140" s="37"/>
      <c r="I140" s="37"/>
      <c r="J140" s="38"/>
      <c r="K140" s="37"/>
      <c r="L140" s="37"/>
      <c r="M140" s="37"/>
      <c r="N140" s="37"/>
      <c r="O140" s="38"/>
      <c r="P140" s="37"/>
      <c r="Q140" s="37"/>
      <c r="S140" s="37"/>
      <c r="T140" s="37"/>
      <c r="U140" s="37"/>
      <c r="W140" s="37"/>
      <c r="X140" s="603"/>
      <c r="Y140" s="37"/>
      <c r="Z140" s="37"/>
      <c r="AA140" s="37"/>
      <c r="AB140" s="37"/>
      <c r="AC140" s="37"/>
      <c r="AD140" s="37"/>
      <c r="AE140" s="37"/>
      <c r="AF140" s="37"/>
      <c r="AG140" s="37"/>
      <c r="AH140" s="37"/>
      <c r="AI140" s="37"/>
      <c r="AJ140" s="37"/>
      <c r="AK140" s="37"/>
      <c r="AL140" s="37"/>
      <c r="AM140" s="37"/>
      <c r="AN140" s="37"/>
      <c r="AO140" s="37"/>
      <c r="AP140" s="37"/>
      <c r="AQ140" s="37"/>
    </row>
    <row r="141" spans="3:43" ht="27" customHeight="1" x14ac:dyDescent="0.2">
      <c r="C141" s="37"/>
      <c r="D141" s="37"/>
      <c r="E141" s="37"/>
      <c r="F141" s="37"/>
      <c r="G141" s="37"/>
      <c r="H141" s="37"/>
      <c r="I141" s="37"/>
      <c r="J141" s="38"/>
      <c r="K141" s="37"/>
      <c r="L141" s="37"/>
      <c r="M141" s="37"/>
      <c r="N141" s="37"/>
      <c r="O141" s="38"/>
      <c r="P141" s="37"/>
      <c r="Q141" s="37"/>
      <c r="S141" s="37"/>
      <c r="T141" s="37"/>
      <c r="U141" s="37"/>
      <c r="W141" s="37"/>
      <c r="X141" s="603"/>
      <c r="Y141" s="37"/>
      <c r="Z141" s="37"/>
      <c r="AA141" s="37"/>
      <c r="AB141" s="37"/>
      <c r="AC141" s="37"/>
      <c r="AD141" s="37"/>
      <c r="AE141" s="37"/>
      <c r="AF141" s="37"/>
      <c r="AG141" s="37"/>
      <c r="AH141" s="37"/>
      <c r="AI141" s="37"/>
      <c r="AJ141" s="37"/>
      <c r="AK141" s="37"/>
      <c r="AL141" s="37"/>
      <c r="AM141" s="37"/>
      <c r="AN141" s="37"/>
      <c r="AO141" s="37"/>
      <c r="AP141" s="37"/>
      <c r="AQ141" s="37"/>
    </row>
    <row r="142" spans="3:43" ht="27" customHeight="1" x14ac:dyDescent="0.2">
      <c r="C142" s="37"/>
      <c r="D142" s="37"/>
      <c r="E142" s="37"/>
      <c r="F142" s="37"/>
      <c r="G142" s="37"/>
      <c r="H142" s="37"/>
      <c r="I142" s="37"/>
      <c r="J142" s="38"/>
      <c r="K142" s="37"/>
      <c r="L142" s="37"/>
      <c r="M142" s="37"/>
      <c r="N142" s="37"/>
      <c r="O142" s="38"/>
      <c r="P142" s="37"/>
      <c r="Q142" s="37"/>
      <c r="S142" s="37"/>
      <c r="T142" s="37"/>
      <c r="U142" s="37"/>
      <c r="W142" s="37"/>
      <c r="X142" s="603"/>
      <c r="Y142" s="37"/>
      <c r="Z142" s="37"/>
      <c r="AA142" s="37"/>
      <c r="AB142" s="37"/>
      <c r="AC142" s="37"/>
      <c r="AD142" s="37"/>
      <c r="AE142" s="37"/>
      <c r="AF142" s="37"/>
      <c r="AG142" s="37"/>
      <c r="AH142" s="37"/>
      <c r="AI142" s="37"/>
      <c r="AJ142" s="37"/>
      <c r="AK142" s="37"/>
      <c r="AL142" s="37"/>
      <c r="AM142" s="37"/>
      <c r="AN142" s="37"/>
      <c r="AO142" s="37"/>
      <c r="AP142" s="37"/>
      <c r="AQ142" s="37"/>
    </row>
    <row r="143" spans="3:43" ht="27" customHeight="1" x14ac:dyDescent="0.2">
      <c r="C143" s="37"/>
      <c r="D143" s="37"/>
      <c r="E143" s="37"/>
      <c r="F143" s="37"/>
      <c r="G143" s="37"/>
      <c r="H143" s="37"/>
      <c r="I143" s="37"/>
      <c r="J143" s="38"/>
      <c r="K143" s="37"/>
      <c r="L143" s="37"/>
      <c r="M143" s="37"/>
      <c r="N143" s="37"/>
      <c r="O143" s="38"/>
      <c r="P143" s="37"/>
      <c r="Q143" s="37"/>
      <c r="S143" s="37"/>
      <c r="T143" s="37"/>
      <c r="U143" s="37"/>
      <c r="W143" s="37"/>
      <c r="X143" s="603"/>
      <c r="Y143" s="37"/>
      <c r="Z143" s="37"/>
      <c r="AA143" s="37"/>
      <c r="AB143" s="37"/>
      <c r="AC143" s="37"/>
      <c r="AD143" s="37"/>
      <c r="AE143" s="37"/>
      <c r="AF143" s="37"/>
      <c r="AG143" s="37"/>
      <c r="AH143" s="37"/>
      <c r="AI143" s="37"/>
      <c r="AJ143" s="37"/>
      <c r="AK143" s="37"/>
      <c r="AL143" s="37"/>
      <c r="AM143" s="37"/>
      <c r="AN143" s="37"/>
      <c r="AO143" s="37"/>
      <c r="AP143" s="37"/>
      <c r="AQ143" s="37"/>
    </row>
    <row r="144" spans="3:43" ht="27" customHeight="1" x14ac:dyDescent="0.2">
      <c r="C144" s="37"/>
      <c r="D144" s="37"/>
      <c r="E144" s="37"/>
      <c r="F144" s="37"/>
      <c r="G144" s="37"/>
      <c r="H144" s="37"/>
      <c r="I144" s="37"/>
      <c r="J144" s="38"/>
      <c r="K144" s="37"/>
      <c r="L144" s="37"/>
      <c r="M144" s="37"/>
      <c r="N144" s="37"/>
      <c r="O144" s="38"/>
      <c r="P144" s="37"/>
      <c r="Q144" s="37"/>
      <c r="S144" s="37"/>
      <c r="T144" s="37"/>
      <c r="U144" s="37"/>
      <c r="W144" s="37"/>
      <c r="X144" s="603"/>
      <c r="Y144" s="37"/>
      <c r="Z144" s="37"/>
      <c r="AA144" s="37"/>
      <c r="AB144" s="37"/>
      <c r="AC144" s="37"/>
      <c r="AD144" s="37"/>
      <c r="AE144" s="37"/>
      <c r="AF144" s="37"/>
      <c r="AG144" s="37"/>
      <c r="AH144" s="37"/>
      <c r="AI144" s="37"/>
      <c r="AJ144" s="37"/>
      <c r="AK144" s="37"/>
      <c r="AL144" s="37"/>
      <c r="AM144" s="37"/>
      <c r="AN144" s="37"/>
      <c r="AO144" s="37"/>
      <c r="AP144" s="37"/>
      <c r="AQ144" s="37"/>
    </row>
    <row r="145" spans="3:43" ht="27" customHeight="1" x14ac:dyDescent="0.2">
      <c r="C145" s="37"/>
      <c r="D145" s="37"/>
      <c r="E145" s="37"/>
      <c r="F145" s="37"/>
      <c r="G145" s="37"/>
      <c r="H145" s="37"/>
      <c r="I145" s="37"/>
      <c r="J145" s="38"/>
      <c r="K145" s="37"/>
      <c r="L145" s="37"/>
      <c r="M145" s="37"/>
      <c r="N145" s="37"/>
      <c r="O145" s="38"/>
      <c r="P145" s="37"/>
      <c r="Q145" s="37"/>
      <c r="S145" s="37"/>
      <c r="T145" s="37"/>
      <c r="U145" s="37"/>
      <c r="W145" s="37"/>
      <c r="X145" s="603"/>
      <c r="Y145" s="37"/>
      <c r="Z145" s="37"/>
      <c r="AA145" s="37"/>
      <c r="AB145" s="37"/>
      <c r="AC145" s="37"/>
      <c r="AD145" s="37"/>
      <c r="AE145" s="37"/>
      <c r="AF145" s="37"/>
      <c r="AG145" s="37"/>
      <c r="AH145" s="37"/>
      <c r="AI145" s="37"/>
      <c r="AJ145" s="37"/>
      <c r="AK145" s="37"/>
      <c r="AL145" s="37"/>
      <c r="AM145" s="37"/>
      <c r="AN145" s="37"/>
      <c r="AO145" s="37"/>
      <c r="AP145" s="37"/>
      <c r="AQ145" s="37"/>
    </row>
    <row r="146" spans="3:43" ht="27" customHeight="1" x14ac:dyDescent="0.2">
      <c r="C146" s="37"/>
      <c r="D146" s="37"/>
      <c r="E146" s="37"/>
      <c r="F146" s="37"/>
      <c r="G146" s="37"/>
      <c r="H146" s="37"/>
      <c r="I146" s="37"/>
      <c r="J146" s="38"/>
      <c r="K146" s="37"/>
      <c r="L146" s="37"/>
      <c r="M146" s="37"/>
      <c r="N146" s="37"/>
      <c r="O146" s="38"/>
      <c r="P146" s="37"/>
      <c r="Q146" s="37"/>
      <c r="S146" s="37"/>
      <c r="T146" s="37"/>
      <c r="U146" s="37"/>
      <c r="W146" s="37"/>
      <c r="X146" s="603"/>
      <c r="Y146" s="37"/>
      <c r="Z146" s="37"/>
      <c r="AA146" s="37"/>
      <c r="AB146" s="37"/>
      <c r="AC146" s="37"/>
      <c r="AD146" s="37"/>
      <c r="AE146" s="37"/>
      <c r="AF146" s="37"/>
      <c r="AG146" s="37"/>
      <c r="AH146" s="37"/>
      <c r="AI146" s="37"/>
      <c r="AJ146" s="37"/>
      <c r="AK146" s="37"/>
      <c r="AL146" s="37"/>
      <c r="AM146" s="37"/>
      <c r="AN146" s="37"/>
      <c r="AO146" s="37"/>
      <c r="AP146" s="37"/>
      <c r="AQ146" s="37"/>
    </row>
    <row r="147" spans="3:43" ht="27" customHeight="1" x14ac:dyDescent="0.2">
      <c r="C147" s="37"/>
      <c r="D147" s="37"/>
      <c r="E147" s="37"/>
      <c r="F147" s="37"/>
      <c r="G147" s="37"/>
      <c r="H147" s="37"/>
      <c r="I147" s="37"/>
      <c r="J147" s="38"/>
      <c r="K147" s="37"/>
      <c r="L147" s="37"/>
      <c r="M147" s="37"/>
      <c r="N147" s="37"/>
      <c r="O147" s="38"/>
      <c r="P147" s="37"/>
      <c r="Q147" s="37"/>
      <c r="S147" s="37"/>
      <c r="T147" s="37"/>
      <c r="U147" s="37"/>
      <c r="W147" s="37"/>
      <c r="X147" s="603"/>
      <c r="Y147" s="37"/>
      <c r="Z147" s="37"/>
      <c r="AA147" s="37"/>
      <c r="AB147" s="37"/>
      <c r="AC147" s="37"/>
      <c r="AD147" s="37"/>
      <c r="AE147" s="37"/>
      <c r="AF147" s="37"/>
      <c r="AG147" s="37"/>
      <c r="AH147" s="37"/>
      <c r="AI147" s="37"/>
      <c r="AJ147" s="37"/>
      <c r="AK147" s="37"/>
      <c r="AL147" s="37"/>
      <c r="AM147" s="37"/>
      <c r="AN147" s="37"/>
      <c r="AO147" s="37"/>
      <c r="AP147" s="37"/>
      <c r="AQ147" s="37"/>
    </row>
    <row r="148" spans="3:43" ht="27" customHeight="1" x14ac:dyDescent="0.2">
      <c r="C148" s="37"/>
      <c r="D148" s="37"/>
      <c r="E148" s="37"/>
      <c r="F148" s="37"/>
      <c r="G148" s="37"/>
      <c r="H148" s="37"/>
      <c r="I148" s="37"/>
      <c r="J148" s="38"/>
      <c r="K148" s="37"/>
      <c r="L148" s="37"/>
      <c r="M148" s="37"/>
      <c r="N148" s="37"/>
      <c r="O148" s="38"/>
      <c r="P148" s="37"/>
      <c r="Q148" s="37"/>
      <c r="S148" s="37"/>
      <c r="T148" s="37"/>
      <c r="U148" s="37"/>
      <c r="W148" s="37"/>
      <c r="X148" s="603"/>
      <c r="Y148" s="37"/>
      <c r="Z148" s="37"/>
      <c r="AA148" s="37"/>
      <c r="AB148" s="37"/>
      <c r="AC148" s="37"/>
      <c r="AD148" s="37"/>
      <c r="AE148" s="37"/>
      <c r="AF148" s="37"/>
      <c r="AG148" s="37"/>
      <c r="AH148" s="37"/>
      <c r="AI148" s="37"/>
      <c r="AJ148" s="37"/>
      <c r="AK148" s="37"/>
      <c r="AL148" s="37"/>
      <c r="AM148" s="37"/>
      <c r="AN148" s="37"/>
      <c r="AO148" s="37"/>
      <c r="AP148" s="37"/>
      <c r="AQ148" s="37"/>
    </row>
    <row r="149" spans="3:43" ht="27" customHeight="1" x14ac:dyDescent="0.2">
      <c r="C149" s="37"/>
      <c r="D149" s="37"/>
      <c r="E149" s="37"/>
      <c r="F149" s="37"/>
      <c r="G149" s="37"/>
      <c r="H149" s="37"/>
      <c r="I149" s="37"/>
      <c r="J149" s="38"/>
      <c r="K149" s="37"/>
      <c r="L149" s="37"/>
      <c r="M149" s="37"/>
      <c r="N149" s="37"/>
      <c r="O149" s="38"/>
      <c r="P149" s="37"/>
      <c r="Q149" s="37"/>
      <c r="S149" s="37"/>
      <c r="T149" s="37"/>
      <c r="U149" s="37"/>
      <c r="W149" s="37"/>
      <c r="X149" s="603"/>
      <c r="Y149" s="37"/>
      <c r="Z149" s="37"/>
      <c r="AA149" s="37"/>
      <c r="AB149" s="37"/>
      <c r="AC149" s="37"/>
      <c r="AD149" s="37"/>
      <c r="AE149" s="37"/>
      <c r="AF149" s="37"/>
      <c r="AG149" s="37"/>
      <c r="AH149" s="37"/>
      <c r="AI149" s="37"/>
      <c r="AJ149" s="37"/>
      <c r="AK149" s="37"/>
      <c r="AL149" s="37"/>
      <c r="AM149" s="37"/>
      <c r="AN149" s="37"/>
      <c r="AO149" s="37"/>
      <c r="AP149" s="37"/>
      <c r="AQ149" s="37"/>
    </row>
    <row r="150" spans="3:43" ht="27" customHeight="1" x14ac:dyDescent="0.2">
      <c r="C150" s="37"/>
      <c r="D150" s="37"/>
      <c r="E150" s="37"/>
      <c r="F150" s="37"/>
      <c r="G150" s="37"/>
      <c r="H150" s="37"/>
      <c r="I150" s="37"/>
      <c r="J150" s="38"/>
      <c r="K150" s="37"/>
      <c r="L150" s="37"/>
      <c r="M150" s="37"/>
      <c r="N150" s="37"/>
      <c r="O150" s="38"/>
      <c r="P150" s="37"/>
      <c r="Q150" s="37"/>
      <c r="S150" s="37"/>
      <c r="T150" s="37"/>
      <c r="U150" s="37"/>
      <c r="W150" s="37"/>
      <c r="X150" s="603"/>
      <c r="Y150" s="37"/>
      <c r="Z150" s="37"/>
      <c r="AA150" s="37"/>
      <c r="AB150" s="37"/>
      <c r="AC150" s="37"/>
      <c r="AD150" s="37"/>
      <c r="AE150" s="37"/>
      <c r="AF150" s="37"/>
      <c r="AG150" s="37"/>
      <c r="AH150" s="37"/>
      <c r="AI150" s="37"/>
      <c r="AJ150" s="37"/>
      <c r="AK150" s="37"/>
      <c r="AL150" s="37"/>
      <c r="AM150" s="37"/>
      <c r="AN150" s="37"/>
      <c r="AO150" s="37"/>
      <c r="AP150" s="37"/>
      <c r="AQ150" s="37"/>
    </row>
    <row r="151" spans="3:43" ht="27" customHeight="1" x14ac:dyDescent="0.2">
      <c r="C151" s="37"/>
      <c r="D151" s="37"/>
      <c r="E151" s="37"/>
      <c r="F151" s="37"/>
      <c r="G151" s="37"/>
      <c r="H151" s="37"/>
      <c r="I151" s="37"/>
      <c r="J151" s="38"/>
      <c r="K151" s="37"/>
      <c r="L151" s="37"/>
      <c r="M151" s="37"/>
      <c r="N151" s="37"/>
      <c r="O151" s="38"/>
      <c r="P151" s="37"/>
      <c r="Q151" s="37"/>
      <c r="S151" s="37"/>
      <c r="T151" s="37"/>
      <c r="U151" s="37"/>
      <c r="W151" s="37"/>
      <c r="X151" s="603"/>
      <c r="Y151" s="37"/>
      <c r="Z151" s="37"/>
      <c r="AA151" s="37"/>
      <c r="AB151" s="37"/>
      <c r="AC151" s="37"/>
      <c r="AD151" s="37"/>
      <c r="AE151" s="37"/>
      <c r="AF151" s="37"/>
      <c r="AG151" s="37"/>
      <c r="AH151" s="37"/>
      <c r="AI151" s="37"/>
      <c r="AJ151" s="37"/>
      <c r="AK151" s="37"/>
      <c r="AL151" s="37"/>
      <c r="AM151" s="37"/>
      <c r="AN151" s="37"/>
      <c r="AO151" s="37"/>
      <c r="AP151" s="37"/>
      <c r="AQ151" s="37"/>
    </row>
    <row r="152" spans="3:43" ht="27" customHeight="1" x14ac:dyDescent="0.2">
      <c r="C152" s="37"/>
      <c r="D152" s="37"/>
      <c r="E152" s="37"/>
      <c r="F152" s="37"/>
      <c r="G152" s="37"/>
      <c r="H152" s="37"/>
      <c r="I152" s="37"/>
      <c r="J152" s="38"/>
      <c r="K152" s="37"/>
      <c r="L152" s="37"/>
      <c r="M152" s="37"/>
      <c r="N152" s="37"/>
      <c r="O152" s="38"/>
      <c r="P152" s="37"/>
      <c r="Q152" s="37"/>
      <c r="S152" s="37"/>
      <c r="T152" s="37"/>
      <c r="U152" s="37"/>
      <c r="W152" s="37"/>
      <c r="X152" s="603"/>
      <c r="Y152" s="37"/>
      <c r="Z152" s="37"/>
      <c r="AA152" s="37"/>
      <c r="AB152" s="37"/>
      <c r="AC152" s="37"/>
      <c r="AD152" s="37"/>
      <c r="AE152" s="37"/>
      <c r="AF152" s="37"/>
      <c r="AG152" s="37"/>
      <c r="AH152" s="37"/>
      <c r="AI152" s="37"/>
      <c r="AJ152" s="37"/>
      <c r="AK152" s="37"/>
      <c r="AL152" s="37"/>
      <c r="AM152" s="37"/>
      <c r="AN152" s="37"/>
      <c r="AO152" s="37"/>
      <c r="AP152" s="37"/>
      <c r="AQ152" s="37"/>
    </row>
    <row r="153" spans="3:43" ht="27" customHeight="1" x14ac:dyDescent="0.2">
      <c r="C153" s="37"/>
      <c r="D153" s="37"/>
      <c r="E153" s="37"/>
      <c r="F153" s="37"/>
      <c r="G153" s="37"/>
      <c r="H153" s="37"/>
      <c r="I153" s="37"/>
      <c r="J153" s="38"/>
      <c r="K153" s="37"/>
      <c r="L153" s="37"/>
      <c r="M153" s="37"/>
      <c r="N153" s="37"/>
      <c r="O153" s="38"/>
      <c r="P153" s="37"/>
      <c r="Q153" s="37"/>
      <c r="S153" s="37"/>
      <c r="T153" s="37"/>
      <c r="U153" s="37"/>
      <c r="W153" s="37"/>
      <c r="X153" s="603"/>
      <c r="Y153" s="37"/>
      <c r="Z153" s="37"/>
      <c r="AA153" s="37"/>
      <c r="AB153" s="37"/>
      <c r="AC153" s="37"/>
      <c r="AD153" s="37"/>
      <c r="AE153" s="37"/>
      <c r="AF153" s="37"/>
      <c r="AG153" s="37"/>
      <c r="AH153" s="37"/>
      <c r="AI153" s="37"/>
      <c r="AJ153" s="37"/>
      <c r="AK153" s="37"/>
      <c r="AL153" s="37"/>
      <c r="AM153" s="37"/>
      <c r="AN153" s="37"/>
      <c r="AO153" s="37"/>
      <c r="AP153" s="37"/>
      <c r="AQ153" s="37"/>
    </row>
    <row r="154" spans="3:43" ht="27" customHeight="1" x14ac:dyDescent="0.2">
      <c r="C154" s="37"/>
      <c r="D154" s="37"/>
      <c r="E154" s="37"/>
      <c r="F154" s="37"/>
      <c r="G154" s="37"/>
      <c r="H154" s="37"/>
      <c r="I154" s="37"/>
      <c r="J154" s="38"/>
      <c r="K154" s="37"/>
      <c r="L154" s="37"/>
      <c r="M154" s="37"/>
      <c r="N154" s="37"/>
      <c r="O154" s="38"/>
      <c r="P154" s="37"/>
      <c r="Q154" s="37"/>
      <c r="S154" s="37"/>
      <c r="T154" s="37"/>
      <c r="U154" s="37"/>
      <c r="W154" s="37"/>
      <c r="X154" s="603"/>
      <c r="Y154" s="37"/>
      <c r="Z154" s="37"/>
      <c r="AA154" s="37"/>
      <c r="AB154" s="37"/>
      <c r="AC154" s="37"/>
      <c r="AD154" s="37"/>
      <c r="AE154" s="37"/>
      <c r="AF154" s="37"/>
      <c r="AG154" s="37"/>
      <c r="AH154" s="37"/>
      <c r="AI154" s="37"/>
      <c r="AJ154" s="37"/>
      <c r="AK154" s="37"/>
      <c r="AL154" s="37"/>
      <c r="AM154" s="37"/>
      <c r="AN154" s="37"/>
      <c r="AO154" s="37"/>
      <c r="AP154" s="37"/>
      <c r="AQ154" s="37"/>
    </row>
    <row r="155" spans="3:43" ht="27" customHeight="1" x14ac:dyDescent="0.2">
      <c r="C155" s="37"/>
      <c r="D155" s="37"/>
      <c r="E155" s="37"/>
      <c r="F155" s="37"/>
      <c r="G155" s="37"/>
      <c r="H155" s="37"/>
      <c r="I155" s="37"/>
      <c r="J155" s="38"/>
      <c r="K155" s="37"/>
      <c r="L155" s="37"/>
      <c r="M155" s="37"/>
      <c r="N155" s="37"/>
      <c r="O155" s="38"/>
      <c r="P155" s="37"/>
      <c r="Q155" s="37"/>
      <c r="S155" s="37"/>
      <c r="T155" s="37"/>
      <c r="U155" s="37"/>
      <c r="W155" s="37"/>
      <c r="X155" s="603"/>
      <c r="Y155" s="37"/>
      <c r="Z155" s="37"/>
      <c r="AA155" s="37"/>
      <c r="AB155" s="37"/>
      <c r="AC155" s="37"/>
      <c r="AD155" s="37"/>
      <c r="AE155" s="37"/>
      <c r="AF155" s="37"/>
      <c r="AG155" s="37"/>
      <c r="AH155" s="37"/>
      <c r="AI155" s="37"/>
      <c r="AJ155" s="37"/>
      <c r="AK155" s="37"/>
      <c r="AL155" s="37"/>
      <c r="AM155" s="37"/>
      <c r="AN155" s="37"/>
      <c r="AO155" s="37"/>
      <c r="AP155" s="37"/>
      <c r="AQ155" s="37"/>
    </row>
    <row r="156" spans="3:43" ht="27" customHeight="1" x14ac:dyDescent="0.2">
      <c r="C156" s="37"/>
      <c r="D156" s="37"/>
      <c r="E156" s="37"/>
      <c r="F156" s="37"/>
      <c r="G156" s="37"/>
      <c r="H156" s="37"/>
      <c r="I156" s="37"/>
      <c r="J156" s="38"/>
      <c r="K156" s="37"/>
      <c r="L156" s="37"/>
      <c r="M156" s="37"/>
      <c r="N156" s="37"/>
      <c r="O156" s="38"/>
      <c r="P156" s="37"/>
      <c r="Q156" s="37"/>
      <c r="S156" s="37"/>
      <c r="T156" s="37"/>
      <c r="U156" s="37"/>
      <c r="W156" s="37"/>
      <c r="X156" s="603"/>
      <c r="Y156" s="37"/>
      <c r="Z156" s="37"/>
      <c r="AA156" s="37"/>
      <c r="AB156" s="37"/>
      <c r="AC156" s="37"/>
      <c r="AD156" s="37"/>
      <c r="AE156" s="37"/>
      <c r="AF156" s="37"/>
      <c r="AG156" s="37"/>
      <c r="AH156" s="37"/>
      <c r="AI156" s="37"/>
      <c r="AJ156" s="37"/>
      <c r="AK156" s="37"/>
      <c r="AL156" s="37"/>
      <c r="AM156" s="37"/>
      <c r="AN156" s="37"/>
      <c r="AO156" s="37"/>
      <c r="AP156" s="37"/>
      <c r="AQ156" s="37"/>
    </row>
    <row r="157" spans="3:43" ht="27" customHeight="1" x14ac:dyDescent="0.2">
      <c r="C157" s="37"/>
      <c r="D157" s="37"/>
      <c r="E157" s="37"/>
      <c r="F157" s="37"/>
      <c r="G157" s="37"/>
      <c r="H157" s="37"/>
      <c r="I157" s="37"/>
      <c r="J157" s="38"/>
      <c r="K157" s="37"/>
      <c r="L157" s="37"/>
      <c r="M157" s="37"/>
      <c r="N157" s="37"/>
      <c r="O157" s="38"/>
      <c r="P157" s="37"/>
      <c r="Q157" s="37"/>
      <c r="S157" s="37"/>
      <c r="T157" s="37"/>
      <c r="U157" s="37"/>
      <c r="W157" s="37"/>
      <c r="X157" s="603"/>
      <c r="Y157" s="37"/>
      <c r="Z157" s="37"/>
      <c r="AA157" s="37"/>
      <c r="AB157" s="37"/>
      <c r="AC157" s="37"/>
      <c r="AD157" s="37"/>
      <c r="AE157" s="37"/>
      <c r="AF157" s="37"/>
      <c r="AG157" s="37"/>
      <c r="AH157" s="37"/>
      <c r="AI157" s="37"/>
      <c r="AJ157" s="37"/>
      <c r="AK157" s="37"/>
      <c r="AL157" s="37"/>
      <c r="AM157" s="37"/>
      <c r="AN157" s="37"/>
      <c r="AO157" s="37"/>
      <c r="AP157" s="37"/>
      <c r="AQ157" s="37"/>
    </row>
    <row r="158" spans="3:43" ht="27" customHeight="1" x14ac:dyDescent="0.2">
      <c r="C158" s="37"/>
      <c r="D158" s="37"/>
      <c r="E158" s="37"/>
      <c r="F158" s="37"/>
      <c r="G158" s="37"/>
      <c r="H158" s="37"/>
      <c r="I158" s="37"/>
      <c r="J158" s="38"/>
      <c r="K158" s="37"/>
      <c r="L158" s="37"/>
      <c r="M158" s="37"/>
      <c r="N158" s="37"/>
      <c r="O158" s="38"/>
      <c r="P158" s="37"/>
      <c r="Q158" s="37"/>
      <c r="S158" s="37"/>
      <c r="T158" s="37"/>
      <c r="U158" s="37"/>
      <c r="W158" s="37"/>
      <c r="X158" s="603"/>
      <c r="Y158" s="37"/>
      <c r="Z158" s="37"/>
      <c r="AA158" s="37"/>
      <c r="AB158" s="37"/>
      <c r="AC158" s="37"/>
      <c r="AD158" s="37"/>
      <c r="AE158" s="37"/>
      <c r="AF158" s="37"/>
      <c r="AG158" s="37"/>
      <c r="AH158" s="37"/>
      <c r="AI158" s="37"/>
      <c r="AJ158" s="37"/>
      <c r="AK158" s="37"/>
      <c r="AL158" s="37"/>
      <c r="AM158" s="37"/>
      <c r="AN158" s="37"/>
      <c r="AO158" s="37"/>
      <c r="AP158" s="37"/>
      <c r="AQ158" s="37"/>
    </row>
    <row r="159" spans="3:43" ht="27" customHeight="1" x14ac:dyDescent="0.2">
      <c r="C159" s="37"/>
      <c r="D159" s="37"/>
      <c r="E159" s="37"/>
      <c r="F159" s="37"/>
      <c r="G159" s="37"/>
      <c r="H159" s="37"/>
      <c r="I159" s="37"/>
      <c r="J159" s="38"/>
      <c r="K159" s="37"/>
      <c r="L159" s="37"/>
      <c r="M159" s="37"/>
      <c r="N159" s="37"/>
      <c r="O159" s="38"/>
      <c r="P159" s="37"/>
      <c r="Q159" s="37"/>
      <c r="S159" s="37"/>
      <c r="T159" s="37"/>
      <c r="U159" s="37"/>
      <c r="W159" s="37"/>
      <c r="X159" s="603"/>
      <c r="Y159" s="37"/>
      <c r="Z159" s="37"/>
      <c r="AA159" s="37"/>
      <c r="AB159" s="37"/>
      <c r="AC159" s="37"/>
      <c r="AD159" s="37"/>
      <c r="AE159" s="37"/>
      <c r="AF159" s="37"/>
      <c r="AG159" s="37"/>
      <c r="AH159" s="37"/>
      <c r="AI159" s="37"/>
      <c r="AJ159" s="37"/>
      <c r="AK159" s="37"/>
      <c r="AL159" s="37"/>
      <c r="AM159" s="37"/>
      <c r="AN159" s="37"/>
      <c r="AO159" s="37"/>
      <c r="AP159" s="37"/>
      <c r="AQ159" s="37"/>
    </row>
    <row r="160" spans="3:43" ht="27" customHeight="1" x14ac:dyDescent="0.2">
      <c r="C160" s="37"/>
      <c r="D160" s="37"/>
      <c r="E160" s="37"/>
      <c r="F160" s="37"/>
      <c r="G160" s="37"/>
      <c r="H160" s="37"/>
      <c r="I160" s="37"/>
      <c r="J160" s="38"/>
      <c r="K160" s="37"/>
      <c r="L160" s="37"/>
      <c r="M160" s="37"/>
      <c r="N160" s="37"/>
      <c r="O160" s="38"/>
      <c r="P160" s="37"/>
      <c r="Q160" s="37"/>
      <c r="S160" s="37"/>
      <c r="T160" s="37"/>
      <c r="U160" s="37"/>
      <c r="W160" s="37"/>
      <c r="X160" s="603"/>
      <c r="Y160" s="37"/>
      <c r="Z160" s="37"/>
      <c r="AA160" s="37"/>
      <c r="AB160" s="37"/>
      <c r="AC160" s="37"/>
      <c r="AD160" s="37"/>
      <c r="AE160" s="37"/>
      <c r="AF160" s="37"/>
      <c r="AG160" s="37"/>
      <c r="AH160" s="37"/>
      <c r="AI160" s="37"/>
      <c r="AJ160" s="37"/>
      <c r="AK160" s="37"/>
      <c r="AL160" s="37"/>
      <c r="AM160" s="37"/>
      <c r="AN160" s="37"/>
      <c r="AO160" s="37"/>
      <c r="AP160" s="37"/>
      <c r="AQ160" s="37"/>
    </row>
    <row r="161" spans="3:43" ht="27" customHeight="1" x14ac:dyDescent="0.2">
      <c r="C161" s="37"/>
      <c r="D161" s="37"/>
      <c r="E161" s="37"/>
      <c r="F161" s="37"/>
      <c r="G161" s="37"/>
      <c r="H161" s="37"/>
      <c r="I161" s="37"/>
      <c r="J161" s="38"/>
      <c r="K161" s="37"/>
      <c r="L161" s="37"/>
      <c r="M161" s="37"/>
      <c r="N161" s="37"/>
      <c r="O161" s="38"/>
      <c r="P161" s="37"/>
      <c r="Q161" s="37"/>
      <c r="S161" s="37"/>
      <c r="T161" s="37"/>
      <c r="U161" s="37"/>
      <c r="W161" s="37"/>
      <c r="X161" s="603"/>
      <c r="Y161" s="37"/>
      <c r="Z161" s="37"/>
      <c r="AA161" s="37"/>
      <c r="AB161" s="37"/>
      <c r="AC161" s="37"/>
      <c r="AD161" s="37"/>
      <c r="AE161" s="37"/>
      <c r="AF161" s="37"/>
      <c r="AG161" s="37"/>
      <c r="AH161" s="37"/>
      <c r="AI161" s="37"/>
      <c r="AJ161" s="37"/>
      <c r="AK161" s="37"/>
      <c r="AL161" s="37"/>
      <c r="AM161" s="37"/>
      <c r="AN161" s="37"/>
      <c r="AO161" s="37"/>
      <c r="AP161" s="37"/>
      <c r="AQ161" s="37"/>
    </row>
    <row r="162" spans="3:43" ht="27" customHeight="1" x14ac:dyDescent="0.2">
      <c r="C162" s="37"/>
      <c r="D162" s="37"/>
      <c r="E162" s="37"/>
      <c r="F162" s="37"/>
      <c r="G162" s="37"/>
      <c r="H162" s="37"/>
      <c r="I162" s="37"/>
      <c r="J162" s="38"/>
      <c r="K162" s="37"/>
      <c r="L162" s="37"/>
      <c r="M162" s="37"/>
      <c r="N162" s="37"/>
      <c r="O162" s="38"/>
      <c r="P162" s="37"/>
      <c r="Q162" s="37"/>
      <c r="S162" s="37"/>
      <c r="T162" s="37"/>
      <c r="U162" s="37"/>
      <c r="W162" s="37"/>
      <c r="X162" s="603"/>
      <c r="Y162" s="37"/>
      <c r="Z162" s="37"/>
      <c r="AA162" s="37"/>
      <c r="AB162" s="37"/>
      <c r="AC162" s="37"/>
      <c r="AD162" s="37"/>
      <c r="AE162" s="37"/>
      <c r="AF162" s="37"/>
      <c r="AG162" s="37"/>
      <c r="AH162" s="37"/>
      <c r="AI162" s="37"/>
      <c r="AJ162" s="37"/>
      <c r="AK162" s="37"/>
      <c r="AL162" s="37"/>
      <c r="AM162" s="37"/>
      <c r="AN162" s="37"/>
      <c r="AO162" s="37"/>
      <c r="AP162" s="37"/>
      <c r="AQ162" s="37"/>
    </row>
    <row r="163" spans="3:43" ht="27" customHeight="1" x14ac:dyDescent="0.2">
      <c r="C163" s="37"/>
      <c r="D163" s="37"/>
      <c r="E163" s="37"/>
      <c r="F163" s="37"/>
      <c r="G163" s="37"/>
      <c r="H163" s="37"/>
      <c r="I163" s="37"/>
      <c r="J163" s="38"/>
      <c r="K163" s="37"/>
      <c r="L163" s="37"/>
      <c r="M163" s="37"/>
      <c r="N163" s="37"/>
      <c r="O163" s="38"/>
      <c r="P163" s="37"/>
      <c r="Q163" s="37"/>
      <c r="S163" s="37"/>
      <c r="T163" s="37"/>
      <c r="U163" s="37"/>
      <c r="W163" s="37"/>
      <c r="X163" s="603"/>
      <c r="Y163" s="37"/>
      <c r="Z163" s="37"/>
      <c r="AA163" s="37"/>
      <c r="AB163" s="37"/>
      <c r="AC163" s="37"/>
      <c r="AD163" s="37"/>
      <c r="AE163" s="37"/>
      <c r="AF163" s="37"/>
      <c r="AG163" s="37"/>
      <c r="AH163" s="37"/>
      <c r="AI163" s="37"/>
      <c r="AJ163" s="37"/>
      <c r="AK163" s="37"/>
      <c r="AL163" s="37"/>
      <c r="AM163" s="37"/>
      <c r="AN163" s="37"/>
      <c r="AO163" s="37"/>
      <c r="AP163" s="37"/>
      <c r="AQ163" s="37"/>
    </row>
    <row r="164" spans="3:43" ht="27" customHeight="1" x14ac:dyDescent="0.2">
      <c r="C164" s="37"/>
      <c r="D164" s="37"/>
      <c r="E164" s="37"/>
      <c r="F164" s="37"/>
      <c r="G164" s="37"/>
      <c r="H164" s="37"/>
      <c r="I164" s="37"/>
      <c r="J164" s="38"/>
      <c r="K164" s="37"/>
      <c r="L164" s="37"/>
      <c r="M164" s="37"/>
      <c r="N164" s="37"/>
      <c r="O164" s="38"/>
      <c r="P164" s="37"/>
      <c r="Q164" s="37"/>
      <c r="S164" s="37"/>
      <c r="T164" s="37"/>
      <c r="U164" s="37"/>
      <c r="W164" s="37"/>
      <c r="X164" s="603"/>
      <c r="Y164" s="37"/>
      <c r="Z164" s="37"/>
      <c r="AA164" s="37"/>
      <c r="AB164" s="37"/>
      <c r="AC164" s="37"/>
      <c r="AD164" s="37"/>
      <c r="AE164" s="37"/>
      <c r="AF164" s="37"/>
      <c r="AG164" s="37"/>
      <c r="AH164" s="37"/>
      <c r="AI164" s="37"/>
      <c r="AJ164" s="37"/>
      <c r="AK164" s="37"/>
      <c r="AL164" s="37"/>
      <c r="AM164" s="37"/>
      <c r="AN164" s="37"/>
      <c r="AO164" s="37"/>
      <c r="AP164" s="37"/>
      <c r="AQ164" s="37"/>
    </row>
    <row r="165" spans="3:43" ht="27" customHeight="1" x14ac:dyDescent="0.2">
      <c r="C165" s="37"/>
      <c r="D165" s="37"/>
      <c r="E165" s="37"/>
      <c r="F165" s="37"/>
      <c r="G165" s="37"/>
      <c r="H165" s="37"/>
      <c r="I165" s="37"/>
      <c r="J165" s="38"/>
      <c r="K165" s="37"/>
      <c r="L165" s="37"/>
      <c r="M165" s="37"/>
      <c r="N165" s="37"/>
      <c r="O165" s="38"/>
      <c r="P165" s="37"/>
      <c r="Q165" s="37"/>
      <c r="S165" s="37"/>
      <c r="T165" s="37"/>
      <c r="U165" s="37"/>
      <c r="W165" s="37"/>
      <c r="X165" s="603"/>
      <c r="Y165" s="37"/>
      <c r="Z165" s="37"/>
      <c r="AA165" s="37"/>
      <c r="AB165" s="37"/>
      <c r="AC165" s="37"/>
      <c r="AD165" s="37"/>
      <c r="AE165" s="37"/>
      <c r="AF165" s="37"/>
      <c r="AG165" s="37"/>
      <c r="AH165" s="37"/>
      <c r="AI165" s="37"/>
      <c r="AJ165" s="37"/>
      <c r="AK165" s="37"/>
      <c r="AL165" s="37"/>
      <c r="AM165" s="37"/>
      <c r="AN165" s="37"/>
      <c r="AO165" s="37"/>
      <c r="AP165" s="37"/>
      <c r="AQ165" s="37"/>
    </row>
    <row r="166" spans="3:43" ht="27" customHeight="1" x14ac:dyDescent="0.2">
      <c r="C166" s="37"/>
      <c r="D166" s="37"/>
      <c r="E166" s="37"/>
      <c r="F166" s="37"/>
      <c r="G166" s="37"/>
      <c r="H166" s="37"/>
      <c r="I166" s="37"/>
      <c r="J166" s="38"/>
      <c r="K166" s="37"/>
      <c r="L166" s="37"/>
      <c r="M166" s="37"/>
      <c r="N166" s="37"/>
      <c r="O166" s="38"/>
      <c r="P166" s="37"/>
      <c r="Q166" s="37"/>
      <c r="S166" s="37"/>
      <c r="T166" s="37"/>
      <c r="U166" s="37"/>
      <c r="W166" s="37"/>
      <c r="X166" s="603"/>
      <c r="Y166" s="37"/>
      <c r="Z166" s="37"/>
      <c r="AA166" s="37"/>
      <c r="AB166" s="37"/>
      <c r="AC166" s="37"/>
      <c r="AD166" s="37"/>
      <c r="AE166" s="37"/>
      <c r="AF166" s="37"/>
      <c r="AG166" s="37"/>
      <c r="AH166" s="37"/>
      <c r="AI166" s="37"/>
      <c r="AJ166" s="37"/>
      <c r="AK166" s="37"/>
      <c r="AL166" s="37"/>
      <c r="AM166" s="37"/>
      <c r="AN166" s="37"/>
      <c r="AO166" s="37"/>
      <c r="AP166" s="37"/>
      <c r="AQ166" s="37"/>
    </row>
    <row r="167" spans="3:43" ht="27" customHeight="1" x14ac:dyDescent="0.2">
      <c r="C167" s="37"/>
      <c r="D167" s="37"/>
      <c r="E167" s="37"/>
      <c r="F167" s="37"/>
      <c r="G167" s="37"/>
      <c r="H167" s="37"/>
      <c r="I167" s="37"/>
      <c r="J167" s="38"/>
      <c r="K167" s="37"/>
      <c r="L167" s="37"/>
      <c r="M167" s="37"/>
      <c r="N167" s="37"/>
      <c r="O167" s="38"/>
      <c r="P167" s="37"/>
      <c r="Q167" s="37"/>
      <c r="S167" s="37"/>
      <c r="T167" s="37"/>
      <c r="U167" s="37"/>
      <c r="W167" s="37"/>
      <c r="X167" s="603"/>
      <c r="Y167" s="37"/>
      <c r="Z167" s="37"/>
      <c r="AA167" s="37"/>
      <c r="AB167" s="37"/>
      <c r="AC167" s="37"/>
      <c r="AD167" s="37"/>
      <c r="AE167" s="37"/>
      <c r="AF167" s="37"/>
      <c r="AG167" s="37"/>
      <c r="AH167" s="37"/>
      <c r="AI167" s="37"/>
      <c r="AJ167" s="37"/>
      <c r="AK167" s="37"/>
      <c r="AL167" s="37"/>
      <c r="AM167" s="37"/>
      <c r="AN167" s="37"/>
      <c r="AO167" s="37"/>
      <c r="AP167" s="37"/>
      <c r="AQ167" s="37"/>
    </row>
    <row r="168" spans="3:43" ht="27" customHeight="1" x14ac:dyDescent="0.2">
      <c r="C168" s="37"/>
      <c r="D168" s="37"/>
      <c r="E168" s="37"/>
      <c r="F168" s="37"/>
      <c r="G168" s="37"/>
      <c r="H168" s="37"/>
      <c r="I168" s="37"/>
      <c r="J168" s="38"/>
      <c r="K168" s="37"/>
      <c r="L168" s="37"/>
      <c r="M168" s="37"/>
      <c r="N168" s="37"/>
      <c r="O168" s="38"/>
      <c r="P168" s="37"/>
      <c r="Q168" s="37"/>
      <c r="S168" s="37"/>
      <c r="T168" s="37"/>
      <c r="U168" s="37"/>
      <c r="W168" s="37"/>
      <c r="X168" s="603"/>
      <c r="Y168" s="37"/>
      <c r="Z168" s="37"/>
      <c r="AA168" s="37"/>
      <c r="AB168" s="37"/>
      <c r="AC168" s="37"/>
      <c r="AD168" s="37"/>
      <c r="AE168" s="37"/>
      <c r="AF168" s="37"/>
      <c r="AG168" s="37"/>
      <c r="AH168" s="37"/>
      <c r="AI168" s="37"/>
      <c r="AJ168" s="37"/>
      <c r="AK168" s="37"/>
      <c r="AL168" s="37"/>
      <c r="AM168" s="37"/>
      <c r="AN168" s="37"/>
      <c r="AO168" s="37"/>
      <c r="AP168" s="37"/>
      <c r="AQ168" s="37"/>
    </row>
    <row r="169" spans="3:43" ht="27" customHeight="1" x14ac:dyDescent="0.2">
      <c r="C169" s="37"/>
      <c r="D169" s="37"/>
      <c r="E169" s="37"/>
      <c r="F169" s="37"/>
      <c r="G169" s="37"/>
      <c r="H169" s="37"/>
      <c r="I169" s="37"/>
      <c r="J169" s="38"/>
      <c r="K169" s="37"/>
      <c r="L169" s="37"/>
      <c r="M169" s="37"/>
      <c r="N169" s="37"/>
      <c r="O169" s="38"/>
      <c r="P169" s="37"/>
      <c r="Q169" s="37"/>
      <c r="S169" s="37"/>
      <c r="T169" s="37"/>
      <c r="U169" s="37"/>
      <c r="W169" s="37"/>
      <c r="X169" s="603"/>
      <c r="Y169" s="37"/>
      <c r="Z169" s="37"/>
      <c r="AA169" s="37"/>
      <c r="AB169" s="37"/>
      <c r="AC169" s="37"/>
      <c r="AD169" s="37"/>
      <c r="AE169" s="37"/>
      <c r="AF169" s="37"/>
      <c r="AG169" s="37"/>
      <c r="AH169" s="37"/>
      <c r="AI169" s="37"/>
      <c r="AJ169" s="37"/>
      <c r="AK169" s="37"/>
      <c r="AL169" s="37"/>
      <c r="AM169" s="37"/>
      <c r="AN169" s="37"/>
      <c r="AO169" s="37"/>
      <c r="AP169" s="37"/>
      <c r="AQ169" s="37"/>
    </row>
    <row r="170" spans="3:43" ht="27" customHeight="1" x14ac:dyDescent="0.2">
      <c r="C170" s="37"/>
      <c r="D170" s="37"/>
      <c r="E170" s="37"/>
      <c r="F170" s="37"/>
      <c r="G170" s="37"/>
      <c r="H170" s="37"/>
      <c r="I170" s="37"/>
      <c r="J170" s="38"/>
      <c r="K170" s="37"/>
      <c r="L170" s="37"/>
      <c r="M170" s="37"/>
      <c r="N170" s="37"/>
      <c r="O170" s="38"/>
      <c r="P170" s="37"/>
      <c r="Q170" s="37"/>
      <c r="S170" s="37"/>
      <c r="T170" s="37"/>
      <c r="U170" s="37"/>
      <c r="W170" s="37"/>
      <c r="X170" s="603"/>
      <c r="Y170" s="37"/>
      <c r="Z170" s="37"/>
      <c r="AA170" s="37"/>
      <c r="AB170" s="37"/>
      <c r="AC170" s="37"/>
      <c r="AD170" s="37"/>
      <c r="AE170" s="37"/>
      <c r="AF170" s="37"/>
      <c r="AG170" s="37"/>
      <c r="AH170" s="37"/>
      <c r="AI170" s="37"/>
      <c r="AJ170" s="37"/>
      <c r="AK170" s="37"/>
      <c r="AL170" s="37"/>
      <c r="AM170" s="37"/>
      <c r="AN170" s="37"/>
      <c r="AO170" s="37"/>
      <c r="AP170" s="37"/>
      <c r="AQ170" s="37"/>
    </row>
    <row r="171" spans="3:43" ht="27" customHeight="1" x14ac:dyDescent="0.2">
      <c r="C171" s="37"/>
      <c r="D171" s="37"/>
      <c r="E171" s="37"/>
      <c r="F171" s="37"/>
      <c r="G171" s="37"/>
      <c r="H171" s="37"/>
      <c r="I171" s="37"/>
      <c r="J171" s="38"/>
      <c r="K171" s="37"/>
      <c r="L171" s="37"/>
      <c r="M171" s="37"/>
      <c r="N171" s="37"/>
      <c r="O171" s="38"/>
      <c r="P171" s="37"/>
      <c r="Q171" s="37"/>
      <c r="S171" s="37"/>
      <c r="T171" s="37"/>
      <c r="U171" s="37"/>
      <c r="W171" s="37"/>
      <c r="X171" s="603"/>
      <c r="Y171" s="37"/>
      <c r="Z171" s="37"/>
      <c r="AA171" s="37"/>
      <c r="AB171" s="37"/>
      <c r="AC171" s="37"/>
      <c r="AD171" s="37"/>
      <c r="AE171" s="37"/>
      <c r="AF171" s="37"/>
      <c r="AG171" s="37"/>
      <c r="AH171" s="37"/>
      <c r="AI171" s="37"/>
      <c r="AJ171" s="37"/>
      <c r="AK171" s="37"/>
      <c r="AL171" s="37"/>
      <c r="AM171" s="37"/>
      <c r="AN171" s="37"/>
      <c r="AO171" s="37"/>
      <c r="AP171" s="37"/>
      <c r="AQ171" s="37"/>
    </row>
    <row r="172" spans="3:43" ht="27" customHeight="1" x14ac:dyDescent="0.2">
      <c r="C172" s="37"/>
      <c r="D172" s="37"/>
      <c r="E172" s="37"/>
      <c r="F172" s="37"/>
      <c r="G172" s="37"/>
      <c r="H172" s="37"/>
      <c r="I172" s="37"/>
      <c r="J172" s="38"/>
      <c r="K172" s="37"/>
      <c r="L172" s="37"/>
      <c r="M172" s="37"/>
      <c r="N172" s="37"/>
      <c r="O172" s="38"/>
      <c r="P172" s="37"/>
      <c r="Q172" s="37"/>
      <c r="S172" s="37"/>
      <c r="T172" s="37"/>
      <c r="U172" s="37"/>
      <c r="W172" s="37"/>
      <c r="X172" s="603"/>
      <c r="Y172" s="37"/>
      <c r="Z172" s="37"/>
      <c r="AA172" s="37"/>
      <c r="AB172" s="37"/>
      <c r="AC172" s="37"/>
      <c r="AD172" s="37"/>
      <c r="AE172" s="37"/>
      <c r="AF172" s="37"/>
      <c r="AG172" s="37"/>
      <c r="AH172" s="37"/>
      <c r="AI172" s="37"/>
      <c r="AJ172" s="37"/>
      <c r="AK172" s="37"/>
      <c r="AL172" s="37"/>
      <c r="AM172" s="37"/>
      <c r="AN172" s="37"/>
      <c r="AO172" s="37"/>
      <c r="AP172" s="37"/>
      <c r="AQ172" s="37"/>
    </row>
    <row r="173" spans="3:43" ht="27" customHeight="1" x14ac:dyDescent="0.2">
      <c r="C173" s="37"/>
      <c r="D173" s="37"/>
      <c r="E173" s="37"/>
      <c r="F173" s="37"/>
      <c r="G173" s="37"/>
      <c r="H173" s="37"/>
      <c r="I173" s="37"/>
      <c r="J173" s="38"/>
      <c r="K173" s="37"/>
      <c r="L173" s="37"/>
      <c r="M173" s="37"/>
      <c r="N173" s="37"/>
      <c r="O173" s="38"/>
      <c r="P173" s="37"/>
      <c r="Q173" s="37"/>
      <c r="S173" s="37"/>
      <c r="T173" s="37"/>
      <c r="U173" s="37"/>
      <c r="W173" s="37"/>
      <c r="X173" s="603"/>
      <c r="Y173" s="37"/>
      <c r="Z173" s="37"/>
      <c r="AA173" s="37"/>
      <c r="AB173" s="37"/>
      <c r="AC173" s="37"/>
      <c r="AD173" s="37"/>
      <c r="AE173" s="37"/>
      <c r="AF173" s="37"/>
      <c r="AG173" s="37"/>
      <c r="AH173" s="37"/>
      <c r="AI173" s="37"/>
      <c r="AJ173" s="37"/>
      <c r="AK173" s="37"/>
      <c r="AL173" s="37"/>
      <c r="AM173" s="37"/>
      <c r="AN173" s="37"/>
      <c r="AO173" s="37"/>
      <c r="AP173" s="37"/>
      <c r="AQ173" s="37"/>
    </row>
    <row r="174" spans="3:43" ht="27" customHeight="1" x14ac:dyDescent="0.2">
      <c r="C174" s="37"/>
      <c r="D174" s="37"/>
      <c r="E174" s="37"/>
      <c r="F174" s="37"/>
      <c r="G174" s="37"/>
      <c r="H174" s="37"/>
      <c r="I174" s="37"/>
      <c r="J174" s="38"/>
      <c r="K174" s="37"/>
      <c r="L174" s="37"/>
      <c r="M174" s="37"/>
      <c r="N174" s="37"/>
      <c r="O174" s="38"/>
      <c r="P174" s="37"/>
      <c r="Q174" s="37"/>
      <c r="S174" s="37"/>
      <c r="T174" s="37"/>
      <c r="U174" s="37"/>
      <c r="W174" s="37"/>
      <c r="X174" s="603"/>
      <c r="Y174" s="37"/>
      <c r="Z174" s="37"/>
      <c r="AA174" s="37"/>
      <c r="AB174" s="37"/>
      <c r="AC174" s="37"/>
      <c r="AD174" s="37"/>
      <c r="AE174" s="37"/>
      <c r="AF174" s="37"/>
      <c r="AG174" s="37"/>
      <c r="AH174" s="37"/>
      <c r="AI174" s="37"/>
      <c r="AJ174" s="37"/>
      <c r="AK174" s="37"/>
      <c r="AL174" s="37"/>
      <c r="AM174" s="37"/>
      <c r="AN174" s="37"/>
      <c r="AO174" s="37"/>
      <c r="AP174" s="37"/>
      <c r="AQ174" s="37"/>
    </row>
    <row r="175" spans="3:43" ht="27" customHeight="1" x14ac:dyDescent="0.2">
      <c r="C175" s="37"/>
      <c r="D175" s="37"/>
      <c r="E175" s="37"/>
      <c r="F175" s="37"/>
      <c r="G175" s="37"/>
      <c r="H175" s="37"/>
      <c r="I175" s="37"/>
      <c r="J175" s="38"/>
      <c r="K175" s="37"/>
      <c r="L175" s="37"/>
      <c r="M175" s="37"/>
      <c r="N175" s="37"/>
      <c r="O175" s="38"/>
      <c r="P175" s="37"/>
      <c r="Q175" s="37"/>
      <c r="S175" s="37"/>
      <c r="T175" s="37"/>
      <c r="U175" s="37"/>
      <c r="W175" s="37"/>
      <c r="X175" s="603"/>
      <c r="Y175" s="37"/>
      <c r="Z175" s="37"/>
      <c r="AA175" s="37"/>
      <c r="AB175" s="37"/>
      <c r="AC175" s="37"/>
      <c r="AD175" s="37"/>
      <c r="AE175" s="37"/>
      <c r="AF175" s="37"/>
      <c r="AG175" s="37"/>
      <c r="AH175" s="37"/>
      <c r="AI175" s="37"/>
      <c r="AJ175" s="37"/>
      <c r="AK175" s="37"/>
      <c r="AL175" s="37"/>
      <c r="AM175" s="37"/>
      <c r="AN175" s="37"/>
      <c r="AO175" s="37"/>
      <c r="AP175" s="37"/>
      <c r="AQ175" s="37"/>
    </row>
    <row r="176" spans="3:43" ht="27" customHeight="1" x14ac:dyDescent="0.2">
      <c r="C176" s="37"/>
      <c r="D176" s="37"/>
      <c r="E176" s="37"/>
      <c r="F176" s="37"/>
      <c r="G176" s="37"/>
      <c r="H176" s="37"/>
      <c r="I176" s="37"/>
      <c r="J176" s="38"/>
      <c r="K176" s="37"/>
      <c r="L176" s="37"/>
      <c r="M176" s="37"/>
      <c r="N176" s="37"/>
      <c r="O176" s="38"/>
      <c r="P176" s="37"/>
      <c r="Q176" s="37"/>
      <c r="S176" s="37"/>
      <c r="T176" s="37"/>
      <c r="U176" s="37"/>
      <c r="W176" s="37"/>
      <c r="X176" s="603"/>
      <c r="Y176" s="37"/>
      <c r="Z176" s="37"/>
      <c r="AA176" s="37"/>
      <c r="AB176" s="37"/>
      <c r="AC176" s="37"/>
      <c r="AD176" s="37"/>
      <c r="AE176" s="37"/>
      <c r="AF176" s="37"/>
      <c r="AG176" s="37"/>
      <c r="AH176" s="37"/>
      <c r="AI176" s="37"/>
      <c r="AJ176" s="37"/>
      <c r="AK176" s="37"/>
      <c r="AL176" s="37"/>
      <c r="AM176" s="37"/>
      <c r="AN176" s="37"/>
      <c r="AO176" s="37"/>
      <c r="AP176" s="37"/>
      <c r="AQ176" s="37"/>
    </row>
    <row r="177" spans="3:43" ht="27" customHeight="1" x14ac:dyDescent="0.2">
      <c r="C177" s="37"/>
      <c r="D177" s="37"/>
      <c r="E177" s="37"/>
      <c r="F177" s="37"/>
      <c r="G177" s="37"/>
      <c r="H177" s="37"/>
      <c r="I177" s="37"/>
      <c r="J177" s="38"/>
      <c r="K177" s="37"/>
      <c r="L177" s="37"/>
      <c r="M177" s="37"/>
      <c r="N177" s="37"/>
      <c r="O177" s="38"/>
      <c r="P177" s="37"/>
      <c r="Q177" s="37"/>
      <c r="S177" s="37"/>
      <c r="T177" s="37"/>
      <c r="U177" s="37"/>
      <c r="W177" s="37"/>
      <c r="X177" s="603"/>
      <c r="Y177" s="37"/>
      <c r="Z177" s="37"/>
      <c r="AA177" s="37"/>
      <c r="AB177" s="37"/>
      <c r="AC177" s="37"/>
      <c r="AD177" s="37"/>
      <c r="AE177" s="37"/>
      <c r="AF177" s="37"/>
      <c r="AG177" s="37"/>
      <c r="AH177" s="37"/>
      <c r="AI177" s="37"/>
      <c r="AJ177" s="37"/>
      <c r="AK177" s="37"/>
      <c r="AL177" s="37"/>
      <c r="AM177" s="37"/>
      <c r="AN177" s="37"/>
      <c r="AO177" s="37"/>
      <c r="AP177" s="37"/>
      <c r="AQ177" s="37"/>
    </row>
    <row r="178" spans="3:43" ht="27" customHeight="1" x14ac:dyDescent="0.2">
      <c r="C178" s="37"/>
      <c r="D178" s="37"/>
      <c r="E178" s="37"/>
      <c r="F178" s="37"/>
      <c r="G178" s="37"/>
      <c r="H178" s="37"/>
      <c r="I178" s="37"/>
      <c r="J178" s="38"/>
      <c r="K178" s="37"/>
      <c r="L178" s="37"/>
      <c r="M178" s="37"/>
      <c r="N178" s="37"/>
      <c r="O178" s="38"/>
      <c r="P178" s="37"/>
      <c r="Q178" s="37"/>
      <c r="S178" s="37"/>
      <c r="T178" s="37"/>
      <c r="U178" s="37"/>
      <c r="W178" s="37"/>
      <c r="X178" s="603"/>
      <c r="Y178" s="37"/>
      <c r="Z178" s="37"/>
      <c r="AA178" s="37"/>
      <c r="AB178" s="37"/>
      <c r="AC178" s="37"/>
      <c r="AD178" s="37"/>
      <c r="AE178" s="37"/>
      <c r="AF178" s="37"/>
      <c r="AG178" s="37"/>
      <c r="AH178" s="37"/>
      <c r="AI178" s="37"/>
      <c r="AJ178" s="37"/>
      <c r="AK178" s="37"/>
      <c r="AL178" s="37"/>
      <c r="AM178" s="37"/>
      <c r="AN178" s="37"/>
      <c r="AO178" s="37"/>
      <c r="AP178" s="37"/>
      <c r="AQ178" s="37"/>
    </row>
    <row r="179" spans="3:43" ht="27" customHeight="1" x14ac:dyDescent="0.2">
      <c r="C179" s="37"/>
      <c r="D179" s="37"/>
      <c r="E179" s="37"/>
      <c r="F179" s="37"/>
      <c r="G179" s="37"/>
      <c r="H179" s="37"/>
      <c r="I179" s="37"/>
      <c r="J179" s="38"/>
      <c r="K179" s="37"/>
      <c r="L179" s="37"/>
      <c r="M179" s="37"/>
      <c r="N179" s="37"/>
      <c r="O179" s="38"/>
      <c r="P179" s="37"/>
      <c r="Q179" s="37"/>
      <c r="S179" s="37"/>
      <c r="T179" s="37"/>
      <c r="U179" s="37"/>
      <c r="W179" s="37"/>
      <c r="X179" s="603"/>
      <c r="Y179" s="37"/>
      <c r="Z179" s="37"/>
      <c r="AA179" s="37"/>
      <c r="AB179" s="37"/>
      <c r="AC179" s="37"/>
      <c r="AD179" s="37"/>
      <c r="AE179" s="37"/>
      <c r="AF179" s="37"/>
      <c r="AG179" s="37"/>
      <c r="AH179" s="37"/>
      <c r="AI179" s="37"/>
      <c r="AJ179" s="37"/>
      <c r="AK179" s="37"/>
      <c r="AL179" s="37"/>
      <c r="AM179" s="37"/>
      <c r="AN179" s="37"/>
      <c r="AO179" s="37"/>
      <c r="AP179" s="37"/>
      <c r="AQ179" s="37"/>
    </row>
    <row r="180" spans="3:43" ht="27" customHeight="1" x14ac:dyDescent="0.2">
      <c r="C180" s="37"/>
      <c r="D180" s="37"/>
      <c r="E180" s="37"/>
      <c r="F180" s="37"/>
      <c r="G180" s="37"/>
      <c r="H180" s="37"/>
      <c r="I180" s="37"/>
      <c r="J180" s="38"/>
      <c r="K180" s="37"/>
      <c r="L180" s="37"/>
      <c r="M180" s="37"/>
      <c r="N180" s="37"/>
      <c r="O180" s="38"/>
      <c r="P180" s="37"/>
      <c r="Q180" s="37"/>
      <c r="S180" s="37"/>
      <c r="T180" s="37"/>
      <c r="U180" s="37"/>
      <c r="W180" s="37"/>
      <c r="X180" s="603"/>
      <c r="Y180" s="37"/>
      <c r="Z180" s="37"/>
      <c r="AA180" s="37"/>
      <c r="AB180" s="37"/>
      <c r="AC180" s="37"/>
      <c r="AD180" s="37"/>
      <c r="AE180" s="37"/>
      <c r="AF180" s="37"/>
      <c r="AG180" s="37"/>
      <c r="AH180" s="37"/>
      <c r="AI180" s="37"/>
      <c r="AJ180" s="37"/>
      <c r="AK180" s="37"/>
      <c r="AL180" s="37"/>
      <c r="AM180" s="37"/>
      <c r="AN180" s="37"/>
      <c r="AO180" s="37"/>
      <c r="AP180" s="37"/>
      <c r="AQ180" s="37"/>
    </row>
    <row r="181" spans="3:43" ht="27" customHeight="1" x14ac:dyDescent="0.2">
      <c r="C181" s="37"/>
      <c r="D181" s="37"/>
      <c r="E181" s="37"/>
      <c r="F181" s="37"/>
      <c r="G181" s="37"/>
      <c r="H181" s="37"/>
      <c r="I181" s="37"/>
      <c r="J181" s="38"/>
      <c r="K181" s="37"/>
      <c r="L181" s="37"/>
      <c r="M181" s="37"/>
      <c r="N181" s="37"/>
      <c r="O181" s="38"/>
      <c r="P181" s="37"/>
      <c r="Q181" s="37"/>
      <c r="S181" s="37"/>
      <c r="T181" s="37"/>
      <c r="U181" s="37"/>
      <c r="W181" s="37"/>
      <c r="X181" s="603"/>
      <c r="Y181" s="37"/>
      <c r="Z181" s="37"/>
      <c r="AA181" s="37"/>
      <c r="AB181" s="37"/>
      <c r="AC181" s="37"/>
      <c r="AD181" s="37"/>
      <c r="AE181" s="37"/>
      <c r="AF181" s="37"/>
      <c r="AG181" s="37"/>
      <c r="AH181" s="37"/>
      <c r="AI181" s="37"/>
      <c r="AJ181" s="37"/>
      <c r="AK181" s="37"/>
      <c r="AL181" s="37"/>
      <c r="AM181" s="37"/>
      <c r="AN181" s="37"/>
      <c r="AO181" s="37"/>
      <c r="AP181" s="37"/>
      <c r="AQ181" s="37"/>
    </row>
    <row r="182" spans="3:43" ht="27" customHeight="1" x14ac:dyDescent="0.2">
      <c r="C182" s="37"/>
      <c r="D182" s="37"/>
      <c r="E182" s="37"/>
      <c r="F182" s="37"/>
      <c r="G182" s="37"/>
      <c r="H182" s="37"/>
      <c r="I182" s="37"/>
      <c r="J182" s="38"/>
      <c r="K182" s="37"/>
      <c r="L182" s="37"/>
      <c r="M182" s="37"/>
      <c r="N182" s="37"/>
      <c r="O182" s="38"/>
      <c r="P182" s="37"/>
      <c r="Q182" s="37"/>
      <c r="S182" s="37"/>
      <c r="T182" s="37"/>
      <c r="U182" s="37"/>
      <c r="W182" s="37"/>
      <c r="X182" s="603"/>
      <c r="Y182" s="37"/>
      <c r="Z182" s="37"/>
      <c r="AA182" s="37"/>
      <c r="AB182" s="37"/>
      <c r="AC182" s="37"/>
      <c r="AD182" s="37"/>
      <c r="AE182" s="37"/>
      <c r="AF182" s="37"/>
      <c r="AG182" s="37"/>
      <c r="AH182" s="37"/>
      <c r="AI182" s="37"/>
      <c r="AJ182" s="37"/>
      <c r="AK182" s="37"/>
      <c r="AL182" s="37"/>
      <c r="AM182" s="37"/>
      <c r="AN182" s="37"/>
      <c r="AO182" s="37"/>
      <c r="AP182" s="37"/>
      <c r="AQ182" s="37"/>
    </row>
    <row r="183" spans="3:43" ht="27" customHeight="1" x14ac:dyDescent="0.2">
      <c r="C183" s="37"/>
      <c r="D183" s="37"/>
      <c r="E183" s="37"/>
      <c r="F183" s="37"/>
      <c r="G183" s="37"/>
      <c r="H183" s="37"/>
      <c r="I183" s="37"/>
      <c r="J183" s="38"/>
      <c r="K183" s="37"/>
      <c r="L183" s="37"/>
      <c r="M183" s="37"/>
      <c r="N183" s="37"/>
      <c r="O183" s="38"/>
      <c r="P183" s="37"/>
      <c r="Q183" s="37"/>
      <c r="S183" s="37"/>
      <c r="T183" s="37"/>
      <c r="U183" s="37"/>
      <c r="W183" s="37"/>
      <c r="X183" s="603"/>
      <c r="Y183" s="37"/>
      <c r="Z183" s="37"/>
      <c r="AA183" s="37"/>
      <c r="AB183" s="37"/>
      <c r="AC183" s="37"/>
      <c r="AD183" s="37"/>
      <c r="AE183" s="37"/>
      <c r="AF183" s="37"/>
      <c r="AG183" s="37"/>
      <c r="AH183" s="37"/>
      <c r="AI183" s="37"/>
      <c r="AJ183" s="37"/>
      <c r="AK183" s="37"/>
      <c r="AL183" s="37"/>
      <c r="AM183" s="37"/>
      <c r="AN183" s="37"/>
      <c r="AO183" s="37"/>
      <c r="AP183" s="37"/>
      <c r="AQ183" s="37"/>
    </row>
    <row r="184" spans="3:43" ht="27" customHeight="1" x14ac:dyDescent="0.2">
      <c r="C184" s="37"/>
      <c r="D184" s="37"/>
      <c r="E184" s="37"/>
      <c r="F184" s="37"/>
      <c r="G184" s="37"/>
      <c r="H184" s="37"/>
      <c r="I184" s="37"/>
      <c r="J184" s="38"/>
      <c r="K184" s="37"/>
      <c r="L184" s="37"/>
      <c r="M184" s="37"/>
      <c r="N184" s="37"/>
      <c r="O184" s="38"/>
      <c r="P184" s="37"/>
      <c r="Q184" s="37"/>
      <c r="S184" s="37"/>
      <c r="T184" s="37"/>
      <c r="U184" s="37"/>
      <c r="W184" s="37"/>
      <c r="X184" s="603"/>
      <c r="Y184" s="37"/>
      <c r="Z184" s="37"/>
      <c r="AA184" s="37"/>
      <c r="AB184" s="37"/>
      <c r="AC184" s="37"/>
      <c r="AD184" s="37"/>
      <c r="AE184" s="37"/>
      <c r="AF184" s="37"/>
      <c r="AG184" s="37"/>
      <c r="AH184" s="37"/>
      <c r="AI184" s="37"/>
      <c r="AJ184" s="37"/>
      <c r="AK184" s="37"/>
      <c r="AL184" s="37"/>
      <c r="AM184" s="37"/>
      <c r="AN184" s="37"/>
      <c r="AO184" s="37"/>
      <c r="AP184" s="37"/>
      <c r="AQ184" s="37"/>
    </row>
    <row r="185" spans="3:43" ht="27" customHeight="1" x14ac:dyDescent="0.2">
      <c r="C185" s="37"/>
      <c r="D185" s="37"/>
      <c r="E185" s="37"/>
      <c r="F185" s="37"/>
      <c r="G185" s="37"/>
      <c r="H185" s="37"/>
      <c r="I185" s="37"/>
      <c r="J185" s="38"/>
      <c r="K185" s="37"/>
      <c r="L185" s="37"/>
      <c r="M185" s="37"/>
      <c r="N185" s="37"/>
      <c r="O185" s="38"/>
      <c r="P185" s="37"/>
      <c r="Q185" s="37"/>
      <c r="S185" s="37"/>
      <c r="T185" s="37"/>
      <c r="U185" s="37"/>
      <c r="W185" s="37"/>
      <c r="X185" s="603"/>
      <c r="Y185" s="37"/>
      <c r="Z185" s="37"/>
      <c r="AA185" s="37"/>
      <c r="AB185" s="37"/>
      <c r="AC185" s="37"/>
      <c r="AD185" s="37"/>
      <c r="AE185" s="37"/>
      <c r="AF185" s="37"/>
      <c r="AG185" s="37"/>
      <c r="AH185" s="37"/>
      <c r="AI185" s="37"/>
      <c r="AJ185" s="37"/>
      <c r="AK185" s="37"/>
      <c r="AL185" s="37"/>
      <c r="AM185" s="37"/>
      <c r="AN185" s="37"/>
      <c r="AO185" s="37"/>
      <c r="AP185" s="37"/>
      <c r="AQ185" s="37"/>
    </row>
    <row r="186" spans="3:43" ht="27" customHeight="1" x14ac:dyDescent="0.2">
      <c r="C186" s="37"/>
      <c r="D186" s="37"/>
      <c r="E186" s="37"/>
      <c r="F186" s="37"/>
      <c r="G186" s="37"/>
      <c r="H186" s="37"/>
      <c r="I186" s="37"/>
      <c r="J186" s="38"/>
      <c r="K186" s="37"/>
      <c r="L186" s="37"/>
      <c r="M186" s="37"/>
      <c r="N186" s="37"/>
      <c r="O186" s="38"/>
      <c r="P186" s="37"/>
      <c r="Q186" s="37"/>
      <c r="S186" s="37"/>
      <c r="T186" s="37"/>
      <c r="U186" s="37"/>
      <c r="W186" s="37"/>
      <c r="X186" s="603"/>
      <c r="Y186" s="37"/>
      <c r="Z186" s="37"/>
      <c r="AA186" s="37"/>
      <c r="AB186" s="37"/>
      <c r="AC186" s="37"/>
      <c r="AD186" s="37"/>
      <c r="AE186" s="37"/>
      <c r="AF186" s="37"/>
      <c r="AG186" s="37"/>
      <c r="AH186" s="37"/>
      <c r="AI186" s="37"/>
      <c r="AJ186" s="37"/>
      <c r="AK186" s="37"/>
      <c r="AL186" s="37"/>
      <c r="AM186" s="37"/>
      <c r="AN186" s="37"/>
      <c r="AO186" s="37"/>
      <c r="AP186" s="37"/>
      <c r="AQ186" s="37"/>
    </row>
    <row r="187" spans="3:43" ht="27" customHeight="1" x14ac:dyDescent="0.2">
      <c r="C187" s="37"/>
      <c r="D187" s="37"/>
      <c r="E187" s="37"/>
      <c r="F187" s="37"/>
      <c r="G187" s="37"/>
      <c r="H187" s="37"/>
      <c r="I187" s="37"/>
      <c r="J187" s="38"/>
      <c r="K187" s="37"/>
      <c r="L187" s="37"/>
      <c r="M187" s="37"/>
      <c r="N187" s="37"/>
      <c r="O187" s="38"/>
      <c r="P187" s="37"/>
      <c r="Q187" s="37"/>
      <c r="S187" s="37"/>
      <c r="T187" s="37"/>
      <c r="U187" s="37"/>
      <c r="W187" s="37"/>
      <c r="X187" s="603"/>
      <c r="Y187" s="37"/>
      <c r="Z187" s="37"/>
      <c r="AA187" s="37"/>
      <c r="AB187" s="37"/>
      <c r="AC187" s="37"/>
      <c r="AD187" s="37"/>
      <c r="AE187" s="37"/>
      <c r="AF187" s="37"/>
      <c r="AG187" s="37"/>
      <c r="AH187" s="37"/>
      <c r="AI187" s="37"/>
      <c r="AJ187" s="37"/>
      <c r="AK187" s="37"/>
      <c r="AL187" s="37"/>
      <c r="AM187" s="37"/>
      <c r="AN187" s="37"/>
      <c r="AO187" s="37"/>
      <c r="AP187" s="37"/>
      <c r="AQ187" s="37"/>
    </row>
    <row r="188" spans="3:43" ht="27" customHeight="1" x14ac:dyDescent="0.2">
      <c r="C188" s="37"/>
      <c r="D188" s="37"/>
      <c r="E188" s="37"/>
      <c r="F188" s="37"/>
      <c r="G188" s="37"/>
      <c r="H188" s="37"/>
      <c r="I188" s="37"/>
      <c r="J188" s="38"/>
      <c r="K188" s="37"/>
      <c r="L188" s="37"/>
      <c r="M188" s="37"/>
      <c r="N188" s="37"/>
      <c r="O188" s="38"/>
      <c r="P188" s="37"/>
      <c r="Q188" s="37"/>
      <c r="S188" s="37"/>
      <c r="T188" s="37"/>
      <c r="U188" s="37"/>
      <c r="W188" s="37"/>
      <c r="X188" s="603"/>
      <c r="Y188" s="37"/>
      <c r="Z188" s="37"/>
      <c r="AA188" s="37"/>
      <c r="AB188" s="37"/>
      <c r="AC188" s="37"/>
      <c r="AD188" s="37"/>
      <c r="AE188" s="37"/>
      <c r="AF188" s="37"/>
      <c r="AG188" s="37"/>
      <c r="AH188" s="37"/>
      <c r="AI188" s="37"/>
      <c r="AJ188" s="37"/>
      <c r="AK188" s="37"/>
      <c r="AL188" s="37"/>
      <c r="AM188" s="37"/>
      <c r="AN188" s="37"/>
      <c r="AO188" s="37"/>
      <c r="AP188" s="37"/>
      <c r="AQ188" s="37"/>
    </row>
    <row r="189" spans="3:43" ht="27" customHeight="1" x14ac:dyDescent="0.2">
      <c r="C189" s="37"/>
      <c r="D189" s="37"/>
      <c r="E189" s="37"/>
      <c r="F189" s="37"/>
      <c r="G189" s="37"/>
      <c r="H189" s="37"/>
      <c r="I189" s="37"/>
      <c r="J189" s="38"/>
      <c r="K189" s="37"/>
      <c r="L189" s="37"/>
      <c r="M189" s="37"/>
      <c r="N189" s="37"/>
      <c r="O189" s="38"/>
      <c r="P189" s="37"/>
      <c r="Q189" s="37"/>
      <c r="S189" s="37"/>
      <c r="T189" s="37"/>
      <c r="U189" s="37"/>
      <c r="W189" s="37"/>
      <c r="X189" s="603"/>
      <c r="Y189" s="37"/>
      <c r="Z189" s="37"/>
      <c r="AA189" s="37"/>
      <c r="AB189" s="37"/>
      <c r="AC189" s="37"/>
      <c r="AD189" s="37"/>
      <c r="AE189" s="37"/>
      <c r="AF189" s="37"/>
      <c r="AG189" s="37"/>
      <c r="AH189" s="37"/>
      <c r="AI189" s="37"/>
      <c r="AJ189" s="37"/>
      <c r="AK189" s="37"/>
      <c r="AL189" s="37"/>
      <c r="AM189" s="37"/>
      <c r="AN189" s="37"/>
      <c r="AO189" s="37"/>
      <c r="AP189" s="37"/>
      <c r="AQ189" s="37"/>
    </row>
    <row r="190" spans="3:43" ht="27" customHeight="1" x14ac:dyDescent="0.2">
      <c r="C190" s="37"/>
      <c r="D190" s="37"/>
      <c r="E190" s="37"/>
      <c r="F190" s="37"/>
      <c r="G190" s="37"/>
      <c r="H190" s="37"/>
      <c r="I190" s="37"/>
      <c r="J190" s="38"/>
      <c r="K190" s="37"/>
      <c r="L190" s="37"/>
      <c r="M190" s="37"/>
      <c r="N190" s="37"/>
      <c r="O190" s="38"/>
      <c r="P190" s="37"/>
      <c r="Q190" s="37"/>
      <c r="S190" s="37"/>
      <c r="T190" s="37"/>
      <c r="U190" s="37"/>
      <c r="W190" s="37"/>
      <c r="X190" s="603"/>
      <c r="Y190" s="37"/>
      <c r="Z190" s="37"/>
      <c r="AA190" s="37"/>
      <c r="AB190" s="37"/>
      <c r="AC190" s="37"/>
      <c r="AD190" s="37"/>
      <c r="AE190" s="37"/>
      <c r="AF190" s="37"/>
      <c r="AG190" s="37"/>
      <c r="AH190" s="37"/>
      <c r="AI190" s="37"/>
      <c r="AJ190" s="37"/>
      <c r="AK190" s="37"/>
      <c r="AL190" s="37"/>
      <c r="AM190" s="37"/>
      <c r="AN190" s="37"/>
      <c r="AO190" s="37"/>
      <c r="AP190" s="37"/>
      <c r="AQ190" s="37"/>
    </row>
    <row r="191" spans="3:43" ht="27" customHeight="1" x14ac:dyDescent="0.2">
      <c r="C191" s="37"/>
      <c r="D191" s="37"/>
      <c r="E191" s="37"/>
      <c r="F191" s="37"/>
      <c r="G191" s="37"/>
      <c r="H191" s="37"/>
      <c r="I191" s="37"/>
      <c r="J191" s="38"/>
      <c r="K191" s="37"/>
      <c r="L191" s="37"/>
      <c r="M191" s="37"/>
      <c r="N191" s="37"/>
      <c r="O191" s="38"/>
      <c r="P191" s="37"/>
      <c r="Q191" s="37"/>
      <c r="S191" s="37"/>
      <c r="T191" s="37"/>
      <c r="U191" s="37"/>
      <c r="W191" s="37"/>
      <c r="X191" s="603"/>
      <c r="Y191" s="37"/>
      <c r="Z191" s="37"/>
      <c r="AA191" s="37"/>
      <c r="AB191" s="37"/>
      <c r="AC191" s="37"/>
      <c r="AD191" s="37"/>
      <c r="AE191" s="37"/>
      <c r="AF191" s="37"/>
      <c r="AG191" s="37"/>
      <c r="AH191" s="37"/>
      <c r="AI191" s="37"/>
      <c r="AJ191" s="37"/>
      <c r="AK191" s="37"/>
      <c r="AL191" s="37"/>
      <c r="AM191" s="37"/>
      <c r="AN191" s="37"/>
      <c r="AO191" s="37"/>
      <c r="AP191" s="37"/>
      <c r="AQ191" s="37"/>
    </row>
    <row r="192" spans="3:43" ht="27" customHeight="1" x14ac:dyDescent="0.2">
      <c r="C192" s="37"/>
      <c r="D192" s="37"/>
      <c r="E192" s="37"/>
      <c r="F192" s="37"/>
      <c r="G192" s="37"/>
      <c r="H192" s="37"/>
      <c r="I192" s="37"/>
      <c r="J192" s="38"/>
      <c r="K192" s="37"/>
      <c r="L192" s="37"/>
      <c r="M192" s="37"/>
      <c r="N192" s="37"/>
      <c r="O192" s="38"/>
      <c r="P192" s="37"/>
      <c r="Q192" s="37"/>
      <c r="S192" s="37"/>
      <c r="T192" s="37"/>
      <c r="U192" s="37"/>
      <c r="W192" s="37"/>
      <c r="X192" s="603"/>
      <c r="Y192" s="37"/>
      <c r="Z192" s="37"/>
      <c r="AA192" s="37"/>
      <c r="AB192" s="37"/>
      <c r="AC192" s="37"/>
      <c r="AD192" s="37"/>
      <c r="AE192" s="37"/>
      <c r="AF192" s="37"/>
      <c r="AG192" s="37"/>
      <c r="AH192" s="37"/>
      <c r="AI192" s="37"/>
      <c r="AJ192" s="37"/>
      <c r="AK192" s="37"/>
      <c r="AL192" s="37"/>
      <c r="AM192" s="37"/>
      <c r="AN192" s="37"/>
      <c r="AO192" s="37"/>
      <c r="AP192" s="37"/>
      <c r="AQ192" s="37"/>
    </row>
    <row r="193" spans="3:43" ht="27" customHeight="1" x14ac:dyDescent="0.2">
      <c r="C193" s="37"/>
      <c r="D193" s="37"/>
      <c r="E193" s="37"/>
      <c r="F193" s="37"/>
      <c r="G193" s="37"/>
      <c r="H193" s="37"/>
      <c r="I193" s="37"/>
      <c r="J193" s="38"/>
      <c r="K193" s="37"/>
      <c r="L193" s="37"/>
      <c r="M193" s="37"/>
      <c r="N193" s="37"/>
      <c r="O193" s="38"/>
      <c r="P193" s="37"/>
      <c r="Q193" s="37"/>
      <c r="S193" s="37"/>
      <c r="T193" s="37"/>
      <c r="U193" s="37"/>
      <c r="W193" s="37"/>
      <c r="X193" s="603"/>
      <c r="Y193" s="37"/>
      <c r="Z193" s="37"/>
      <c r="AA193" s="37"/>
      <c r="AB193" s="37"/>
      <c r="AC193" s="37"/>
      <c r="AD193" s="37"/>
      <c r="AE193" s="37"/>
      <c r="AF193" s="37"/>
      <c r="AG193" s="37"/>
      <c r="AH193" s="37"/>
      <c r="AI193" s="37"/>
      <c r="AJ193" s="37"/>
      <c r="AK193" s="37"/>
      <c r="AL193" s="37"/>
      <c r="AM193" s="37"/>
      <c r="AN193" s="37"/>
      <c r="AO193" s="37"/>
      <c r="AP193" s="37"/>
      <c r="AQ193" s="37"/>
    </row>
    <row r="194" spans="3:43" ht="27" customHeight="1" x14ac:dyDescent="0.2">
      <c r="C194" s="37"/>
      <c r="D194" s="37"/>
      <c r="E194" s="37"/>
      <c r="F194" s="37"/>
      <c r="G194" s="37"/>
      <c r="H194" s="37"/>
      <c r="I194" s="37"/>
      <c r="J194" s="38"/>
      <c r="K194" s="37"/>
      <c r="L194" s="37"/>
      <c r="M194" s="37"/>
      <c r="N194" s="37"/>
      <c r="O194" s="38"/>
      <c r="P194" s="37"/>
      <c r="Q194" s="37"/>
      <c r="S194" s="37"/>
      <c r="T194" s="37"/>
      <c r="U194" s="37"/>
      <c r="W194" s="37"/>
      <c r="X194" s="603"/>
      <c r="Y194" s="37"/>
      <c r="Z194" s="37"/>
      <c r="AA194" s="37"/>
      <c r="AB194" s="37"/>
      <c r="AC194" s="37"/>
      <c r="AD194" s="37"/>
      <c r="AE194" s="37"/>
      <c r="AF194" s="37"/>
      <c r="AG194" s="37"/>
      <c r="AH194" s="37"/>
      <c r="AI194" s="37"/>
      <c r="AJ194" s="37"/>
      <c r="AK194" s="37"/>
      <c r="AL194" s="37"/>
      <c r="AM194" s="37"/>
      <c r="AN194" s="37"/>
      <c r="AO194" s="37"/>
      <c r="AP194" s="37"/>
      <c r="AQ194" s="37"/>
    </row>
    <row r="195" spans="3:43" ht="27" customHeight="1" x14ac:dyDescent="0.2">
      <c r="C195" s="37"/>
      <c r="D195" s="37"/>
      <c r="E195" s="37"/>
      <c r="F195" s="37"/>
      <c r="G195" s="37"/>
      <c r="H195" s="37"/>
      <c r="I195" s="37"/>
      <c r="J195" s="38"/>
      <c r="K195" s="37"/>
      <c r="L195" s="37"/>
      <c r="M195" s="37"/>
      <c r="N195" s="37"/>
      <c r="O195" s="38"/>
      <c r="P195" s="37"/>
      <c r="Q195" s="37"/>
      <c r="S195" s="37"/>
      <c r="T195" s="37"/>
      <c r="U195" s="37"/>
      <c r="W195" s="37"/>
      <c r="X195" s="603"/>
      <c r="Y195" s="37"/>
      <c r="Z195" s="37"/>
      <c r="AA195" s="37"/>
      <c r="AB195" s="37"/>
      <c r="AC195" s="37"/>
      <c r="AD195" s="37"/>
      <c r="AE195" s="37"/>
      <c r="AF195" s="37"/>
      <c r="AG195" s="37"/>
      <c r="AH195" s="37"/>
      <c r="AI195" s="37"/>
      <c r="AJ195" s="37"/>
      <c r="AK195" s="37"/>
      <c r="AL195" s="37"/>
      <c r="AM195" s="37"/>
      <c r="AN195" s="37"/>
      <c r="AO195" s="37"/>
      <c r="AP195" s="37"/>
      <c r="AQ195" s="37"/>
    </row>
    <row r="196" spans="3:43" ht="27" customHeight="1" x14ac:dyDescent="0.2">
      <c r="C196" s="37"/>
      <c r="D196" s="37"/>
      <c r="E196" s="37"/>
      <c r="F196" s="37"/>
      <c r="G196" s="37"/>
      <c r="H196" s="37"/>
      <c r="I196" s="37"/>
      <c r="J196" s="38"/>
      <c r="K196" s="37"/>
      <c r="L196" s="37"/>
      <c r="M196" s="37"/>
      <c r="N196" s="37"/>
      <c r="O196" s="38"/>
      <c r="P196" s="37"/>
      <c r="Q196" s="37"/>
      <c r="S196" s="37"/>
      <c r="T196" s="37"/>
      <c r="U196" s="37"/>
      <c r="W196" s="37"/>
      <c r="X196" s="603"/>
      <c r="Y196" s="37"/>
      <c r="Z196" s="37"/>
      <c r="AA196" s="37"/>
      <c r="AB196" s="37"/>
      <c r="AC196" s="37"/>
      <c r="AD196" s="37"/>
      <c r="AE196" s="37"/>
      <c r="AF196" s="37"/>
      <c r="AG196" s="37"/>
      <c r="AH196" s="37"/>
      <c r="AI196" s="37"/>
      <c r="AJ196" s="37"/>
      <c r="AK196" s="37"/>
      <c r="AL196" s="37"/>
      <c r="AM196" s="37"/>
      <c r="AN196" s="37"/>
      <c r="AO196" s="37"/>
      <c r="AP196" s="37"/>
      <c r="AQ196" s="37"/>
    </row>
    <row r="197" spans="3:43" ht="27" customHeight="1" x14ac:dyDescent="0.2">
      <c r="C197" s="37"/>
      <c r="D197" s="37"/>
      <c r="E197" s="37"/>
      <c r="F197" s="37"/>
      <c r="G197" s="37"/>
      <c r="H197" s="37"/>
      <c r="I197" s="37"/>
      <c r="J197" s="38"/>
      <c r="K197" s="37"/>
      <c r="L197" s="37"/>
      <c r="M197" s="37"/>
      <c r="N197" s="37"/>
      <c r="O197" s="38"/>
      <c r="P197" s="37"/>
      <c r="Q197" s="37"/>
      <c r="S197" s="37"/>
      <c r="T197" s="37"/>
      <c r="U197" s="37"/>
      <c r="W197" s="37"/>
      <c r="X197" s="603"/>
      <c r="Y197" s="37"/>
      <c r="Z197" s="37"/>
      <c r="AA197" s="37"/>
      <c r="AB197" s="37"/>
      <c r="AC197" s="37"/>
      <c r="AD197" s="37"/>
      <c r="AE197" s="37"/>
      <c r="AF197" s="37"/>
      <c r="AG197" s="37"/>
      <c r="AH197" s="37"/>
      <c r="AI197" s="37"/>
      <c r="AJ197" s="37"/>
      <c r="AK197" s="37"/>
      <c r="AL197" s="37"/>
      <c r="AM197" s="37"/>
      <c r="AN197" s="37"/>
      <c r="AO197" s="37"/>
      <c r="AP197" s="37"/>
      <c r="AQ197" s="37"/>
    </row>
    <row r="198" spans="3:43" ht="27" customHeight="1" x14ac:dyDescent="0.2">
      <c r="C198" s="37"/>
      <c r="D198" s="37"/>
      <c r="E198" s="37"/>
      <c r="F198" s="37"/>
      <c r="G198" s="37"/>
      <c r="H198" s="37"/>
      <c r="I198" s="37"/>
      <c r="J198" s="38"/>
      <c r="K198" s="37"/>
      <c r="L198" s="37"/>
      <c r="M198" s="37"/>
      <c r="N198" s="37"/>
      <c r="O198" s="38"/>
      <c r="P198" s="37"/>
      <c r="Q198" s="37"/>
      <c r="S198" s="37"/>
      <c r="T198" s="37"/>
      <c r="U198" s="37"/>
      <c r="W198" s="37"/>
      <c r="X198" s="603"/>
      <c r="Y198" s="37"/>
      <c r="Z198" s="37"/>
      <c r="AA198" s="37"/>
      <c r="AB198" s="37"/>
      <c r="AC198" s="37"/>
      <c r="AD198" s="37"/>
      <c r="AE198" s="37"/>
      <c r="AF198" s="37"/>
      <c r="AG198" s="37"/>
      <c r="AH198" s="37"/>
      <c r="AI198" s="37"/>
      <c r="AJ198" s="37"/>
      <c r="AK198" s="37"/>
      <c r="AL198" s="37"/>
      <c r="AM198" s="37"/>
      <c r="AN198" s="37"/>
      <c r="AO198" s="37"/>
      <c r="AP198" s="37"/>
      <c r="AQ198" s="37"/>
    </row>
    <row r="199" spans="3:43" ht="27" customHeight="1" x14ac:dyDescent="0.2">
      <c r="C199" s="37"/>
      <c r="D199" s="37"/>
      <c r="E199" s="37"/>
      <c r="F199" s="37"/>
      <c r="G199" s="37"/>
      <c r="H199" s="37"/>
      <c r="I199" s="37"/>
      <c r="J199" s="38"/>
      <c r="K199" s="37"/>
      <c r="L199" s="37"/>
      <c r="M199" s="37"/>
      <c r="N199" s="37"/>
      <c r="O199" s="38"/>
      <c r="P199" s="37"/>
      <c r="Q199" s="37"/>
      <c r="S199" s="37"/>
      <c r="T199" s="37"/>
      <c r="U199" s="37"/>
      <c r="W199" s="37"/>
      <c r="X199" s="603"/>
      <c r="Y199" s="37"/>
      <c r="Z199" s="37"/>
      <c r="AA199" s="37"/>
      <c r="AB199" s="37"/>
      <c r="AC199" s="37"/>
      <c r="AD199" s="37"/>
      <c r="AE199" s="37"/>
      <c r="AF199" s="37"/>
      <c r="AG199" s="37"/>
      <c r="AH199" s="37"/>
      <c r="AI199" s="37"/>
      <c r="AJ199" s="37"/>
      <c r="AK199" s="37"/>
      <c r="AL199" s="37"/>
      <c r="AM199" s="37"/>
      <c r="AN199" s="37"/>
      <c r="AO199" s="37"/>
      <c r="AP199" s="37"/>
      <c r="AQ199" s="37"/>
    </row>
    <row r="200" spans="3:43" ht="27" customHeight="1" x14ac:dyDescent="0.2">
      <c r="C200" s="37"/>
      <c r="D200" s="37"/>
      <c r="E200" s="37"/>
      <c r="F200" s="37"/>
      <c r="G200" s="37"/>
      <c r="H200" s="37"/>
      <c r="I200" s="37"/>
      <c r="J200" s="38"/>
      <c r="K200" s="37"/>
      <c r="L200" s="37"/>
      <c r="M200" s="37"/>
      <c r="N200" s="37"/>
      <c r="O200" s="38"/>
      <c r="P200" s="37"/>
      <c r="Q200" s="37"/>
      <c r="S200" s="37"/>
      <c r="T200" s="37"/>
      <c r="U200" s="37"/>
      <c r="W200" s="37"/>
      <c r="X200" s="603"/>
      <c r="Y200" s="37"/>
      <c r="Z200" s="37"/>
      <c r="AA200" s="37"/>
      <c r="AB200" s="37"/>
      <c r="AC200" s="37"/>
      <c r="AD200" s="37"/>
      <c r="AE200" s="37"/>
      <c r="AF200" s="37"/>
      <c r="AG200" s="37"/>
      <c r="AH200" s="37"/>
      <c r="AI200" s="37"/>
      <c r="AJ200" s="37"/>
      <c r="AK200" s="37"/>
      <c r="AL200" s="37"/>
      <c r="AM200" s="37"/>
      <c r="AN200" s="37"/>
      <c r="AO200" s="37"/>
      <c r="AP200" s="37"/>
      <c r="AQ200" s="37"/>
    </row>
    <row r="201" spans="3:43" ht="27" customHeight="1" x14ac:dyDescent="0.2">
      <c r="C201" s="37"/>
      <c r="D201" s="37"/>
      <c r="E201" s="37"/>
      <c r="F201" s="37"/>
      <c r="G201" s="37"/>
      <c r="H201" s="37"/>
      <c r="I201" s="37"/>
      <c r="J201" s="38"/>
      <c r="K201" s="37"/>
      <c r="L201" s="37"/>
      <c r="M201" s="37"/>
      <c r="N201" s="37"/>
      <c r="O201" s="38"/>
      <c r="P201" s="37"/>
      <c r="Q201" s="37"/>
      <c r="S201" s="37"/>
      <c r="T201" s="37"/>
      <c r="U201" s="37"/>
      <c r="W201" s="37"/>
      <c r="X201" s="603"/>
      <c r="Y201" s="37"/>
      <c r="Z201" s="37"/>
      <c r="AA201" s="37"/>
      <c r="AB201" s="37"/>
      <c r="AC201" s="37"/>
      <c r="AD201" s="37"/>
      <c r="AE201" s="37"/>
      <c r="AF201" s="37"/>
      <c r="AG201" s="37"/>
      <c r="AH201" s="37"/>
      <c r="AI201" s="37"/>
      <c r="AJ201" s="37"/>
      <c r="AK201" s="37"/>
      <c r="AL201" s="37"/>
      <c r="AM201" s="37"/>
      <c r="AN201" s="37"/>
      <c r="AO201" s="37"/>
      <c r="AP201" s="37"/>
      <c r="AQ201" s="37"/>
    </row>
    <row r="202" spans="3:43" ht="27" customHeight="1" x14ac:dyDescent="0.2">
      <c r="C202" s="37"/>
      <c r="D202" s="37"/>
      <c r="E202" s="37"/>
      <c r="F202" s="37"/>
      <c r="G202" s="37"/>
      <c r="H202" s="37"/>
      <c r="I202" s="37"/>
      <c r="J202" s="38"/>
      <c r="K202" s="37"/>
      <c r="L202" s="37"/>
      <c r="M202" s="37"/>
      <c r="N202" s="37"/>
      <c r="O202" s="38"/>
      <c r="P202" s="37"/>
      <c r="Q202" s="37"/>
      <c r="S202" s="37"/>
      <c r="T202" s="37"/>
      <c r="U202" s="37"/>
      <c r="W202" s="37"/>
      <c r="X202" s="603"/>
      <c r="Y202" s="37"/>
      <c r="Z202" s="37"/>
      <c r="AA202" s="37"/>
      <c r="AB202" s="37"/>
      <c r="AC202" s="37"/>
      <c r="AD202" s="37"/>
      <c r="AE202" s="37"/>
      <c r="AF202" s="37"/>
      <c r="AG202" s="37"/>
      <c r="AH202" s="37"/>
      <c r="AI202" s="37"/>
      <c r="AJ202" s="37"/>
      <c r="AK202" s="37"/>
      <c r="AL202" s="37"/>
      <c r="AM202" s="37"/>
      <c r="AN202" s="37"/>
      <c r="AO202" s="37"/>
      <c r="AP202" s="37"/>
      <c r="AQ202" s="37"/>
    </row>
    <row r="203" spans="3:43" ht="27" customHeight="1" x14ac:dyDescent="0.2">
      <c r="C203" s="37"/>
      <c r="D203" s="37"/>
      <c r="E203" s="37"/>
      <c r="F203" s="37"/>
      <c r="G203" s="37"/>
      <c r="H203" s="37"/>
      <c r="I203" s="37"/>
      <c r="J203" s="38"/>
      <c r="K203" s="37"/>
      <c r="L203" s="37"/>
      <c r="M203" s="37"/>
      <c r="N203" s="37"/>
      <c r="O203" s="38"/>
      <c r="P203" s="37"/>
      <c r="Q203" s="37"/>
      <c r="S203" s="37"/>
      <c r="T203" s="37"/>
      <c r="U203" s="37"/>
      <c r="W203" s="37"/>
      <c r="X203" s="603"/>
      <c r="Y203" s="37"/>
      <c r="Z203" s="37"/>
      <c r="AA203" s="37"/>
      <c r="AB203" s="37"/>
      <c r="AC203" s="37"/>
      <c r="AD203" s="37"/>
      <c r="AE203" s="37"/>
      <c r="AF203" s="37"/>
      <c r="AG203" s="37"/>
      <c r="AH203" s="37"/>
      <c r="AI203" s="37"/>
      <c r="AJ203" s="37"/>
      <c r="AK203" s="37"/>
      <c r="AL203" s="37"/>
      <c r="AM203" s="37"/>
      <c r="AN203" s="37"/>
      <c r="AO203" s="37"/>
      <c r="AP203" s="37"/>
      <c r="AQ203" s="37"/>
    </row>
    <row r="204" spans="3:43" ht="27" customHeight="1" x14ac:dyDescent="0.2">
      <c r="C204" s="37"/>
      <c r="D204" s="37"/>
      <c r="E204" s="37"/>
      <c r="F204" s="37"/>
      <c r="G204" s="37"/>
      <c r="H204" s="37"/>
      <c r="I204" s="37"/>
      <c r="J204" s="38"/>
      <c r="K204" s="37"/>
      <c r="L204" s="37"/>
      <c r="M204" s="37"/>
      <c r="N204" s="37"/>
      <c r="O204" s="38"/>
      <c r="P204" s="37"/>
      <c r="Q204" s="37"/>
      <c r="S204" s="37"/>
      <c r="T204" s="37"/>
      <c r="U204" s="37"/>
      <c r="W204" s="37"/>
      <c r="X204" s="603"/>
      <c r="Y204" s="37"/>
      <c r="Z204" s="37"/>
      <c r="AA204" s="37"/>
      <c r="AB204" s="37"/>
      <c r="AC204" s="37"/>
      <c r="AD204" s="37"/>
      <c r="AE204" s="37"/>
      <c r="AF204" s="37"/>
      <c r="AG204" s="37"/>
      <c r="AH204" s="37"/>
      <c r="AI204" s="37"/>
      <c r="AJ204" s="37"/>
      <c r="AK204" s="37"/>
      <c r="AL204" s="37"/>
      <c r="AM204" s="37"/>
      <c r="AN204" s="37"/>
      <c r="AO204" s="37"/>
      <c r="AP204" s="37"/>
      <c r="AQ204" s="37"/>
    </row>
    <row r="205" spans="3:43" ht="27" customHeight="1" x14ac:dyDescent="0.2">
      <c r="C205" s="37"/>
      <c r="D205" s="37"/>
      <c r="E205" s="37"/>
      <c r="F205" s="37"/>
      <c r="G205" s="37"/>
      <c r="H205" s="37"/>
      <c r="I205" s="37"/>
      <c r="J205" s="38"/>
      <c r="K205" s="37"/>
      <c r="L205" s="37"/>
      <c r="M205" s="37"/>
      <c r="N205" s="37"/>
      <c r="O205" s="38"/>
      <c r="P205" s="37"/>
      <c r="Q205" s="37"/>
      <c r="S205" s="37"/>
      <c r="T205" s="37"/>
      <c r="U205" s="37"/>
      <c r="W205" s="37"/>
      <c r="X205" s="603"/>
      <c r="Y205" s="37"/>
      <c r="Z205" s="37"/>
      <c r="AA205" s="37"/>
      <c r="AB205" s="37"/>
      <c r="AC205" s="37"/>
      <c r="AD205" s="37"/>
      <c r="AE205" s="37"/>
      <c r="AF205" s="37"/>
      <c r="AG205" s="37"/>
      <c r="AH205" s="37"/>
      <c r="AI205" s="37"/>
      <c r="AJ205" s="37"/>
      <c r="AK205" s="37"/>
      <c r="AL205" s="37"/>
      <c r="AM205" s="37"/>
      <c r="AN205" s="37"/>
      <c r="AO205" s="37"/>
      <c r="AP205" s="37"/>
      <c r="AQ205" s="37"/>
    </row>
    <row r="206" spans="3:43" ht="27" customHeight="1" x14ac:dyDescent="0.2">
      <c r="C206" s="37"/>
      <c r="D206" s="37"/>
      <c r="E206" s="37"/>
      <c r="F206" s="37"/>
      <c r="G206" s="37"/>
      <c r="H206" s="37"/>
      <c r="I206" s="37"/>
      <c r="J206" s="38"/>
      <c r="K206" s="37"/>
      <c r="L206" s="37"/>
      <c r="M206" s="37"/>
      <c r="N206" s="37"/>
      <c r="O206" s="38"/>
      <c r="P206" s="37"/>
      <c r="Q206" s="37"/>
      <c r="S206" s="37"/>
      <c r="T206" s="37"/>
      <c r="U206" s="37"/>
      <c r="W206" s="37"/>
      <c r="X206" s="603"/>
      <c r="Y206" s="37"/>
      <c r="Z206" s="37"/>
      <c r="AA206" s="37"/>
      <c r="AB206" s="37"/>
      <c r="AC206" s="37"/>
      <c r="AD206" s="37"/>
      <c r="AE206" s="37"/>
      <c r="AF206" s="37"/>
      <c r="AG206" s="37"/>
      <c r="AH206" s="37"/>
      <c r="AI206" s="37"/>
      <c r="AJ206" s="37"/>
      <c r="AK206" s="37"/>
      <c r="AL206" s="37"/>
      <c r="AM206" s="37"/>
      <c r="AN206" s="37"/>
      <c r="AO206" s="37"/>
      <c r="AP206" s="37"/>
      <c r="AQ206" s="37"/>
    </row>
    <row r="207" spans="3:43" ht="27" customHeight="1" x14ac:dyDescent="0.2">
      <c r="C207" s="37"/>
      <c r="D207" s="37"/>
      <c r="E207" s="37"/>
      <c r="F207" s="37"/>
      <c r="G207" s="37"/>
      <c r="H207" s="37"/>
      <c r="I207" s="37"/>
      <c r="J207" s="38"/>
      <c r="K207" s="37"/>
      <c r="L207" s="37"/>
      <c r="M207" s="37"/>
      <c r="N207" s="37"/>
      <c r="O207" s="38"/>
      <c r="P207" s="37"/>
      <c r="Q207" s="37"/>
      <c r="S207" s="37"/>
      <c r="T207" s="37"/>
      <c r="U207" s="37"/>
      <c r="W207" s="37"/>
      <c r="X207" s="603"/>
      <c r="Y207" s="37"/>
      <c r="Z207" s="37"/>
      <c r="AA207" s="37"/>
      <c r="AB207" s="37"/>
      <c r="AC207" s="37"/>
      <c r="AD207" s="37"/>
      <c r="AE207" s="37"/>
      <c r="AF207" s="37"/>
      <c r="AG207" s="37"/>
      <c r="AH207" s="37"/>
      <c r="AI207" s="37"/>
      <c r="AJ207" s="37"/>
      <c r="AK207" s="37"/>
      <c r="AL207" s="37"/>
      <c r="AM207" s="37"/>
      <c r="AN207" s="37"/>
      <c r="AO207" s="37"/>
      <c r="AP207" s="37"/>
      <c r="AQ207" s="37"/>
    </row>
    <row r="208" spans="3:43" ht="27" customHeight="1" x14ac:dyDescent="0.2">
      <c r="C208" s="37"/>
      <c r="D208" s="37"/>
      <c r="E208" s="37"/>
      <c r="F208" s="37"/>
      <c r="G208" s="37"/>
      <c r="H208" s="37"/>
      <c r="I208" s="37"/>
      <c r="J208" s="38"/>
      <c r="K208" s="37"/>
      <c r="L208" s="37"/>
      <c r="M208" s="37"/>
      <c r="N208" s="37"/>
      <c r="O208" s="38"/>
      <c r="P208" s="37"/>
      <c r="Q208" s="37"/>
      <c r="S208" s="37"/>
      <c r="T208" s="37"/>
      <c r="U208" s="37"/>
      <c r="W208" s="37"/>
      <c r="X208" s="603"/>
      <c r="Y208" s="37"/>
      <c r="Z208" s="37"/>
      <c r="AA208" s="37"/>
      <c r="AB208" s="37"/>
      <c r="AC208" s="37"/>
      <c r="AD208" s="37"/>
      <c r="AE208" s="37"/>
      <c r="AF208" s="37"/>
      <c r="AG208" s="37"/>
      <c r="AH208" s="37"/>
      <c r="AI208" s="37"/>
      <c r="AJ208" s="37"/>
      <c r="AK208" s="37"/>
      <c r="AL208" s="37"/>
      <c r="AM208" s="37"/>
      <c r="AN208" s="37"/>
      <c r="AO208" s="37"/>
      <c r="AP208" s="37"/>
      <c r="AQ208" s="37"/>
    </row>
    <row r="209" spans="3:43" ht="27" customHeight="1" x14ac:dyDescent="0.2">
      <c r="C209" s="37"/>
      <c r="D209" s="37"/>
      <c r="E209" s="37"/>
      <c r="F209" s="37"/>
      <c r="G209" s="37"/>
      <c r="H209" s="37"/>
      <c r="I209" s="37"/>
      <c r="J209" s="38"/>
      <c r="K209" s="37"/>
      <c r="L209" s="37"/>
      <c r="M209" s="37"/>
      <c r="N209" s="37"/>
      <c r="O209" s="38"/>
      <c r="P209" s="37"/>
      <c r="Q209" s="37"/>
      <c r="S209" s="37"/>
      <c r="T209" s="37"/>
      <c r="U209" s="37"/>
      <c r="W209" s="37"/>
      <c r="X209" s="603"/>
      <c r="Y209" s="37"/>
      <c r="Z209" s="37"/>
      <c r="AA209" s="37"/>
      <c r="AB209" s="37"/>
      <c r="AC209" s="37"/>
      <c r="AD209" s="37"/>
      <c r="AE209" s="37"/>
      <c r="AF209" s="37"/>
      <c r="AG209" s="37"/>
      <c r="AH209" s="37"/>
      <c r="AI209" s="37"/>
      <c r="AJ209" s="37"/>
      <c r="AK209" s="37"/>
      <c r="AL209" s="37"/>
      <c r="AM209" s="37"/>
      <c r="AN209" s="37"/>
      <c r="AO209" s="37"/>
      <c r="AP209" s="37"/>
      <c r="AQ209" s="37"/>
    </row>
    <row r="210" spans="3:43" ht="27" customHeight="1" x14ac:dyDescent="0.2">
      <c r="C210" s="37"/>
      <c r="D210" s="37"/>
      <c r="E210" s="37"/>
      <c r="F210" s="37"/>
      <c r="G210" s="37"/>
      <c r="H210" s="37"/>
      <c r="I210" s="37"/>
      <c r="J210" s="38"/>
      <c r="K210" s="37"/>
      <c r="L210" s="37"/>
      <c r="M210" s="37"/>
      <c r="N210" s="37"/>
      <c r="O210" s="38"/>
      <c r="P210" s="37"/>
      <c r="Q210" s="37"/>
      <c r="S210" s="37"/>
      <c r="T210" s="37"/>
      <c r="U210" s="37"/>
      <c r="W210" s="37"/>
      <c r="X210" s="603"/>
      <c r="Y210" s="37"/>
      <c r="Z210" s="37"/>
      <c r="AA210" s="37"/>
      <c r="AB210" s="37"/>
      <c r="AC210" s="37"/>
      <c r="AD210" s="37"/>
      <c r="AE210" s="37"/>
      <c r="AF210" s="37"/>
      <c r="AG210" s="37"/>
      <c r="AH210" s="37"/>
      <c r="AI210" s="37"/>
      <c r="AJ210" s="37"/>
      <c r="AK210" s="37"/>
      <c r="AL210" s="37"/>
      <c r="AM210" s="37"/>
      <c r="AN210" s="37"/>
      <c r="AO210" s="37"/>
      <c r="AP210" s="37"/>
      <c r="AQ210" s="37"/>
    </row>
    <row r="211" spans="3:43" ht="27" customHeight="1" x14ac:dyDescent="0.2">
      <c r="C211" s="37"/>
      <c r="D211" s="37"/>
      <c r="E211" s="37"/>
      <c r="F211" s="37"/>
      <c r="G211" s="37"/>
      <c r="H211" s="37"/>
      <c r="I211" s="37"/>
      <c r="J211" s="38"/>
      <c r="K211" s="37"/>
      <c r="L211" s="37"/>
      <c r="M211" s="37"/>
      <c r="N211" s="37"/>
      <c r="O211" s="38"/>
      <c r="P211" s="37"/>
      <c r="Q211" s="37"/>
      <c r="S211" s="37"/>
      <c r="T211" s="37"/>
      <c r="U211" s="37"/>
      <c r="W211" s="37"/>
      <c r="X211" s="603"/>
      <c r="Y211" s="37"/>
      <c r="Z211" s="37"/>
      <c r="AA211" s="37"/>
      <c r="AB211" s="37"/>
      <c r="AC211" s="37"/>
      <c r="AD211" s="37"/>
      <c r="AE211" s="37"/>
      <c r="AF211" s="37"/>
      <c r="AG211" s="37"/>
      <c r="AH211" s="37"/>
      <c r="AI211" s="37"/>
      <c r="AJ211" s="37"/>
      <c r="AK211" s="37"/>
      <c r="AL211" s="37"/>
      <c r="AM211" s="37"/>
      <c r="AN211" s="37"/>
      <c r="AO211" s="37"/>
      <c r="AP211" s="37"/>
      <c r="AQ211" s="37"/>
    </row>
    <row r="212" spans="3:43" ht="27" customHeight="1" x14ac:dyDescent="0.2">
      <c r="C212" s="37"/>
      <c r="D212" s="37"/>
      <c r="E212" s="37"/>
      <c r="F212" s="37"/>
      <c r="G212" s="37"/>
      <c r="H212" s="37"/>
      <c r="I212" s="37"/>
      <c r="J212" s="38"/>
      <c r="K212" s="37"/>
      <c r="L212" s="37"/>
      <c r="M212" s="37"/>
      <c r="N212" s="37"/>
      <c r="O212" s="38"/>
      <c r="P212" s="37"/>
      <c r="Q212" s="37"/>
      <c r="S212" s="37"/>
      <c r="T212" s="37"/>
      <c r="U212" s="37"/>
      <c r="W212" s="37"/>
      <c r="X212" s="603"/>
      <c r="Y212" s="37"/>
      <c r="Z212" s="37"/>
      <c r="AA212" s="37"/>
      <c r="AB212" s="37"/>
      <c r="AC212" s="37"/>
      <c r="AD212" s="37"/>
      <c r="AE212" s="37"/>
      <c r="AF212" s="37"/>
      <c r="AG212" s="37"/>
      <c r="AH212" s="37"/>
      <c r="AI212" s="37"/>
      <c r="AJ212" s="37"/>
      <c r="AK212" s="37"/>
      <c r="AL212" s="37"/>
      <c r="AM212" s="37"/>
      <c r="AN212" s="37"/>
      <c r="AO212" s="37"/>
      <c r="AP212" s="37"/>
      <c r="AQ212" s="37"/>
    </row>
    <row r="213" spans="3:43" ht="27" customHeight="1" x14ac:dyDescent="0.2">
      <c r="C213" s="37"/>
      <c r="D213" s="37"/>
      <c r="E213" s="37"/>
      <c r="F213" s="37"/>
      <c r="G213" s="37"/>
      <c r="H213" s="37"/>
      <c r="I213" s="37"/>
      <c r="J213" s="38"/>
      <c r="K213" s="37"/>
      <c r="L213" s="37"/>
      <c r="M213" s="37"/>
      <c r="N213" s="37"/>
      <c r="O213" s="38"/>
      <c r="P213" s="37"/>
      <c r="Q213" s="37"/>
      <c r="S213" s="37"/>
      <c r="T213" s="37"/>
      <c r="U213" s="37"/>
      <c r="W213" s="37"/>
      <c r="X213" s="603"/>
      <c r="Y213" s="37"/>
      <c r="Z213" s="37"/>
      <c r="AA213" s="37"/>
      <c r="AB213" s="37"/>
      <c r="AC213" s="37"/>
      <c r="AD213" s="37"/>
      <c r="AE213" s="37"/>
      <c r="AF213" s="37"/>
      <c r="AG213" s="37"/>
      <c r="AH213" s="37"/>
      <c r="AI213" s="37"/>
      <c r="AJ213" s="37"/>
      <c r="AK213" s="37"/>
      <c r="AL213" s="37"/>
      <c r="AM213" s="37"/>
      <c r="AN213" s="37"/>
      <c r="AO213" s="37"/>
      <c r="AP213" s="37"/>
      <c r="AQ213" s="37"/>
    </row>
    <row r="214" spans="3:43" ht="27" customHeight="1" x14ac:dyDescent="0.2">
      <c r="C214" s="37"/>
      <c r="D214" s="37"/>
      <c r="E214" s="37"/>
      <c r="F214" s="37"/>
      <c r="G214" s="37"/>
      <c r="H214" s="37"/>
      <c r="I214" s="37"/>
      <c r="J214" s="38"/>
      <c r="K214" s="37"/>
      <c r="L214" s="37"/>
      <c r="M214" s="37"/>
      <c r="N214" s="37"/>
      <c r="O214" s="38"/>
      <c r="P214" s="37"/>
      <c r="Q214" s="37"/>
      <c r="S214" s="37"/>
      <c r="T214" s="37"/>
      <c r="U214" s="37"/>
      <c r="W214" s="37"/>
      <c r="X214" s="603"/>
      <c r="Y214" s="37"/>
      <c r="Z214" s="37"/>
      <c r="AA214" s="37"/>
      <c r="AB214" s="37"/>
      <c r="AC214" s="37"/>
      <c r="AD214" s="37"/>
      <c r="AE214" s="37"/>
      <c r="AF214" s="37"/>
      <c r="AG214" s="37"/>
      <c r="AH214" s="37"/>
      <c r="AI214" s="37"/>
      <c r="AJ214" s="37"/>
      <c r="AK214" s="37"/>
      <c r="AL214" s="37"/>
      <c r="AM214" s="37"/>
      <c r="AN214" s="37"/>
      <c r="AO214" s="37"/>
      <c r="AP214" s="37"/>
      <c r="AQ214" s="37"/>
    </row>
    <row r="215" spans="3:43" ht="27" customHeight="1" x14ac:dyDescent="0.2">
      <c r="C215" s="37"/>
      <c r="D215" s="37"/>
      <c r="E215" s="37"/>
      <c r="F215" s="37"/>
      <c r="G215" s="37"/>
      <c r="H215" s="37"/>
      <c r="I215" s="37"/>
      <c r="J215" s="38"/>
      <c r="K215" s="37"/>
      <c r="L215" s="37"/>
      <c r="M215" s="37"/>
      <c r="N215" s="37"/>
      <c r="O215" s="38"/>
      <c r="P215" s="37"/>
      <c r="Q215" s="37"/>
      <c r="S215" s="37"/>
      <c r="T215" s="37"/>
      <c r="U215" s="37"/>
      <c r="W215" s="37"/>
      <c r="X215" s="603"/>
      <c r="Y215" s="37"/>
      <c r="Z215" s="37"/>
      <c r="AA215" s="37"/>
      <c r="AB215" s="37"/>
      <c r="AC215" s="37"/>
      <c r="AD215" s="37"/>
      <c r="AE215" s="37"/>
      <c r="AF215" s="37"/>
      <c r="AG215" s="37"/>
      <c r="AH215" s="37"/>
      <c r="AI215" s="37"/>
      <c r="AJ215" s="37"/>
      <c r="AK215" s="37"/>
      <c r="AL215" s="37"/>
      <c r="AM215" s="37"/>
      <c r="AN215" s="37"/>
      <c r="AO215" s="37"/>
      <c r="AP215" s="37"/>
      <c r="AQ215" s="37"/>
    </row>
    <row r="216" spans="3:43" ht="27" customHeight="1" x14ac:dyDescent="0.2">
      <c r="C216" s="37"/>
      <c r="D216" s="37"/>
      <c r="E216" s="37"/>
      <c r="F216" s="37"/>
      <c r="G216" s="37"/>
      <c r="H216" s="37"/>
      <c r="I216" s="37"/>
      <c r="J216" s="38"/>
      <c r="K216" s="37"/>
      <c r="L216" s="37"/>
      <c r="M216" s="37"/>
      <c r="N216" s="37"/>
      <c r="O216" s="38"/>
      <c r="P216" s="37"/>
      <c r="Q216" s="37"/>
      <c r="S216" s="37"/>
      <c r="T216" s="37"/>
      <c r="U216" s="37"/>
      <c r="W216" s="37"/>
      <c r="X216" s="603"/>
      <c r="Y216" s="37"/>
      <c r="Z216" s="37"/>
      <c r="AA216" s="37"/>
      <c r="AB216" s="37"/>
      <c r="AC216" s="37"/>
      <c r="AD216" s="37"/>
      <c r="AE216" s="37"/>
      <c r="AF216" s="37"/>
      <c r="AG216" s="37"/>
      <c r="AH216" s="37"/>
      <c r="AI216" s="37"/>
      <c r="AJ216" s="37"/>
      <c r="AK216" s="37"/>
      <c r="AL216" s="37"/>
      <c r="AM216" s="37"/>
      <c r="AN216" s="37"/>
      <c r="AO216" s="37"/>
      <c r="AP216" s="37"/>
      <c r="AQ216" s="37"/>
    </row>
    <row r="217" spans="3:43" ht="27" customHeight="1" x14ac:dyDescent="0.2">
      <c r="C217" s="37"/>
      <c r="D217" s="37"/>
      <c r="E217" s="37"/>
      <c r="F217" s="37"/>
      <c r="G217" s="37"/>
      <c r="H217" s="37"/>
      <c r="I217" s="37"/>
      <c r="J217" s="38"/>
      <c r="K217" s="37"/>
      <c r="L217" s="37"/>
      <c r="M217" s="37"/>
      <c r="N217" s="37"/>
      <c r="O217" s="38"/>
      <c r="P217" s="37"/>
      <c r="Q217" s="37"/>
      <c r="S217" s="37"/>
      <c r="T217" s="37"/>
      <c r="U217" s="37"/>
      <c r="W217" s="37"/>
      <c r="X217" s="603"/>
      <c r="Y217" s="37"/>
      <c r="Z217" s="37"/>
      <c r="AA217" s="37"/>
      <c r="AB217" s="37"/>
      <c r="AC217" s="37"/>
      <c r="AD217" s="37"/>
      <c r="AE217" s="37"/>
      <c r="AF217" s="37"/>
      <c r="AG217" s="37"/>
      <c r="AH217" s="37"/>
      <c r="AI217" s="37"/>
      <c r="AJ217" s="37"/>
      <c r="AK217" s="37"/>
      <c r="AL217" s="37"/>
      <c r="AM217" s="37"/>
      <c r="AN217" s="37"/>
      <c r="AO217" s="37"/>
      <c r="AP217" s="37"/>
      <c r="AQ217" s="37"/>
    </row>
  </sheetData>
  <mergeCells count="439">
    <mergeCell ref="W95:W96"/>
    <mergeCell ref="W97:W98"/>
    <mergeCell ref="W71:W72"/>
    <mergeCell ref="X71:X72"/>
    <mergeCell ref="W44:W51"/>
    <mergeCell ref="W52:W59"/>
    <mergeCell ref="W63:W66"/>
    <mergeCell ref="W67:W70"/>
    <mergeCell ref="W74:W79"/>
    <mergeCell ref="W80:W83"/>
    <mergeCell ref="W84:W88"/>
    <mergeCell ref="W90:W92"/>
    <mergeCell ref="W93:W94"/>
    <mergeCell ref="Q80:Q83"/>
    <mergeCell ref="J84:J88"/>
    <mergeCell ref="AO74:AO98"/>
    <mergeCell ref="X90:X92"/>
    <mergeCell ref="O74:O98"/>
    <mergeCell ref="K90:K92"/>
    <mergeCell ref="L90:L92"/>
    <mergeCell ref="M90:M92"/>
    <mergeCell ref="Q90:Q92"/>
    <mergeCell ref="U90:U92"/>
    <mergeCell ref="V90:V92"/>
    <mergeCell ref="P74:P98"/>
    <mergeCell ref="Q74:Q79"/>
    <mergeCell ref="R74:R98"/>
    <mergeCell ref="S74:S98"/>
    <mergeCell ref="T74:T98"/>
    <mergeCell ref="Q84:Q88"/>
    <mergeCell ref="K97:K98"/>
    <mergeCell ref="L97:L98"/>
    <mergeCell ref="M97:M98"/>
    <mergeCell ref="Q97:Q98"/>
    <mergeCell ref="K93:K94"/>
    <mergeCell ref="Q93:Q94"/>
    <mergeCell ref="Q95:Q96"/>
    <mergeCell ref="AP74:AP98"/>
    <mergeCell ref="AQ74:AQ98"/>
    <mergeCell ref="AK74:AK98"/>
    <mergeCell ref="AL74:AL98"/>
    <mergeCell ref="AM74:AM98"/>
    <mergeCell ref="AN74:AN98"/>
    <mergeCell ref="X97:X98"/>
    <mergeCell ref="X93:X94"/>
    <mergeCell ref="X95:X96"/>
    <mergeCell ref="X80:X83"/>
    <mergeCell ref="AI74:AI98"/>
    <mergeCell ref="AJ74:AJ98"/>
    <mergeCell ref="AC74:AC98"/>
    <mergeCell ref="AD74:AD98"/>
    <mergeCell ref="AE74:AE98"/>
    <mergeCell ref="AF74:AF98"/>
    <mergeCell ref="AG74:AG98"/>
    <mergeCell ref="AH74:AH98"/>
    <mergeCell ref="X74:X79"/>
    <mergeCell ref="Y74:Y98"/>
    <mergeCell ref="Z74:Z98"/>
    <mergeCell ref="AA74:AA98"/>
    <mergeCell ref="AB74:AB98"/>
    <mergeCell ref="X84:X88"/>
    <mergeCell ref="D73:F98"/>
    <mergeCell ref="G74:I98"/>
    <mergeCell ref="J74:J79"/>
    <mergeCell ref="K74:K79"/>
    <mergeCell ref="L74:L79"/>
    <mergeCell ref="M74:M79"/>
    <mergeCell ref="K84:K88"/>
    <mergeCell ref="L84:L88"/>
    <mergeCell ref="M84:M88"/>
    <mergeCell ref="J90:J92"/>
    <mergeCell ref="J80:J83"/>
    <mergeCell ref="K80:K83"/>
    <mergeCell ref="L80:L83"/>
    <mergeCell ref="M80:M83"/>
    <mergeCell ref="J97:J98"/>
    <mergeCell ref="J93:J94"/>
    <mergeCell ref="J95:J96"/>
    <mergeCell ref="K95:K96"/>
    <mergeCell ref="L95:L96"/>
    <mergeCell ref="M95:M96"/>
    <mergeCell ref="L93:L94"/>
    <mergeCell ref="M93:M94"/>
    <mergeCell ref="AN63:AN72"/>
    <mergeCell ref="AO63:AO72"/>
    <mergeCell ref="AP63:AP72"/>
    <mergeCell ref="AQ63:AQ72"/>
    <mergeCell ref="J67:J70"/>
    <mergeCell ref="K67:K70"/>
    <mergeCell ref="L67:L70"/>
    <mergeCell ref="M67:M70"/>
    <mergeCell ref="Q67:Q70"/>
    <mergeCell ref="T67:T70"/>
    <mergeCell ref="AH63:AH72"/>
    <mergeCell ref="AI63:AI72"/>
    <mergeCell ref="AJ63:AJ72"/>
    <mergeCell ref="AK63:AK72"/>
    <mergeCell ref="AL63:AL72"/>
    <mergeCell ref="AM63:AM72"/>
    <mergeCell ref="AB63:AB72"/>
    <mergeCell ref="AC63:AC72"/>
    <mergeCell ref="AD63:AD72"/>
    <mergeCell ref="AE63:AE72"/>
    <mergeCell ref="AF63:AF72"/>
    <mergeCell ref="AG63:AG72"/>
    <mergeCell ref="T63:T66"/>
    <mergeCell ref="X63:X66"/>
    <mergeCell ref="Y63:Y72"/>
    <mergeCell ref="Z63:Z72"/>
    <mergeCell ref="AA63:AA72"/>
    <mergeCell ref="X67:X70"/>
    <mergeCell ref="T71:T72"/>
    <mergeCell ref="M63:M66"/>
    <mergeCell ref="O63:O72"/>
    <mergeCell ref="P63:P72"/>
    <mergeCell ref="Q63:Q66"/>
    <mergeCell ref="R63:R72"/>
    <mergeCell ref="S63:S72"/>
    <mergeCell ref="M71:M72"/>
    <mergeCell ref="Q71:Q72"/>
    <mergeCell ref="A61:C72"/>
    <mergeCell ref="E61:L61"/>
    <mergeCell ref="D62:F72"/>
    <mergeCell ref="G63:I72"/>
    <mergeCell ref="J63:J66"/>
    <mergeCell ref="K63:K66"/>
    <mergeCell ref="L63:L66"/>
    <mergeCell ref="J71:J72"/>
    <mergeCell ref="K71:K72"/>
    <mergeCell ref="L71:L72"/>
    <mergeCell ref="H62:N62"/>
    <mergeCell ref="B58:C58"/>
    <mergeCell ref="E58:F58"/>
    <mergeCell ref="H58:I58"/>
    <mergeCell ref="B59:C59"/>
    <mergeCell ref="E59:F59"/>
    <mergeCell ref="H59:I59"/>
    <mergeCell ref="AM52:AM59"/>
    <mergeCell ref="AN52:AN59"/>
    <mergeCell ref="AO52:AO59"/>
    <mergeCell ref="Z52:Z59"/>
    <mergeCell ref="U57:U59"/>
    <mergeCell ref="V57:V59"/>
    <mergeCell ref="O52:O59"/>
    <mergeCell ref="P52:P59"/>
    <mergeCell ref="Q52:Q59"/>
    <mergeCell ref="R52:R59"/>
    <mergeCell ref="S52:S59"/>
    <mergeCell ref="T52:T56"/>
    <mergeCell ref="T57:T59"/>
    <mergeCell ref="H52:I52"/>
    <mergeCell ref="J52:J59"/>
    <mergeCell ref="K52:K59"/>
    <mergeCell ref="L52:L59"/>
    <mergeCell ref="N52:N59"/>
    <mergeCell ref="AP52:AP59"/>
    <mergeCell ref="AQ52:AQ59"/>
    <mergeCell ref="B53:C53"/>
    <mergeCell ref="E53:F53"/>
    <mergeCell ref="H53:I53"/>
    <mergeCell ref="U55:U56"/>
    <mergeCell ref="V55:V56"/>
    <mergeCell ref="AG52:AG59"/>
    <mergeCell ref="AH52:AH59"/>
    <mergeCell ref="AI52:AI59"/>
    <mergeCell ref="AJ52:AJ59"/>
    <mergeCell ref="AK52:AK59"/>
    <mergeCell ref="AL52:AL59"/>
    <mergeCell ref="AA52:AA59"/>
    <mergeCell ref="AB52:AB59"/>
    <mergeCell ref="AC52:AC59"/>
    <mergeCell ref="AD52:AD59"/>
    <mergeCell ref="AE52:AE59"/>
    <mergeCell ref="AF52:AF59"/>
    <mergeCell ref="U52:U54"/>
    <mergeCell ref="V52:V54"/>
    <mergeCell ref="X52:X59"/>
    <mergeCell ref="Y52:Y59"/>
    <mergeCell ref="M52:M59"/>
    <mergeCell ref="B50:C50"/>
    <mergeCell ref="E50:F50"/>
    <mergeCell ref="H50:I50"/>
    <mergeCell ref="B51:C51"/>
    <mergeCell ref="E51:F51"/>
    <mergeCell ref="H51:I51"/>
    <mergeCell ref="AM44:AM51"/>
    <mergeCell ref="X44:X51"/>
    <mergeCell ref="Y44:Y51"/>
    <mergeCell ref="Z44:Z51"/>
    <mergeCell ref="V48:V51"/>
    <mergeCell ref="O44:O51"/>
    <mergeCell ref="P44:P51"/>
    <mergeCell ref="Q44:Q51"/>
    <mergeCell ref="R44:R51"/>
    <mergeCell ref="S44:S51"/>
    <mergeCell ref="T44:T47"/>
    <mergeCell ref="H44:I44"/>
    <mergeCell ref="J44:J51"/>
    <mergeCell ref="K44:K51"/>
    <mergeCell ref="L44:L51"/>
    <mergeCell ref="N44:N51"/>
    <mergeCell ref="AN44:AN51"/>
    <mergeCell ref="AO44:AO51"/>
    <mergeCell ref="AP44:AP51"/>
    <mergeCell ref="AQ44:AQ51"/>
    <mergeCell ref="B45:C45"/>
    <mergeCell ref="E45:F45"/>
    <mergeCell ref="H45:I45"/>
    <mergeCell ref="T48:T51"/>
    <mergeCell ref="U48:U51"/>
    <mergeCell ref="AG44:AG51"/>
    <mergeCell ref="AH44:AH51"/>
    <mergeCell ref="AI44:AI51"/>
    <mergeCell ref="AJ44:AJ51"/>
    <mergeCell ref="AK44:AK51"/>
    <mergeCell ref="AL44:AL51"/>
    <mergeCell ref="AA44:AA51"/>
    <mergeCell ref="AB44:AB51"/>
    <mergeCell ref="AC44:AC51"/>
    <mergeCell ref="AD44:AD51"/>
    <mergeCell ref="AE44:AE51"/>
    <mergeCell ref="AF44:AF51"/>
    <mergeCell ref="U44:U47"/>
    <mergeCell ref="V44:V47"/>
    <mergeCell ref="M44:M51"/>
    <mergeCell ref="AO36:AO43"/>
    <mergeCell ref="AP36:AP43"/>
    <mergeCell ref="AQ36:AQ43"/>
    <mergeCell ref="B37:C37"/>
    <mergeCell ref="E37:F37"/>
    <mergeCell ref="H37:I37"/>
    <mergeCell ref="B42:C42"/>
    <mergeCell ref="E42:F42"/>
    <mergeCell ref="H42:I42"/>
    <mergeCell ref="B43:C43"/>
    <mergeCell ref="AI36:AI43"/>
    <mergeCell ref="AJ36:AJ43"/>
    <mergeCell ref="AK36:AK43"/>
    <mergeCell ref="AL36:AL43"/>
    <mergeCell ref="AM36:AM43"/>
    <mergeCell ref="AN36:AN43"/>
    <mergeCell ref="AC36:AC43"/>
    <mergeCell ref="AD36:AD43"/>
    <mergeCell ref="AE36:AE43"/>
    <mergeCell ref="AF36:AF43"/>
    <mergeCell ref="AG36:AG43"/>
    <mergeCell ref="AH36:AH43"/>
    <mergeCell ref="W36:W43"/>
    <mergeCell ref="X36:X43"/>
    <mergeCell ref="Y36:Y43"/>
    <mergeCell ref="Z36:Z43"/>
    <mergeCell ref="AA36:AA43"/>
    <mergeCell ref="AB36:AB43"/>
    <mergeCell ref="Q36:Q43"/>
    <mergeCell ref="R36:R43"/>
    <mergeCell ref="S36:S43"/>
    <mergeCell ref="T36:T43"/>
    <mergeCell ref="U36:U43"/>
    <mergeCell ref="V36:V43"/>
    <mergeCell ref="K36:K43"/>
    <mergeCell ref="L36:L43"/>
    <mergeCell ref="M36:M43"/>
    <mergeCell ref="N36:N43"/>
    <mergeCell ref="O36:O43"/>
    <mergeCell ref="P36:P43"/>
    <mergeCell ref="H34:I34"/>
    <mergeCell ref="B35:C35"/>
    <mergeCell ref="E35:F35"/>
    <mergeCell ref="H35:I35"/>
    <mergeCell ref="H36:I36"/>
    <mergeCell ref="J36:J43"/>
    <mergeCell ref="E43:F43"/>
    <mergeCell ref="H43:I43"/>
    <mergeCell ref="J28:J35"/>
    <mergeCell ref="K28:K35"/>
    <mergeCell ref="L28:L35"/>
    <mergeCell ref="M28:M35"/>
    <mergeCell ref="N28:N35"/>
    <mergeCell ref="O28:O35"/>
    <mergeCell ref="P28:P35"/>
    <mergeCell ref="H28:I28"/>
    <mergeCell ref="AQ28:AQ35"/>
    <mergeCell ref="B29:C29"/>
    <mergeCell ref="E29:F29"/>
    <mergeCell ref="H29:I29"/>
    <mergeCell ref="T32:T35"/>
    <mergeCell ref="B34:C34"/>
    <mergeCell ref="E34:F34"/>
    <mergeCell ref="AH28:AH35"/>
    <mergeCell ref="AI28:AI35"/>
    <mergeCell ref="AJ28:AJ35"/>
    <mergeCell ref="AK28:AK35"/>
    <mergeCell ref="AL28:AL35"/>
    <mergeCell ref="AM28:AM35"/>
    <mergeCell ref="AB28:AB35"/>
    <mergeCell ref="AC28:AC35"/>
    <mergeCell ref="AD28:AD35"/>
    <mergeCell ref="AE28:AE35"/>
    <mergeCell ref="AF28:AF35"/>
    <mergeCell ref="AG28:AG35"/>
    <mergeCell ref="V28:V35"/>
    <mergeCell ref="W28:W35"/>
    <mergeCell ref="Z28:Z35"/>
    <mergeCell ref="Q28:Q35"/>
    <mergeCell ref="AA28:AA35"/>
    <mergeCell ref="AM20:AM27"/>
    <mergeCell ref="AN20:AN27"/>
    <mergeCell ref="AO20:AO27"/>
    <mergeCell ref="Z20:Z27"/>
    <mergeCell ref="O20:O27"/>
    <mergeCell ref="P20:P27"/>
    <mergeCell ref="Q20:Q27"/>
    <mergeCell ref="R20:R27"/>
    <mergeCell ref="S20:S27"/>
    <mergeCell ref="T20:T23"/>
    <mergeCell ref="L20:L27"/>
    <mergeCell ref="M20:M27"/>
    <mergeCell ref="N20:N27"/>
    <mergeCell ref="X28:X35"/>
    <mergeCell ref="Y28:Y35"/>
    <mergeCell ref="R28:R35"/>
    <mergeCell ref="S28:S35"/>
    <mergeCell ref="T28:T31"/>
    <mergeCell ref="U28:U35"/>
    <mergeCell ref="AN28:AN35"/>
    <mergeCell ref="AP28:AP35"/>
    <mergeCell ref="AQ20:AQ27"/>
    <mergeCell ref="B21:C21"/>
    <mergeCell ref="E21:F21"/>
    <mergeCell ref="H21:I21"/>
    <mergeCell ref="T24:T27"/>
    <mergeCell ref="B26:C26"/>
    <mergeCell ref="AG20:AG27"/>
    <mergeCell ref="AH20:AH27"/>
    <mergeCell ref="AI20:AI27"/>
    <mergeCell ref="AJ20:AJ27"/>
    <mergeCell ref="AK20:AK27"/>
    <mergeCell ref="AL20:AL27"/>
    <mergeCell ref="AA20:AA27"/>
    <mergeCell ref="AB20:AB27"/>
    <mergeCell ref="AC20:AC27"/>
    <mergeCell ref="AD20:AD27"/>
    <mergeCell ref="AE20:AE27"/>
    <mergeCell ref="E26:F26"/>
    <mergeCell ref="K20:K27"/>
    <mergeCell ref="AO28:AO35"/>
    <mergeCell ref="H20:I20"/>
    <mergeCell ref="J20:J27"/>
    <mergeCell ref="B18:C18"/>
    <mergeCell ref="E18:F18"/>
    <mergeCell ref="H18:I18"/>
    <mergeCell ref="B19:C19"/>
    <mergeCell ref="E19:F19"/>
    <mergeCell ref="H19:I19"/>
    <mergeCell ref="O12:O19"/>
    <mergeCell ref="AP20:AP27"/>
    <mergeCell ref="H26:I26"/>
    <mergeCell ref="AG12:AG19"/>
    <mergeCell ref="V12:V15"/>
    <mergeCell ref="W12:W15"/>
    <mergeCell ref="X12:X15"/>
    <mergeCell ref="Y12:Y19"/>
    <mergeCell ref="Z12:Z19"/>
    <mergeCell ref="AF20:AF27"/>
    <mergeCell ref="U20:U27"/>
    <mergeCell ref="V20:V27"/>
    <mergeCell ref="W20:W27"/>
    <mergeCell ref="X20:X27"/>
    <mergeCell ref="Y20:Y27"/>
    <mergeCell ref="B27:C27"/>
    <mergeCell ref="E27:F27"/>
    <mergeCell ref="H27:I27"/>
    <mergeCell ref="AQ12:AQ19"/>
    <mergeCell ref="B13:C13"/>
    <mergeCell ref="E13:F13"/>
    <mergeCell ref="H13:I13"/>
    <mergeCell ref="N16:N19"/>
    <mergeCell ref="T16:T19"/>
    <mergeCell ref="V16:V19"/>
    <mergeCell ref="AH12:AH19"/>
    <mergeCell ref="AI12:AI19"/>
    <mergeCell ref="AJ12:AJ19"/>
    <mergeCell ref="AK12:AK19"/>
    <mergeCell ref="AL12:AL19"/>
    <mergeCell ref="AM12:AM19"/>
    <mergeCell ref="AB12:AB19"/>
    <mergeCell ref="AC12:AC19"/>
    <mergeCell ref="AD12:AD19"/>
    <mergeCell ref="AE12:AE19"/>
    <mergeCell ref="AF12:AF19"/>
    <mergeCell ref="AN12:AN19"/>
    <mergeCell ref="AO12:AO19"/>
    <mergeCell ref="AP12:AP19"/>
    <mergeCell ref="AA12:AA19"/>
    <mergeCell ref="W16:W19"/>
    <mergeCell ref="X16:X19"/>
    <mergeCell ref="U7:U8"/>
    <mergeCell ref="J7:J8"/>
    <mergeCell ref="K7:K8"/>
    <mergeCell ref="L7:L8"/>
    <mergeCell ref="M7:M8"/>
    <mergeCell ref="N7:N8"/>
    <mergeCell ref="O7:O8"/>
    <mergeCell ref="H12:I12"/>
    <mergeCell ref="J12:J19"/>
    <mergeCell ref="K12:K19"/>
    <mergeCell ref="L12:L19"/>
    <mergeCell ref="M12:M19"/>
    <mergeCell ref="N12:N15"/>
    <mergeCell ref="P12:P19"/>
    <mergeCell ref="Q12:Q19"/>
    <mergeCell ref="R12:R19"/>
    <mergeCell ref="S12:S19"/>
    <mergeCell ref="T12:T15"/>
    <mergeCell ref="U12:U19"/>
    <mergeCell ref="Y6:AN6"/>
    <mergeCell ref="A1:AO4"/>
    <mergeCell ref="A5:M6"/>
    <mergeCell ref="N5:AQ5"/>
    <mergeCell ref="A7:A8"/>
    <mergeCell ref="B7:C8"/>
    <mergeCell ref="D7:D8"/>
    <mergeCell ref="E7:F8"/>
    <mergeCell ref="G7:G8"/>
    <mergeCell ref="H7:I8"/>
    <mergeCell ref="AO7:AO8"/>
    <mergeCell ref="AP7:AP8"/>
    <mergeCell ref="AQ7:AQ8"/>
    <mergeCell ref="Y7:Z7"/>
    <mergeCell ref="AA7:AD7"/>
    <mergeCell ref="AE7:AJ7"/>
    <mergeCell ref="AK7:AM7"/>
    <mergeCell ref="V7:V8"/>
    <mergeCell ref="X7:X8"/>
    <mergeCell ref="P7:P8"/>
    <mergeCell ref="Q7:Q8"/>
    <mergeCell ref="R7:R8"/>
    <mergeCell ref="S7:S8"/>
    <mergeCell ref="T7:T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48"/>
  <sheetViews>
    <sheetView zoomScale="70" zoomScaleNormal="70" workbookViewId="0">
      <selection activeCell="A5" sqref="A5:M6"/>
    </sheetView>
  </sheetViews>
  <sheetFormatPr baseColWidth="10" defaultColWidth="11.42578125" defaultRowHeight="27" customHeight="1" x14ac:dyDescent="0.2"/>
  <cols>
    <col min="1" max="1" width="13.140625" style="33" customWidth="1"/>
    <col min="2" max="2" width="4" style="1" customWidth="1"/>
    <col min="3" max="3" width="12.85546875" style="1" customWidth="1"/>
    <col min="4" max="4" width="14.7109375" style="1" customWidth="1"/>
    <col min="5" max="5" width="10" style="1" customWidth="1"/>
    <col min="6" max="6" width="8.85546875" style="1" customWidth="1"/>
    <col min="7" max="7" width="12.28515625" style="1" customWidth="1"/>
    <col min="8" max="8" width="8.5703125" style="1" customWidth="1"/>
    <col min="9" max="9" width="13.7109375" style="1" customWidth="1"/>
    <col min="10" max="10" width="11.5703125" style="1" customWidth="1"/>
    <col min="11" max="11" width="24" style="34" customWidth="1"/>
    <col min="12" max="12" width="17.42578125" style="352" customWidth="1"/>
    <col min="13" max="13" width="21.140625" style="23" customWidth="1"/>
    <col min="14" max="14" width="22.140625" style="352" customWidth="1"/>
    <col min="15" max="15" width="13.5703125" style="471" customWidth="1"/>
    <col min="16" max="16" width="17" style="34" customWidth="1"/>
    <col min="17" max="17" width="12.7109375" style="36" customWidth="1"/>
    <col min="18" max="18" width="22.140625" style="37" customWidth="1"/>
    <col min="19" max="19" width="23.5703125" style="34" customWidth="1"/>
    <col min="20" max="20" width="17.7109375" style="34" customWidth="1"/>
    <col min="21" max="21" width="28.42578125" style="34" customWidth="1"/>
    <col min="22" max="22" width="22.42578125" style="38" customWidth="1"/>
    <col min="23" max="23" width="11.7109375" style="39" customWidth="1"/>
    <col min="24" max="24" width="15.28515625" style="40" customWidth="1"/>
    <col min="25" max="27" width="9" style="1" customWidth="1"/>
    <col min="28" max="28" width="7.28515625" style="1" customWidth="1"/>
    <col min="29" max="29" width="8.42578125" style="1" customWidth="1"/>
    <col min="30" max="30" width="9.5703125" style="1" customWidth="1"/>
    <col min="31" max="31" width="6.28515625" style="1" customWidth="1"/>
    <col min="32" max="32" width="7.42578125" style="1" customWidth="1"/>
    <col min="33" max="34" width="4.42578125" style="1" customWidth="1"/>
    <col min="35" max="35" width="5" style="1" customWidth="1"/>
    <col min="36" max="36" width="5.85546875" style="1" customWidth="1"/>
    <col min="37" max="37" width="7.42578125" style="1" customWidth="1"/>
    <col min="38" max="38" width="7.7109375" style="1" customWidth="1"/>
    <col min="39" max="39" width="8.42578125" style="1" customWidth="1"/>
    <col min="40" max="40" width="10.140625" style="1" customWidth="1"/>
    <col min="41" max="41" width="13.140625" style="41" customWidth="1"/>
    <col min="42" max="42" width="16.5703125" style="42" customWidth="1"/>
    <col min="43" max="43" width="20.85546875" style="43" customWidth="1"/>
    <col min="44" max="16384" width="11.42578125" style="1"/>
  </cols>
  <sheetData>
    <row r="1" spans="1:63" ht="16.5" customHeight="1" x14ac:dyDescent="0.2">
      <c r="A1" s="1578" t="s">
        <v>2439</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9"/>
      <c r="AP1" s="45" t="s">
        <v>0</v>
      </c>
      <c r="AQ1" s="45" t="s">
        <v>1</v>
      </c>
      <c r="AR1" s="23"/>
      <c r="AS1" s="23"/>
      <c r="AT1" s="23"/>
      <c r="AU1" s="23"/>
      <c r="AV1" s="23"/>
      <c r="AW1" s="23"/>
      <c r="AX1" s="23"/>
      <c r="AY1" s="23"/>
      <c r="AZ1" s="23"/>
      <c r="BA1" s="23"/>
      <c r="BB1" s="23"/>
      <c r="BC1" s="23"/>
      <c r="BD1" s="23"/>
      <c r="BE1" s="23"/>
      <c r="BF1" s="23"/>
      <c r="BG1" s="23"/>
      <c r="BH1" s="23"/>
      <c r="BI1" s="23"/>
      <c r="BJ1" s="23"/>
      <c r="BK1" s="23"/>
    </row>
    <row r="2" spans="1:63" ht="16.5" customHeight="1" x14ac:dyDescent="0.2">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45" t="s">
        <v>27</v>
      </c>
      <c r="AR2" s="23"/>
      <c r="AS2" s="23"/>
      <c r="AT2" s="23"/>
      <c r="AU2" s="23"/>
      <c r="AV2" s="23"/>
      <c r="AW2" s="23"/>
      <c r="AX2" s="23"/>
      <c r="AY2" s="23"/>
      <c r="AZ2" s="23"/>
      <c r="BA2" s="23"/>
      <c r="BB2" s="23"/>
      <c r="BC2" s="23"/>
      <c r="BD2" s="23"/>
      <c r="BE2" s="23"/>
      <c r="BF2" s="23"/>
      <c r="BG2" s="23"/>
      <c r="BH2" s="23"/>
      <c r="BI2" s="23"/>
      <c r="BJ2" s="23"/>
      <c r="BK2" s="23"/>
    </row>
    <row r="3" spans="1:63" ht="16.5" customHeight="1" x14ac:dyDescent="0.2">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48" t="s">
        <v>48</v>
      </c>
      <c r="AR3" s="23"/>
      <c r="AS3" s="23"/>
      <c r="AT3" s="23"/>
      <c r="AU3" s="23"/>
      <c r="AV3" s="23"/>
      <c r="AW3" s="23"/>
      <c r="AX3" s="23"/>
      <c r="AY3" s="23"/>
      <c r="AZ3" s="23"/>
      <c r="BA3" s="23"/>
      <c r="BB3" s="23"/>
      <c r="BC3" s="23"/>
      <c r="BD3" s="23"/>
      <c r="BE3" s="23"/>
      <c r="BF3" s="23"/>
      <c r="BG3" s="23"/>
      <c r="BH3" s="23"/>
      <c r="BI3" s="23"/>
      <c r="BJ3" s="23"/>
      <c r="BK3" s="23"/>
    </row>
    <row r="4" spans="1:63" ht="16.5" customHeight="1" x14ac:dyDescent="0.2">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47" t="s">
        <v>5</v>
      </c>
      <c r="AR4" s="23"/>
      <c r="AS4" s="23"/>
      <c r="AT4" s="23"/>
      <c r="AU4" s="23"/>
      <c r="AV4" s="23"/>
      <c r="AW4" s="23"/>
      <c r="AX4" s="23"/>
      <c r="AY4" s="23"/>
      <c r="AZ4" s="23"/>
      <c r="BA4" s="23"/>
      <c r="BB4" s="23"/>
      <c r="BC4" s="23"/>
      <c r="BD4" s="23"/>
      <c r="BE4" s="23"/>
      <c r="BF4" s="23"/>
      <c r="BG4" s="23"/>
      <c r="BH4" s="23"/>
      <c r="BI4" s="23"/>
      <c r="BJ4" s="23"/>
      <c r="BK4" s="23"/>
    </row>
    <row r="5" spans="1:63" ht="18" customHeight="1" x14ac:dyDescent="0.2">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ht="18.75" customHeight="1" x14ac:dyDescent="0.2">
      <c r="A6" s="1473"/>
      <c r="B6" s="1473"/>
      <c r="C6" s="1473"/>
      <c r="D6" s="1473"/>
      <c r="E6" s="1473"/>
      <c r="F6" s="1473"/>
      <c r="G6" s="1473"/>
      <c r="H6" s="1473"/>
      <c r="I6" s="1473"/>
      <c r="J6" s="1473"/>
      <c r="K6" s="1473"/>
      <c r="L6" s="1473"/>
      <c r="M6" s="1473"/>
      <c r="N6" s="743"/>
      <c r="O6" s="742"/>
      <c r="P6" s="551"/>
      <c r="Q6" s="3"/>
      <c r="R6" s="3"/>
      <c r="S6" s="551"/>
      <c r="T6" s="551"/>
      <c r="U6" s="551"/>
      <c r="V6" s="3"/>
      <c r="W6" s="3"/>
      <c r="X6" s="3"/>
      <c r="Y6" s="1475" t="s">
        <v>8</v>
      </c>
      <c r="Z6" s="1473"/>
      <c r="AA6" s="1473"/>
      <c r="AB6" s="1473"/>
      <c r="AC6" s="1473"/>
      <c r="AD6" s="1473"/>
      <c r="AE6" s="1473"/>
      <c r="AF6" s="1473"/>
      <c r="AG6" s="1473"/>
      <c r="AH6" s="1473"/>
      <c r="AI6" s="1473"/>
      <c r="AJ6" s="1473"/>
      <c r="AK6" s="1473"/>
      <c r="AL6" s="1473"/>
      <c r="AM6" s="1476"/>
      <c r="AN6" s="409"/>
      <c r="AO6" s="3"/>
      <c r="AP6" s="3"/>
      <c r="AQ6" s="44"/>
      <c r="AR6" s="23"/>
      <c r="AS6" s="23"/>
      <c r="AT6" s="23"/>
      <c r="AU6" s="23"/>
      <c r="AV6" s="23"/>
      <c r="AW6" s="23"/>
      <c r="AX6" s="23"/>
      <c r="AY6" s="23"/>
      <c r="AZ6" s="23"/>
      <c r="BA6" s="23"/>
      <c r="BB6" s="23"/>
      <c r="BC6" s="23"/>
      <c r="BD6" s="23"/>
      <c r="BE6" s="23"/>
      <c r="BF6" s="23"/>
      <c r="BG6" s="23"/>
      <c r="BH6" s="23"/>
      <c r="BI6" s="23"/>
      <c r="BJ6" s="23"/>
      <c r="BK6" s="23"/>
    </row>
    <row r="7" spans="1:63" s="219" customFormat="1" ht="27" customHeight="1" x14ac:dyDescent="0.25">
      <c r="A7" s="1477" t="s">
        <v>9</v>
      </c>
      <c r="B7" s="1480" t="s">
        <v>10</v>
      </c>
      <c r="C7" s="1481"/>
      <c r="D7" s="1481" t="s">
        <v>9</v>
      </c>
      <c r="E7" s="1480" t="s">
        <v>11</v>
      </c>
      <c r="F7" s="1481"/>
      <c r="G7" s="1481" t="s">
        <v>9</v>
      </c>
      <c r="H7" s="1480" t="s">
        <v>12</v>
      </c>
      <c r="I7" s="1481"/>
      <c r="J7" s="1481" t="s">
        <v>9</v>
      </c>
      <c r="K7" s="1544" t="s">
        <v>13</v>
      </c>
      <c r="L7" s="1547" t="s">
        <v>14</v>
      </c>
      <c r="M7" s="1500" t="s">
        <v>15</v>
      </c>
      <c r="N7" s="1547" t="s">
        <v>16</v>
      </c>
      <c r="O7" s="1500" t="s">
        <v>17</v>
      </c>
      <c r="P7" s="1547" t="s">
        <v>7</v>
      </c>
      <c r="Q7" s="1582" t="s">
        <v>18</v>
      </c>
      <c r="R7" s="1541" t="s">
        <v>19</v>
      </c>
      <c r="S7" s="1544" t="s">
        <v>20</v>
      </c>
      <c r="T7" s="1544" t="s">
        <v>21</v>
      </c>
      <c r="U7" s="1547" t="s">
        <v>22</v>
      </c>
      <c r="V7" s="1535" t="s">
        <v>19</v>
      </c>
      <c r="W7" s="469"/>
      <c r="X7" s="1500" t="s">
        <v>23</v>
      </c>
      <c r="Y7" s="1627" t="s">
        <v>28</v>
      </c>
      <c r="Z7" s="1627"/>
      <c r="AA7" s="1628" t="s">
        <v>29</v>
      </c>
      <c r="AB7" s="1628"/>
      <c r="AC7" s="1628"/>
      <c r="AD7" s="1628"/>
      <c r="AE7" s="1629" t="s">
        <v>30</v>
      </c>
      <c r="AF7" s="1630"/>
      <c r="AG7" s="1630"/>
      <c r="AH7" s="1630"/>
      <c r="AI7" s="1630"/>
      <c r="AJ7" s="1631"/>
      <c r="AK7" s="1628" t="s">
        <v>31</v>
      </c>
      <c r="AL7" s="1628"/>
      <c r="AM7" s="1628"/>
      <c r="AN7" s="668" t="s">
        <v>47</v>
      </c>
      <c r="AO7" s="1489" t="s">
        <v>24</v>
      </c>
      <c r="AP7" s="1489" t="s">
        <v>25</v>
      </c>
      <c r="AQ7" s="1492" t="s">
        <v>26</v>
      </c>
      <c r="AR7" s="76"/>
      <c r="AS7" s="76"/>
      <c r="AT7" s="76"/>
      <c r="AU7" s="76"/>
      <c r="AV7" s="76"/>
      <c r="AW7" s="76"/>
      <c r="AX7" s="76"/>
      <c r="AY7" s="76"/>
      <c r="AZ7" s="76"/>
      <c r="BA7" s="76"/>
      <c r="BB7" s="76"/>
      <c r="BC7" s="76"/>
      <c r="BD7" s="76"/>
      <c r="BE7" s="76"/>
      <c r="BF7" s="76"/>
      <c r="BG7" s="76"/>
      <c r="BH7" s="76"/>
      <c r="BI7" s="76"/>
      <c r="BJ7" s="76"/>
      <c r="BK7" s="76"/>
    </row>
    <row r="8" spans="1:63" s="219" customFormat="1" ht="78.75" customHeight="1" x14ac:dyDescent="0.25">
      <c r="A8" s="1478"/>
      <c r="B8" s="1482"/>
      <c r="C8" s="1483"/>
      <c r="D8" s="1483"/>
      <c r="E8" s="1482"/>
      <c r="F8" s="1483"/>
      <c r="G8" s="1483"/>
      <c r="H8" s="1482"/>
      <c r="I8" s="1483"/>
      <c r="J8" s="1483"/>
      <c r="K8" s="1545"/>
      <c r="L8" s="1548"/>
      <c r="M8" s="1501"/>
      <c r="N8" s="1548"/>
      <c r="O8" s="1501"/>
      <c r="P8" s="1548"/>
      <c r="Q8" s="1583"/>
      <c r="R8" s="1542"/>
      <c r="S8" s="1545"/>
      <c r="T8" s="1545"/>
      <c r="U8" s="1548"/>
      <c r="V8" s="1536"/>
      <c r="W8" s="413" t="s">
        <v>9</v>
      </c>
      <c r="X8" s="1501"/>
      <c r="Y8" s="412" t="s">
        <v>32</v>
      </c>
      <c r="Z8" s="414"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76"/>
      <c r="AS8" s="76"/>
      <c r="AT8" s="76"/>
      <c r="AU8" s="76"/>
      <c r="AV8" s="76"/>
      <c r="AW8" s="76"/>
      <c r="AX8" s="76"/>
      <c r="AY8" s="76"/>
      <c r="AZ8" s="76"/>
      <c r="BA8" s="76"/>
      <c r="BB8" s="76"/>
      <c r="BC8" s="76"/>
      <c r="BD8" s="76"/>
      <c r="BE8" s="76"/>
      <c r="BF8" s="76"/>
      <c r="BG8" s="76"/>
      <c r="BH8" s="76"/>
      <c r="BI8" s="76"/>
      <c r="BJ8" s="76"/>
      <c r="BK8" s="76"/>
    </row>
    <row r="9" spans="1:63" s="13" customFormat="1" ht="15" x14ac:dyDescent="0.2">
      <c r="A9" s="64">
        <v>4</v>
      </c>
      <c r="B9" s="4" t="s">
        <v>1355</v>
      </c>
      <c r="C9" s="4"/>
      <c r="D9" s="53"/>
      <c r="E9" s="53"/>
      <c r="F9" s="53"/>
      <c r="G9" s="53"/>
      <c r="H9" s="53"/>
      <c r="I9" s="53"/>
      <c r="J9" s="762"/>
      <c r="K9" s="761"/>
      <c r="L9" s="553"/>
      <c r="M9" s="53"/>
      <c r="N9" s="855"/>
      <c r="O9" s="762"/>
      <c r="P9" s="553"/>
      <c r="Q9" s="763"/>
      <c r="R9" s="764"/>
      <c r="S9" s="553"/>
      <c r="T9" s="761"/>
      <c r="U9" s="761"/>
      <c r="V9" s="765"/>
      <c r="W9" s="765"/>
      <c r="X9" s="766"/>
      <c r="Y9" s="53"/>
      <c r="Z9" s="53"/>
      <c r="AA9" s="53"/>
      <c r="AB9" s="53"/>
      <c r="AC9" s="53"/>
      <c r="AD9" s="53"/>
      <c r="AE9" s="53"/>
      <c r="AF9" s="53"/>
      <c r="AG9" s="53"/>
      <c r="AH9" s="53"/>
      <c r="AI9" s="53"/>
      <c r="AJ9" s="53"/>
      <c r="AK9" s="767"/>
      <c r="AL9" s="767"/>
      <c r="AM9" s="553"/>
      <c r="AN9" s="553"/>
      <c r="AO9" s="553"/>
      <c r="AP9" s="553"/>
      <c r="AQ9" s="768"/>
    </row>
    <row r="10" spans="1:63" s="23" customFormat="1" ht="15" x14ac:dyDescent="0.2">
      <c r="A10" s="1758"/>
      <c r="B10" s="1761"/>
      <c r="C10" s="1762"/>
      <c r="D10" s="769">
        <v>23</v>
      </c>
      <c r="E10" s="173" t="s">
        <v>1356</v>
      </c>
      <c r="F10" s="173"/>
      <c r="G10" s="493"/>
      <c r="H10" s="493"/>
      <c r="I10" s="493"/>
      <c r="J10" s="772"/>
      <c r="K10" s="770"/>
      <c r="L10" s="771"/>
      <c r="M10" s="493"/>
      <c r="N10" s="856"/>
      <c r="O10" s="772"/>
      <c r="P10" s="771"/>
      <c r="Q10" s="773"/>
      <c r="R10" s="774"/>
      <c r="S10" s="771"/>
      <c r="T10" s="770"/>
      <c r="U10" s="770"/>
      <c r="V10" s="775"/>
      <c r="W10" s="775"/>
      <c r="X10" s="776"/>
      <c r="Y10" s="493"/>
      <c r="Z10" s="493"/>
      <c r="AA10" s="493"/>
      <c r="AB10" s="493"/>
      <c r="AC10" s="493"/>
      <c r="AD10" s="493"/>
      <c r="AE10" s="493"/>
      <c r="AF10" s="493"/>
      <c r="AG10" s="493"/>
      <c r="AH10" s="493"/>
      <c r="AI10" s="493"/>
      <c r="AJ10" s="493"/>
      <c r="AK10" s="777"/>
      <c r="AL10" s="777"/>
      <c r="AM10" s="771"/>
      <c r="AN10" s="771"/>
      <c r="AO10" s="771"/>
      <c r="AP10" s="771"/>
      <c r="AQ10" s="778"/>
    </row>
    <row r="11" spans="1:63" s="23" customFormat="1" ht="15" x14ac:dyDescent="0.2">
      <c r="A11" s="1759"/>
      <c r="B11" s="1763"/>
      <c r="C11" s="1764"/>
      <c r="D11" s="1516"/>
      <c r="E11" s="1517"/>
      <c r="F11" s="1518"/>
      <c r="G11" s="56">
        <v>75</v>
      </c>
      <c r="H11" s="24" t="s">
        <v>1357</v>
      </c>
      <c r="I11" s="24"/>
      <c r="J11" s="850"/>
      <c r="K11" s="779"/>
      <c r="L11" s="636"/>
      <c r="M11" s="375"/>
      <c r="N11" s="512"/>
      <c r="O11" s="548"/>
      <c r="P11" s="25"/>
      <c r="Q11" s="780"/>
      <c r="R11" s="781"/>
      <c r="S11" s="636"/>
      <c r="T11" s="779"/>
      <c r="U11" s="779"/>
      <c r="V11" s="639"/>
      <c r="W11" s="639"/>
      <c r="X11" s="641"/>
      <c r="Y11" s="375"/>
      <c r="Z11" s="375"/>
      <c r="AA11" s="375"/>
      <c r="AB11" s="375"/>
      <c r="AC11" s="375"/>
      <c r="AD11" s="375"/>
      <c r="AE11" s="375"/>
      <c r="AF11" s="375"/>
      <c r="AG11" s="375"/>
      <c r="AH11" s="375"/>
      <c r="AI11" s="375"/>
      <c r="AJ11" s="375"/>
      <c r="AK11" s="642"/>
      <c r="AL11" s="642"/>
      <c r="AM11" s="636"/>
      <c r="AN11" s="636"/>
      <c r="AO11" s="636"/>
      <c r="AP11" s="636"/>
      <c r="AQ11" s="643"/>
    </row>
    <row r="12" spans="1:63" ht="69.75" customHeight="1" x14ac:dyDescent="0.2">
      <c r="A12" s="1759"/>
      <c r="B12" s="1763"/>
      <c r="C12" s="1764"/>
      <c r="D12" s="1519"/>
      <c r="E12" s="1520"/>
      <c r="F12" s="1521"/>
      <c r="G12" s="23"/>
      <c r="H12" s="489"/>
      <c r="I12" s="327"/>
      <c r="J12" s="1767">
        <v>214</v>
      </c>
      <c r="K12" s="1768" t="s">
        <v>1358</v>
      </c>
      <c r="L12" s="1769" t="s">
        <v>2007</v>
      </c>
      <c r="M12" s="1770">
        <v>3</v>
      </c>
      <c r="N12" s="1780"/>
      <c r="O12" s="1782" t="s">
        <v>2300</v>
      </c>
      <c r="P12" s="1784" t="s">
        <v>1359</v>
      </c>
      <c r="Q12" s="1786">
        <f>R12/SUM(R12:R29)*100</f>
        <v>2.2488081316902044</v>
      </c>
      <c r="R12" s="1787">
        <f>SUM(V12:V13)</f>
        <v>50000000</v>
      </c>
      <c r="S12" s="1768" t="s">
        <v>1360</v>
      </c>
      <c r="T12" s="1768" t="s">
        <v>1361</v>
      </c>
      <c r="U12" s="1768" t="s">
        <v>1362</v>
      </c>
      <c r="V12" s="782">
        <v>30000000</v>
      </c>
      <c r="W12" s="783">
        <v>20</v>
      </c>
      <c r="X12" s="784" t="s">
        <v>1363</v>
      </c>
      <c r="Y12" s="1772">
        <v>292684</v>
      </c>
      <c r="Z12" s="1775">
        <v>282326</v>
      </c>
      <c r="AA12" s="1778">
        <v>135912</v>
      </c>
      <c r="AB12" s="1778">
        <v>45122</v>
      </c>
      <c r="AC12" s="1778">
        <v>307101</v>
      </c>
      <c r="AD12" s="1795">
        <v>86875</v>
      </c>
      <c r="AE12" s="1778">
        <v>2145</v>
      </c>
      <c r="AF12" s="1778">
        <v>12718</v>
      </c>
      <c r="AG12" s="1792">
        <v>26</v>
      </c>
      <c r="AH12" s="1564">
        <v>37</v>
      </c>
      <c r="AI12" s="1564"/>
      <c r="AJ12" s="1564"/>
      <c r="AK12" s="1564">
        <v>53164</v>
      </c>
      <c r="AL12" s="1564">
        <v>16982</v>
      </c>
      <c r="AM12" s="1564">
        <v>60013</v>
      </c>
      <c r="AN12" s="1792">
        <f>Y12+Z12</f>
        <v>575010</v>
      </c>
      <c r="AO12" s="248">
        <v>43174</v>
      </c>
      <c r="AP12" s="249">
        <v>43363</v>
      </c>
      <c r="AQ12" s="1789" t="s">
        <v>2312</v>
      </c>
    </row>
    <row r="13" spans="1:63" ht="63" customHeight="1" x14ac:dyDescent="0.2">
      <c r="A13" s="1759"/>
      <c r="B13" s="1763"/>
      <c r="C13" s="1764"/>
      <c r="D13" s="1519"/>
      <c r="E13" s="1520"/>
      <c r="F13" s="1521"/>
      <c r="G13" s="23"/>
      <c r="H13" s="486"/>
      <c r="I13" s="487"/>
      <c r="J13" s="1767"/>
      <c r="K13" s="1768"/>
      <c r="L13" s="1769"/>
      <c r="M13" s="1770"/>
      <c r="N13" s="1781"/>
      <c r="O13" s="1783"/>
      <c r="P13" s="1785"/>
      <c r="Q13" s="1786">
        <f>R13/SUM(R12:R29)*100</f>
        <v>0</v>
      </c>
      <c r="R13" s="1787"/>
      <c r="S13" s="1768"/>
      <c r="T13" s="1768"/>
      <c r="U13" s="1768"/>
      <c r="V13" s="782">
        <v>20000000</v>
      </c>
      <c r="W13" s="783">
        <v>42</v>
      </c>
      <c r="X13" s="784" t="s">
        <v>1364</v>
      </c>
      <c r="Y13" s="1773"/>
      <c r="Z13" s="1776"/>
      <c r="AA13" s="1779"/>
      <c r="AB13" s="1779"/>
      <c r="AC13" s="1779"/>
      <c r="AD13" s="1779"/>
      <c r="AE13" s="1779"/>
      <c r="AF13" s="1779"/>
      <c r="AG13" s="1796"/>
      <c r="AH13" s="1779"/>
      <c r="AI13" s="1779"/>
      <c r="AJ13" s="1779"/>
      <c r="AK13" s="1779"/>
      <c r="AL13" s="1779"/>
      <c r="AM13" s="1779"/>
      <c r="AN13" s="1793"/>
      <c r="AO13" s="248">
        <v>43174</v>
      </c>
      <c r="AP13" s="249">
        <v>43363</v>
      </c>
      <c r="AQ13" s="1790"/>
    </row>
    <row r="14" spans="1:63" ht="100.5" customHeight="1" x14ac:dyDescent="0.2">
      <c r="A14" s="1759"/>
      <c r="B14" s="1763"/>
      <c r="C14" s="1764"/>
      <c r="D14" s="1519"/>
      <c r="E14" s="1520"/>
      <c r="F14" s="1521"/>
      <c r="G14" s="23"/>
      <c r="H14" s="486"/>
      <c r="I14" s="487"/>
      <c r="J14" s="851">
        <v>215</v>
      </c>
      <c r="K14" s="785" t="s">
        <v>1365</v>
      </c>
      <c r="L14" s="786" t="s">
        <v>2008</v>
      </c>
      <c r="M14" s="787">
        <v>3</v>
      </c>
      <c r="N14" s="1781"/>
      <c r="O14" s="1783"/>
      <c r="P14" s="1785"/>
      <c r="Q14" s="788">
        <f>R14/SUM(R12:R29)*100</f>
        <v>3.1483313843662861</v>
      </c>
      <c r="R14" s="789">
        <f>+V14</f>
        <v>70000000</v>
      </c>
      <c r="S14" s="1768"/>
      <c r="T14" s="1768"/>
      <c r="U14" s="785" t="s">
        <v>1366</v>
      </c>
      <c r="V14" s="782">
        <v>70000000</v>
      </c>
      <c r="W14" s="783">
        <v>42</v>
      </c>
      <c r="X14" s="784" t="s">
        <v>1364</v>
      </c>
      <c r="Y14" s="1773"/>
      <c r="Z14" s="1776"/>
      <c r="AA14" s="1779"/>
      <c r="AB14" s="1779"/>
      <c r="AC14" s="1779"/>
      <c r="AD14" s="1779"/>
      <c r="AE14" s="1779"/>
      <c r="AF14" s="1779"/>
      <c r="AG14" s="1796"/>
      <c r="AH14" s="1779"/>
      <c r="AI14" s="1779"/>
      <c r="AJ14" s="1779"/>
      <c r="AK14" s="1779"/>
      <c r="AL14" s="1779"/>
      <c r="AM14" s="1779"/>
      <c r="AN14" s="1793"/>
      <c r="AO14" s="248">
        <v>43296</v>
      </c>
      <c r="AP14" s="249">
        <v>43454</v>
      </c>
      <c r="AQ14" s="1790"/>
    </row>
    <row r="15" spans="1:63" ht="66.75" customHeight="1" x14ac:dyDescent="0.2">
      <c r="A15" s="1759"/>
      <c r="B15" s="1763"/>
      <c r="C15" s="1764"/>
      <c r="D15" s="1519"/>
      <c r="E15" s="1520"/>
      <c r="F15" s="1521"/>
      <c r="G15" s="23"/>
      <c r="H15" s="486"/>
      <c r="I15" s="487"/>
      <c r="J15" s="1767">
        <v>216</v>
      </c>
      <c r="K15" s="1768" t="s">
        <v>1367</v>
      </c>
      <c r="L15" s="1769" t="s">
        <v>2009</v>
      </c>
      <c r="M15" s="1791">
        <v>2</v>
      </c>
      <c r="N15" s="1781"/>
      <c r="O15" s="1783"/>
      <c r="P15" s="1785"/>
      <c r="Q15" s="1786">
        <f>R15/SUM(R12:R29)*100</f>
        <v>6.7464243950706129</v>
      </c>
      <c r="R15" s="1787">
        <f>SUM(V15:V17)</f>
        <v>150000000</v>
      </c>
      <c r="S15" s="1768"/>
      <c r="T15" s="1768"/>
      <c r="U15" s="790" t="s">
        <v>1368</v>
      </c>
      <c r="V15" s="782">
        <v>20000000</v>
      </c>
      <c r="W15" s="783">
        <v>42</v>
      </c>
      <c r="X15" s="1788" t="s">
        <v>1364</v>
      </c>
      <c r="Y15" s="1773"/>
      <c r="Z15" s="1776"/>
      <c r="AA15" s="1779"/>
      <c r="AB15" s="1779"/>
      <c r="AC15" s="1779"/>
      <c r="AD15" s="1779"/>
      <c r="AE15" s="1779"/>
      <c r="AF15" s="1779"/>
      <c r="AG15" s="1796"/>
      <c r="AH15" s="1779"/>
      <c r="AI15" s="1779"/>
      <c r="AJ15" s="1779"/>
      <c r="AK15" s="1779"/>
      <c r="AL15" s="1779"/>
      <c r="AM15" s="1779"/>
      <c r="AN15" s="1793"/>
      <c r="AO15" s="248">
        <v>43266</v>
      </c>
      <c r="AP15" s="249">
        <v>43454</v>
      </c>
      <c r="AQ15" s="1790"/>
    </row>
    <row r="16" spans="1:63" ht="28.5" x14ac:dyDescent="0.2">
      <c r="A16" s="1759"/>
      <c r="B16" s="1763"/>
      <c r="C16" s="1764"/>
      <c r="D16" s="1519"/>
      <c r="E16" s="1520"/>
      <c r="F16" s="1521"/>
      <c r="G16" s="23"/>
      <c r="H16" s="486"/>
      <c r="I16" s="487"/>
      <c r="J16" s="1767"/>
      <c r="K16" s="1768"/>
      <c r="L16" s="1769"/>
      <c r="M16" s="1791"/>
      <c r="N16" s="1781"/>
      <c r="O16" s="1783"/>
      <c r="P16" s="1785"/>
      <c r="Q16" s="1786"/>
      <c r="R16" s="1787"/>
      <c r="S16" s="1768"/>
      <c r="T16" s="1768"/>
      <c r="U16" s="790" t="s">
        <v>1369</v>
      </c>
      <c r="V16" s="782">
        <v>80000000</v>
      </c>
      <c r="W16" s="783">
        <v>42</v>
      </c>
      <c r="X16" s="1788"/>
      <c r="Y16" s="1773"/>
      <c r="Z16" s="1776"/>
      <c r="AA16" s="1779"/>
      <c r="AB16" s="1779"/>
      <c r="AC16" s="1779"/>
      <c r="AD16" s="1779"/>
      <c r="AE16" s="1779"/>
      <c r="AF16" s="1779"/>
      <c r="AG16" s="1796"/>
      <c r="AH16" s="1779"/>
      <c r="AI16" s="1779"/>
      <c r="AJ16" s="1779"/>
      <c r="AK16" s="1779"/>
      <c r="AL16" s="1779"/>
      <c r="AM16" s="1779"/>
      <c r="AN16" s="1793"/>
      <c r="AO16" s="250">
        <v>43313</v>
      </c>
      <c r="AP16" s="249">
        <v>43454</v>
      </c>
      <c r="AQ16" s="1790"/>
    </row>
    <row r="17" spans="1:44" ht="43.5" customHeight="1" x14ac:dyDescent="0.2">
      <c r="A17" s="1759"/>
      <c r="B17" s="1763"/>
      <c r="C17" s="1764"/>
      <c r="D17" s="1519"/>
      <c r="E17" s="1520"/>
      <c r="F17" s="1521"/>
      <c r="G17" s="23"/>
      <c r="H17" s="486"/>
      <c r="I17" s="487"/>
      <c r="J17" s="1767"/>
      <c r="K17" s="1768"/>
      <c r="L17" s="1769"/>
      <c r="M17" s="1791"/>
      <c r="N17" s="1781"/>
      <c r="O17" s="1783"/>
      <c r="P17" s="1785"/>
      <c r="Q17" s="1786"/>
      <c r="R17" s="1787"/>
      <c r="S17" s="1768"/>
      <c r="T17" s="1768"/>
      <c r="U17" s="790" t="s">
        <v>1370</v>
      </c>
      <c r="V17" s="782">
        <v>50000000</v>
      </c>
      <c r="W17" s="783">
        <v>42</v>
      </c>
      <c r="X17" s="1788"/>
      <c r="Y17" s="1773"/>
      <c r="Z17" s="1776"/>
      <c r="AA17" s="1779"/>
      <c r="AB17" s="1779"/>
      <c r="AC17" s="1779"/>
      <c r="AD17" s="1779"/>
      <c r="AE17" s="1779"/>
      <c r="AF17" s="1779"/>
      <c r="AG17" s="1796"/>
      <c r="AH17" s="1779"/>
      <c r="AI17" s="1779"/>
      <c r="AJ17" s="1779"/>
      <c r="AK17" s="1779"/>
      <c r="AL17" s="1779"/>
      <c r="AM17" s="1779"/>
      <c r="AN17" s="1793"/>
      <c r="AO17" s="250">
        <v>43313</v>
      </c>
      <c r="AP17" s="249">
        <v>43454</v>
      </c>
      <c r="AQ17" s="1790"/>
    </row>
    <row r="18" spans="1:44" ht="34.5" customHeight="1" x14ac:dyDescent="0.2">
      <c r="A18" s="1759"/>
      <c r="B18" s="1763"/>
      <c r="C18" s="1764"/>
      <c r="D18" s="1519"/>
      <c r="E18" s="1520"/>
      <c r="F18" s="1521"/>
      <c r="G18" s="23"/>
      <c r="H18" s="486"/>
      <c r="I18" s="487"/>
      <c r="J18" s="1767">
        <v>217</v>
      </c>
      <c r="K18" s="1768" t="s">
        <v>1371</v>
      </c>
      <c r="L18" s="1769" t="s">
        <v>2010</v>
      </c>
      <c r="M18" s="1770">
        <v>5</v>
      </c>
      <c r="N18" s="857" t="s">
        <v>1372</v>
      </c>
      <c r="O18" s="1783"/>
      <c r="P18" s="1785"/>
      <c r="Q18" s="1786">
        <f>R18/SUM(R12:R29)*100</f>
        <v>76.162633804083839</v>
      </c>
      <c r="R18" s="1787">
        <f>SUM(V18:V27)</f>
        <v>1693400000</v>
      </c>
      <c r="S18" s="1768"/>
      <c r="T18" s="1768"/>
      <c r="U18" s="790" t="s">
        <v>1373</v>
      </c>
      <c r="V18" s="791">
        <v>1130600000</v>
      </c>
      <c r="W18" s="783">
        <v>42</v>
      </c>
      <c r="X18" s="1788" t="s">
        <v>1364</v>
      </c>
      <c r="Y18" s="1773"/>
      <c r="Z18" s="1776"/>
      <c r="AA18" s="1779"/>
      <c r="AB18" s="1779"/>
      <c r="AC18" s="1779"/>
      <c r="AD18" s="1779"/>
      <c r="AE18" s="1779"/>
      <c r="AF18" s="1779"/>
      <c r="AG18" s="1796"/>
      <c r="AH18" s="1779"/>
      <c r="AI18" s="1779"/>
      <c r="AJ18" s="1779"/>
      <c r="AK18" s="1779"/>
      <c r="AL18" s="1779"/>
      <c r="AM18" s="1779"/>
      <c r="AN18" s="1793"/>
      <c r="AO18" s="248">
        <v>43282</v>
      </c>
      <c r="AP18" s="249">
        <v>43454</v>
      </c>
      <c r="AQ18" s="1790"/>
    </row>
    <row r="19" spans="1:44" ht="42.75" x14ac:dyDescent="0.2">
      <c r="A19" s="1759"/>
      <c r="B19" s="1763"/>
      <c r="C19" s="1764"/>
      <c r="D19" s="1519"/>
      <c r="E19" s="1520"/>
      <c r="F19" s="1521"/>
      <c r="G19" s="23"/>
      <c r="H19" s="486"/>
      <c r="I19" s="487"/>
      <c r="J19" s="1767"/>
      <c r="K19" s="1768"/>
      <c r="L19" s="1769"/>
      <c r="M19" s="1770"/>
      <c r="N19" s="857"/>
      <c r="O19" s="1783"/>
      <c r="P19" s="1785"/>
      <c r="Q19" s="1786"/>
      <c r="R19" s="1787"/>
      <c r="S19" s="1768"/>
      <c r="T19" s="1768"/>
      <c r="U19" s="790" t="s">
        <v>1374</v>
      </c>
      <c r="V19" s="791">
        <v>300000000</v>
      </c>
      <c r="W19" s="783">
        <v>42</v>
      </c>
      <c r="X19" s="1788"/>
      <c r="Y19" s="1773"/>
      <c r="Z19" s="1776"/>
      <c r="AA19" s="1779"/>
      <c r="AB19" s="1779"/>
      <c r="AC19" s="1779"/>
      <c r="AD19" s="1779"/>
      <c r="AE19" s="1779"/>
      <c r="AF19" s="1779"/>
      <c r="AG19" s="1796"/>
      <c r="AH19" s="1779"/>
      <c r="AI19" s="1779"/>
      <c r="AJ19" s="1779"/>
      <c r="AK19" s="1779"/>
      <c r="AL19" s="1779"/>
      <c r="AM19" s="1779"/>
      <c r="AN19" s="1793"/>
      <c r="AO19" s="248">
        <v>43174</v>
      </c>
      <c r="AP19" s="249">
        <v>43454</v>
      </c>
      <c r="AQ19" s="1790"/>
    </row>
    <row r="20" spans="1:44" ht="14.25" x14ac:dyDescent="0.2">
      <c r="A20" s="1759"/>
      <c r="B20" s="1763"/>
      <c r="C20" s="1764"/>
      <c r="D20" s="1519"/>
      <c r="E20" s="1520"/>
      <c r="F20" s="1521"/>
      <c r="G20" s="23"/>
      <c r="H20" s="486"/>
      <c r="I20" s="487"/>
      <c r="J20" s="1767"/>
      <c r="K20" s="1768"/>
      <c r="L20" s="1769"/>
      <c r="M20" s="1770"/>
      <c r="N20" s="857"/>
      <c r="O20" s="1783"/>
      <c r="P20" s="1785"/>
      <c r="Q20" s="1786"/>
      <c r="R20" s="1787"/>
      <c r="S20" s="1768"/>
      <c r="T20" s="1768"/>
      <c r="U20" s="790" t="s">
        <v>1375</v>
      </c>
      <c r="V20" s="791">
        <v>80000000</v>
      </c>
      <c r="W20" s="783">
        <v>42</v>
      </c>
      <c r="X20" s="1788"/>
      <c r="Y20" s="1773"/>
      <c r="Z20" s="1776"/>
      <c r="AA20" s="1779"/>
      <c r="AB20" s="1779"/>
      <c r="AC20" s="1779"/>
      <c r="AD20" s="1779"/>
      <c r="AE20" s="1779"/>
      <c r="AF20" s="1779"/>
      <c r="AG20" s="1796"/>
      <c r="AH20" s="1779"/>
      <c r="AI20" s="1779"/>
      <c r="AJ20" s="1779"/>
      <c r="AK20" s="1779"/>
      <c r="AL20" s="1779"/>
      <c r="AM20" s="1779"/>
      <c r="AN20" s="1793"/>
      <c r="AO20" s="248">
        <v>43174</v>
      </c>
      <c r="AP20" s="249">
        <v>43454</v>
      </c>
      <c r="AQ20" s="1790"/>
    </row>
    <row r="21" spans="1:44" ht="39" customHeight="1" x14ac:dyDescent="0.2">
      <c r="A21" s="1759"/>
      <c r="B21" s="1763"/>
      <c r="C21" s="1764"/>
      <c r="D21" s="1519"/>
      <c r="E21" s="1520"/>
      <c r="F21" s="1521"/>
      <c r="G21" s="23"/>
      <c r="H21" s="486"/>
      <c r="I21" s="487"/>
      <c r="J21" s="1767"/>
      <c r="K21" s="1768"/>
      <c r="L21" s="1769"/>
      <c r="M21" s="1770"/>
      <c r="N21" s="857" t="s">
        <v>1376</v>
      </c>
      <c r="O21" s="1783"/>
      <c r="P21" s="1785"/>
      <c r="Q21" s="1786"/>
      <c r="R21" s="1787"/>
      <c r="S21" s="1768"/>
      <c r="T21" s="1768"/>
      <c r="U21" s="790" t="s">
        <v>1377</v>
      </c>
      <c r="V21" s="791">
        <v>2000000</v>
      </c>
      <c r="W21" s="783">
        <v>42</v>
      </c>
      <c r="X21" s="1788"/>
      <c r="Y21" s="1773"/>
      <c r="Z21" s="1776"/>
      <c r="AA21" s="1779"/>
      <c r="AB21" s="1779"/>
      <c r="AC21" s="1779"/>
      <c r="AD21" s="1779"/>
      <c r="AE21" s="1779"/>
      <c r="AF21" s="1779"/>
      <c r="AG21" s="1796"/>
      <c r="AH21" s="1779"/>
      <c r="AI21" s="1779"/>
      <c r="AJ21" s="1779"/>
      <c r="AK21" s="1779"/>
      <c r="AL21" s="1779"/>
      <c r="AM21" s="1779"/>
      <c r="AN21" s="1793"/>
      <c r="AO21" s="248">
        <v>43174</v>
      </c>
      <c r="AP21" s="249">
        <v>43281</v>
      </c>
      <c r="AQ21" s="1790"/>
    </row>
    <row r="22" spans="1:44" ht="42.75" x14ac:dyDescent="0.2">
      <c r="A22" s="1759"/>
      <c r="B22" s="1763"/>
      <c r="C22" s="1764"/>
      <c r="D22" s="1519"/>
      <c r="E22" s="1520"/>
      <c r="F22" s="1521"/>
      <c r="G22" s="23"/>
      <c r="H22" s="486"/>
      <c r="I22" s="487"/>
      <c r="J22" s="1767"/>
      <c r="K22" s="1768"/>
      <c r="L22" s="1769"/>
      <c r="M22" s="1770"/>
      <c r="N22" s="1781"/>
      <c r="O22" s="1783"/>
      <c r="P22" s="1785"/>
      <c r="Q22" s="1786"/>
      <c r="R22" s="1787"/>
      <c r="S22" s="1768"/>
      <c r="T22" s="1768"/>
      <c r="U22" s="790" t="s">
        <v>1378</v>
      </c>
      <c r="V22" s="791">
        <v>40000000</v>
      </c>
      <c r="W22" s="783">
        <v>42</v>
      </c>
      <c r="X22" s="1788"/>
      <c r="Y22" s="1773"/>
      <c r="Z22" s="1776"/>
      <c r="AA22" s="1779"/>
      <c r="AB22" s="1779"/>
      <c r="AC22" s="1779"/>
      <c r="AD22" s="1779"/>
      <c r="AE22" s="1779"/>
      <c r="AF22" s="1779"/>
      <c r="AG22" s="1796"/>
      <c r="AH22" s="1779"/>
      <c r="AI22" s="1779"/>
      <c r="AJ22" s="1779"/>
      <c r="AK22" s="1779"/>
      <c r="AL22" s="1779"/>
      <c r="AM22" s="1779"/>
      <c r="AN22" s="1793"/>
      <c r="AO22" s="248">
        <v>43205</v>
      </c>
      <c r="AP22" s="249">
        <v>43454</v>
      </c>
      <c r="AQ22" s="1790"/>
    </row>
    <row r="23" spans="1:44" ht="14.25" x14ac:dyDescent="0.2">
      <c r="A23" s="1759"/>
      <c r="B23" s="1763"/>
      <c r="C23" s="1764"/>
      <c r="D23" s="1519"/>
      <c r="E23" s="1520"/>
      <c r="F23" s="1521"/>
      <c r="G23" s="23"/>
      <c r="H23" s="486"/>
      <c r="I23" s="487"/>
      <c r="J23" s="1767"/>
      <c r="K23" s="1768"/>
      <c r="L23" s="1769"/>
      <c r="M23" s="1770"/>
      <c r="N23" s="1781"/>
      <c r="O23" s="1783"/>
      <c r="P23" s="1785"/>
      <c r="Q23" s="1786"/>
      <c r="R23" s="1787"/>
      <c r="S23" s="1768"/>
      <c r="T23" s="1768"/>
      <c r="U23" s="790" t="s">
        <v>1379</v>
      </c>
      <c r="V23" s="791">
        <v>90000000</v>
      </c>
      <c r="W23" s="783">
        <v>42</v>
      </c>
      <c r="X23" s="1788"/>
      <c r="Y23" s="1773"/>
      <c r="Z23" s="1776"/>
      <c r="AA23" s="1779"/>
      <c r="AB23" s="1779"/>
      <c r="AC23" s="1779"/>
      <c r="AD23" s="1779"/>
      <c r="AE23" s="1779"/>
      <c r="AF23" s="1779"/>
      <c r="AG23" s="1796"/>
      <c r="AH23" s="1779"/>
      <c r="AI23" s="1779"/>
      <c r="AJ23" s="1779"/>
      <c r="AK23" s="1779"/>
      <c r="AL23" s="1779"/>
      <c r="AM23" s="1779"/>
      <c r="AN23" s="1793"/>
      <c r="AO23" s="248">
        <v>43174</v>
      </c>
      <c r="AP23" s="249">
        <v>43454</v>
      </c>
      <c r="AQ23" s="1790"/>
    </row>
    <row r="24" spans="1:44" ht="87" customHeight="1" x14ac:dyDescent="0.2">
      <c r="A24" s="1759"/>
      <c r="B24" s="1763"/>
      <c r="C24" s="1764"/>
      <c r="D24" s="1519"/>
      <c r="E24" s="1520"/>
      <c r="F24" s="1521"/>
      <c r="G24" s="23"/>
      <c r="H24" s="486"/>
      <c r="I24" s="487"/>
      <c r="J24" s="1767"/>
      <c r="K24" s="1768"/>
      <c r="L24" s="1769"/>
      <c r="M24" s="1770"/>
      <c r="N24" s="1781"/>
      <c r="O24" s="1783"/>
      <c r="P24" s="1785"/>
      <c r="Q24" s="1786"/>
      <c r="R24" s="1787"/>
      <c r="S24" s="1768"/>
      <c r="T24" s="1768"/>
      <c r="U24" s="790" t="s">
        <v>1380</v>
      </c>
      <c r="V24" s="791">
        <v>10000000</v>
      </c>
      <c r="W24" s="783">
        <v>42</v>
      </c>
      <c r="X24" s="1788"/>
      <c r="Y24" s="1773"/>
      <c r="Z24" s="1776"/>
      <c r="AA24" s="1779"/>
      <c r="AB24" s="1779"/>
      <c r="AC24" s="1779"/>
      <c r="AD24" s="1779"/>
      <c r="AE24" s="1779"/>
      <c r="AF24" s="1779"/>
      <c r="AG24" s="1796"/>
      <c r="AH24" s="1779"/>
      <c r="AI24" s="1779"/>
      <c r="AJ24" s="1779"/>
      <c r="AK24" s="1779"/>
      <c r="AL24" s="1779"/>
      <c r="AM24" s="1779"/>
      <c r="AN24" s="1793"/>
      <c r="AO24" s="248">
        <v>43205</v>
      </c>
      <c r="AP24" s="249">
        <v>43454</v>
      </c>
      <c r="AQ24" s="1790"/>
    </row>
    <row r="25" spans="1:44" ht="73.5" customHeight="1" x14ac:dyDescent="0.2">
      <c r="A25" s="1759"/>
      <c r="B25" s="1763"/>
      <c r="C25" s="1764"/>
      <c r="D25" s="1519"/>
      <c r="E25" s="1520"/>
      <c r="F25" s="1521"/>
      <c r="G25" s="23"/>
      <c r="H25" s="486"/>
      <c r="I25" s="487"/>
      <c r="J25" s="1767"/>
      <c r="K25" s="1768"/>
      <c r="L25" s="1769"/>
      <c r="M25" s="1770"/>
      <c r="N25" s="1781"/>
      <c r="O25" s="1783"/>
      <c r="P25" s="1785"/>
      <c r="Q25" s="1786"/>
      <c r="R25" s="1787"/>
      <c r="S25" s="1768"/>
      <c r="T25" s="1768"/>
      <c r="U25" s="790" t="s">
        <v>1381</v>
      </c>
      <c r="V25" s="791">
        <v>28800000</v>
      </c>
      <c r="W25" s="783">
        <v>42</v>
      </c>
      <c r="X25" s="1788"/>
      <c r="Y25" s="1773"/>
      <c r="Z25" s="1776"/>
      <c r="AA25" s="1779"/>
      <c r="AB25" s="1779"/>
      <c r="AC25" s="1779"/>
      <c r="AD25" s="1779"/>
      <c r="AE25" s="1779"/>
      <c r="AF25" s="1779"/>
      <c r="AG25" s="1796"/>
      <c r="AH25" s="1779"/>
      <c r="AI25" s="1779"/>
      <c r="AJ25" s="1779"/>
      <c r="AK25" s="1779"/>
      <c r="AL25" s="1779"/>
      <c r="AM25" s="1779"/>
      <c r="AN25" s="1793"/>
      <c r="AO25" s="248">
        <v>43115</v>
      </c>
      <c r="AP25" s="249">
        <v>43281</v>
      </c>
      <c r="AQ25" s="1790"/>
    </row>
    <row r="26" spans="1:44" ht="45.75" customHeight="1" x14ac:dyDescent="0.2">
      <c r="A26" s="1759"/>
      <c r="B26" s="1763"/>
      <c r="C26" s="1764"/>
      <c r="D26" s="1519"/>
      <c r="E26" s="1520"/>
      <c r="F26" s="1521"/>
      <c r="G26" s="23"/>
      <c r="H26" s="486"/>
      <c r="I26" s="487"/>
      <c r="J26" s="1767"/>
      <c r="K26" s="1768"/>
      <c r="L26" s="1769"/>
      <c r="M26" s="1770"/>
      <c r="N26" s="1781"/>
      <c r="O26" s="1783"/>
      <c r="P26" s="1785"/>
      <c r="Q26" s="1786"/>
      <c r="R26" s="1787"/>
      <c r="S26" s="1768"/>
      <c r="T26" s="1768"/>
      <c r="U26" s="790" t="s">
        <v>1382</v>
      </c>
      <c r="V26" s="791">
        <v>6000000</v>
      </c>
      <c r="W26" s="783">
        <v>42</v>
      </c>
      <c r="X26" s="1788"/>
      <c r="Y26" s="1773"/>
      <c r="Z26" s="1776"/>
      <c r="AA26" s="1779"/>
      <c r="AB26" s="1779"/>
      <c r="AC26" s="1779"/>
      <c r="AD26" s="1779"/>
      <c r="AE26" s="1779"/>
      <c r="AF26" s="1779"/>
      <c r="AG26" s="1796"/>
      <c r="AH26" s="1779"/>
      <c r="AI26" s="1779"/>
      <c r="AJ26" s="1779"/>
      <c r="AK26" s="1779"/>
      <c r="AL26" s="1779"/>
      <c r="AM26" s="1779"/>
      <c r="AN26" s="1793"/>
      <c r="AO26" s="248">
        <v>43115</v>
      </c>
      <c r="AP26" s="249">
        <v>43281</v>
      </c>
      <c r="AQ26" s="1790"/>
    </row>
    <row r="27" spans="1:44" ht="66" customHeight="1" x14ac:dyDescent="0.2">
      <c r="A27" s="1759"/>
      <c r="B27" s="1763"/>
      <c r="C27" s="1764"/>
      <c r="D27" s="1519"/>
      <c r="E27" s="1520"/>
      <c r="F27" s="1521"/>
      <c r="G27" s="23"/>
      <c r="H27" s="486"/>
      <c r="I27" s="487"/>
      <c r="J27" s="1767"/>
      <c r="K27" s="1768"/>
      <c r="L27" s="1769"/>
      <c r="M27" s="1770"/>
      <c r="N27" s="1781"/>
      <c r="O27" s="1783"/>
      <c r="P27" s="1785"/>
      <c r="Q27" s="1786"/>
      <c r="R27" s="1787"/>
      <c r="S27" s="1768"/>
      <c r="T27" s="1768"/>
      <c r="U27" s="458" t="s">
        <v>1383</v>
      </c>
      <c r="V27" s="791">
        <v>6000000</v>
      </c>
      <c r="W27" s="783">
        <v>42</v>
      </c>
      <c r="X27" s="1788"/>
      <c r="Y27" s="1773"/>
      <c r="Z27" s="1776"/>
      <c r="AA27" s="1779"/>
      <c r="AB27" s="1779"/>
      <c r="AC27" s="1779"/>
      <c r="AD27" s="1779"/>
      <c r="AE27" s="1779"/>
      <c r="AF27" s="1779"/>
      <c r="AG27" s="1796"/>
      <c r="AH27" s="1779"/>
      <c r="AI27" s="1779"/>
      <c r="AJ27" s="1779"/>
      <c r="AK27" s="1779"/>
      <c r="AL27" s="1779"/>
      <c r="AM27" s="1779"/>
      <c r="AN27" s="1793"/>
      <c r="AO27" s="248">
        <v>43115</v>
      </c>
      <c r="AP27" s="249">
        <v>43281</v>
      </c>
      <c r="AQ27" s="1790"/>
    </row>
    <row r="28" spans="1:44" ht="57.75" customHeight="1" x14ac:dyDescent="0.2">
      <c r="A28" s="1759"/>
      <c r="B28" s="1763"/>
      <c r="C28" s="1764"/>
      <c r="D28" s="1519"/>
      <c r="E28" s="1520"/>
      <c r="F28" s="1521"/>
      <c r="G28" s="23"/>
      <c r="H28" s="486"/>
      <c r="I28" s="487"/>
      <c r="J28" s="1767">
        <v>218</v>
      </c>
      <c r="K28" s="1768" t="s">
        <v>1384</v>
      </c>
      <c r="L28" s="1769" t="s">
        <v>2011</v>
      </c>
      <c r="M28" s="1770">
        <v>3</v>
      </c>
      <c r="N28" s="1781"/>
      <c r="O28" s="1783"/>
      <c r="P28" s="1785"/>
      <c r="Q28" s="1786">
        <f>R28/SUM(R12:R29)*100</f>
        <v>11.693802284789061</v>
      </c>
      <c r="R28" s="1787">
        <f>SUM(V28:V29)</f>
        <v>260000000</v>
      </c>
      <c r="S28" s="1768"/>
      <c r="T28" s="1768"/>
      <c r="U28" s="785" t="s">
        <v>1385</v>
      </c>
      <c r="V28" s="791">
        <v>251000000</v>
      </c>
      <c r="W28" s="783">
        <v>42</v>
      </c>
      <c r="X28" s="784"/>
      <c r="Y28" s="1773"/>
      <c r="Z28" s="1776"/>
      <c r="AA28" s="1779"/>
      <c r="AB28" s="1779"/>
      <c r="AC28" s="1779"/>
      <c r="AD28" s="1779"/>
      <c r="AE28" s="1779"/>
      <c r="AF28" s="1779"/>
      <c r="AG28" s="1796"/>
      <c r="AH28" s="1779"/>
      <c r="AI28" s="1779"/>
      <c r="AJ28" s="1779"/>
      <c r="AK28" s="1779"/>
      <c r="AL28" s="1779"/>
      <c r="AM28" s="1779"/>
      <c r="AN28" s="1793"/>
      <c r="AO28" s="248">
        <v>43115</v>
      </c>
      <c r="AP28" s="249">
        <v>43281</v>
      </c>
      <c r="AQ28" s="1790"/>
      <c r="AR28" s="359"/>
    </row>
    <row r="29" spans="1:44" ht="67.5" customHeight="1" x14ac:dyDescent="0.2">
      <c r="A29" s="1759"/>
      <c r="B29" s="1763"/>
      <c r="C29" s="1764"/>
      <c r="D29" s="1519"/>
      <c r="E29" s="1520"/>
      <c r="F29" s="1521"/>
      <c r="G29" s="23"/>
      <c r="H29" s="625"/>
      <c r="I29" s="622"/>
      <c r="J29" s="1767"/>
      <c r="K29" s="1768"/>
      <c r="L29" s="1769"/>
      <c r="M29" s="1770"/>
      <c r="N29" s="1781"/>
      <c r="O29" s="1783"/>
      <c r="P29" s="1785"/>
      <c r="Q29" s="1786"/>
      <c r="R29" s="1787"/>
      <c r="S29" s="1768"/>
      <c r="T29" s="1768"/>
      <c r="U29" s="790" t="s">
        <v>1386</v>
      </c>
      <c r="V29" s="791">
        <v>9000000</v>
      </c>
      <c r="W29" s="783">
        <v>42</v>
      </c>
      <c r="X29" s="784" t="s">
        <v>1364</v>
      </c>
      <c r="Y29" s="1774"/>
      <c r="Z29" s="1777"/>
      <c r="AA29" s="1779"/>
      <c r="AB29" s="1779"/>
      <c r="AC29" s="1779"/>
      <c r="AD29" s="1779"/>
      <c r="AE29" s="1779"/>
      <c r="AF29" s="1779"/>
      <c r="AG29" s="1797"/>
      <c r="AH29" s="1779"/>
      <c r="AI29" s="1779"/>
      <c r="AJ29" s="1779"/>
      <c r="AK29" s="1779"/>
      <c r="AL29" s="1779"/>
      <c r="AM29" s="1779"/>
      <c r="AN29" s="1794"/>
      <c r="AO29" s="248">
        <v>43235</v>
      </c>
      <c r="AP29" s="249">
        <v>43403</v>
      </c>
      <c r="AQ29" s="1790"/>
    </row>
    <row r="30" spans="1:44" s="23" customFormat="1" ht="15" x14ac:dyDescent="0.2">
      <c r="A30" s="1759"/>
      <c r="B30" s="1763"/>
      <c r="C30" s="1764"/>
      <c r="D30" s="1519"/>
      <c r="E30" s="1520"/>
      <c r="F30" s="1521"/>
      <c r="G30" s="56">
        <v>76</v>
      </c>
      <c r="H30" s="24" t="s">
        <v>1387</v>
      </c>
      <c r="I30" s="24"/>
      <c r="J30" s="852"/>
      <c r="K30" s="511"/>
      <c r="L30" s="509"/>
      <c r="M30" s="494"/>
      <c r="N30" s="512"/>
      <c r="O30" s="548"/>
      <c r="P30" s="25"/>
      <c r="Q30" s="792"/>
      <c r="R30" s="510"/>
      <c r="S30" s="509"/>
      <c r="T30" s="511"/>
      <c r="U30" s="511"/>
      <c r="V30" s="793"/>
      <c r="W30" s="793"/>
      <c r="X30" s="509"/>
      <c r="Y30" s="24"/>
      <c r="Z30" s="24"/>
      <c r="AA30" s="24"/>
      <c r="AB30" s="24"/>
      <c r="AC30" s="24"/>
      <c r="AD30" s="24"/>
      <c r="AE30" s="24"/>
      <c r="AF30" s="24"/>
      <c r="AG30" s="24"/>
      <c r="AH30" s="24"/>
      <c r="AI30" s="24"/>
      <c r="AJ30" s="24"/>
      <c r="AK30" s="31"/>
      <c r="AL30" s="31"/>
      <c r="AM30" s="31"/>
      <c r="AN30" s="31"/>
      <c r="AO30" s="31"/>
      <c r="AP30" s="31"/>
      <c r="AQ30" s="31"/>
    </row>
    <row r="31" spans="1:44" ht="111" customHeight="1" x14ac:dyDescent="0.2">
      <c r="A31" s="1759"/>
      <c r="B31" s="1763"/>
      <c r="C31" s="1764"/>
      <c r="D31" s="1519"/>
      <c r="E31" s="1520"/>
      <c r="F31" s="1521"/>
      <c r="G31" s="23"/>
      <c r="H31" s="489"/>
      <c r="I31" s="327"/>
      <c r="J31" s="794">
        <v>219</v>
      </c>
      <c r="K31" s="785" t="s">
        <v>1388</v>
      </c>
      <c r="L31" s="785" t="s">
        <v>2012</v>
      </c>
      <c r="M31" s="795">
        <v>11</v>
      </c>
      <c r="N31" s="857" t="s">
        <v>1389</v>
      </c>
      <c r="O31" s="1782" t="s">
        <v>2301</v>
      </c>
      <c r="P31" s="1784" t="s">
        <v>1390</v>
      </c>
      <c r="Q31" s="788">
        <f>R31/SUM(R31:R41)*100</f>
        <v>33.485132601125102</v>
      </c>
      <c r="R31" s="796">
        <f>SUM(V31:V31)</f>
        <v>250000000</v>
      </c>
      <c r="S31" s="1768" t="s">
        <v>1391</v>
      </c>
      <c r="T31" s="1768" t="s">
        <v>1392</v>
      </c>
      <c r="U31" s="790" t="s">
        <v>1393</v>
      </c>
      <c r="V31" s="797">
        <v>250000000</v>
      </c>
      <c r="W31" s="798">
        <v>42</v>
      </c>
      <c r="X31" s="784" t="s">
        <v>1364</v>
      </c>
      <c r="Y31" s="1812">
        <v>5173</v>
      </c>
      <c r="Z31" s="1815">
        <v>5075</v>
      </c>
      <c r="AA31" s="1806">
        <v>2519</v>
      </c>
      <c r="AB31" s="1806">
        <v>507</v>
      </c>
      <c r="AC31" s="1806">
        <v>5801</v>
      </c>
      <c r="AD31" s="1806">
        <v>1421</v>
      </c>
      <c r="AE31" s="1803"/>
      <c r="AF31" s="1803"/>
      <c r="AG31" s="1803"/>
      <c r="AH31" s="1803"/>
      <c r="AI31" s="1803"/>
      <c r="AJ31" s="1803"/>
      <c r="AK31" s="1803"/>
      <c r="AL31" s="1803"/>
      <c r="AM31" s="1803"/>
      <c r="AN31" s="1828">
        <v>10248</v>
      </c>
      <c r="AO31" s="251">
        <v>43110</v>
      </c>
      <c r="AP31" s="251">
        <v>43281</v>
      </c>
      <c r="AQ31" s="1798" t="s">
        <v>2313</v>
      </c>
    </row>
    <row r="32" spans="1:44" ht="40.5" customHeight="1" x14ac:dyDescent="0.2">
      <c r="A32" s="1759"/>
      <c r="B32" s="1763"/>
      <c r="C32" s="1764"/>
      <c r="D32" s="1519"/>
      <c r="E32" s="1520"/>
      <c r="F32" s="1521"/>
      <c r="G32" s="23"/>
      <c r="H32" s="486"/>
      <c r="I32" s="487"/>
      <c r="J32" s="1771">
        <v>220</v>
      </c>
      <c r="K32" s="1768" t="s">
        <v>1394</v>
      </c>
      <c r="L32" s="1768" t="s">
        <v>2013</v>
      </c>
      <c r="M32" s="1801">
        <v>12</v>
      </c>
      <c r="N32" s="1781" t="s">
        <v>1395</v>
      </c>
      <c r="O32" s="1783"/>
      <c r="P32" s="1785"/>
      <c r="Q32" s="1786">
        <f>R32/SUM(R31:R41)*100</f>
        <v>57.594428073935177</v>
      </c>
      <c r="R32" s="1802">
        <f>SUM(V32:V36)</f>
        <v>430000000</v>
      </c>
      <c r="S32" s="1768"/>
      <c r="T32" s="1768"/>
      <c r="U32" s="1810" t="s">
        <v>1396</v>
      </c>
      <c r="V32" s="1818">
        <v>157000000</v>
      </c>
      <c r="W32" s="1819" t="s">
        <v>1397</v>
      </c>
      <c r="X32" s="1768" t="s">
        <v>1398</v>
      </c>
      <c r="Y32" s="1813"/>
      <c r="Z32" s="1816"/>
      <c r="AA32" s="1807"/>
      <c r="AB32" s="1807"/>
      <c r="AC32" s="1807"/>
      <c r="AD32" s="1807"/>
      <c r="AE32" s="1804"/>
      <c r="AF32" s="1804"/>
      <c r="AG32" s="1804"/>
      <c r="AH32" s="1804"/>
      <c r="AI32" s="1804"/>
      <c r="AJ32" s="1804"/>
      <c r="AK32" s="1804"/>
      <c r="AL32" s="1804"/>
      <c r="AM32" s="1804"/>
      <c r="AN32" s="1829"/>
      <c r="AO32" s="1824">
        <v>43110</v>
      </c>
      <c r="AP32" s="1826">
        <v>43281</v>
      </c>
      <c r="AQ32" s="1799"/>
    </row>
    <row r="33" spans="1:43" ht="25.5" customHeight="1" x14ac:dyDescent="0.2">
      <c r="A33" s="1759"/>
      <c r="B33" s="1763"/>
      <c r="C33" s="1764"/>
      <c r="D33" s="1519"/>
      <c r="E33" s="1520"/>
      <c r="F33" s="1521"/>
      <c r="G33" s="23"/>
      <c r="H33" s="486"/>
      <c r="I33" s="487"/>
      <c r="J33" s="1771"/>
      <c r="K33" s="1768"/>
      <c r="L33" s="1768"/>
      <c r="M33" s="1801"/>
      <c r="N33" s="1781"/>
      <c r="O33" s="1783"/>
      <c r="P33" s="1785"/>
      <c r="Q33" s="1786"/>
      <c r="R33" s="1802"/>
      <c r="S33" s="1768"/>
      <c r="T33" s="1768"/>
      <c r="U33" s="1810"/>
      <c r="V33" s="1818"/>
      <c r="W33" s="1677"/>
      <c r="X33" s="1768"/>
      <c r="Y33" s="1813"/>
      <c r="Z33" s="1816"/>
      <c r="AA33" s="1807"/>
      <c r="AB33" s="1807"/>
      <c r="AC33" s="1807"/>
      <c r="AD33" s="1807"/>
      <c r="AE33" s="1804"/>
      <c r="AF33" s="1804"/>
      <c r="AG33" s="1804"/>
      <c r="AH33" s="1804"/>
      <c r="AI33" s="1804"/>
      <c r="AJ33" s="1804"/>
      <c r="AK33" s="1804"/>
      <c r="AL33" s="1804"/>
      <c r="AM33" s="1804"/>
      <c r="AN33" s="1829"/>
      <c r="AO33" s="1825"/>
      <c r="AP33" s="1827"/>
      <c r="AQ33" s="1799"/>
    </row>
    <row r="34" spans="1:43" ht="69.75" customHeight="1" x14ac:dyDescent="0.2">
      <c r="A34" s="1759"/>
      <c r="B34" s="1763"/>
      <c r="C34" s="1764"/>
      <c r="D34" s="1519"/>
      <c r="E34" s="1520"/>
      <c r="F34" s="1521"/>
      <c r="G34" s="23"/>
      <c r="H34" s="486"/>
      <c r="I34" s="487"/>
      <c r="J34" s="1771"/>
      <c r="K34" s="1768"/>
      <c r="L34" s="1768"/>
      <c r="M34" s="1801"/>
      <c r="N34" s="1781"/>
      <c r="O34" s="1783"/>
      <c r="P34" s="1785"/>
      <c r="Q34" s="1786"/>
      <c r="R34" s="1802"/>
      <c r="S34" s="1768"/>
      <c r="T34" s="1768"/>
      <c r="U34" s="790" t="s">
        <v>1399</v>
      </c>
      <c r="V34" s="797">
        <v>138000000</v>
      </c>
      <c r="W34" s="1677"/>
      <c r="X34" s="1768"/>
      <c r="Y34" s="1813"/>
      <c r="Z34" s="1816"/>
      <c r="AA34" s="1807"/>
      <c r="AB34" s="1807"/>
      <c r="AC34" s="1807"/>
      <c r="AD34" s="1807"/>
      <c r="AE34" s="1804"/>
      <c r="AF34" s="1804"/>
      <c r="AG34" s="1804"/>
      <c r="AH34" s="1804"/>
      <c r="AI34" s="1804"/>
      <c r="AJ34" s="1804"/>
      <c r="AK34" s="1804"/>
      <c r="AL34" s="1804"/>
      <c r="AM34" s="1804"/>
      <c r="AN34" s="1829"/>
      <c r="AO34" s="251">
        <v>43110</v>
      </c>
      <c r="AP34" s="251">
        <v>43281</v>
      </c>
      <c r="AQ34" s="1799"/>
    </row>
    <row r="35" spans="1:43" ht="42.75" x14ac:dyDescent="0.2">
      <c r="A35" s="1759"/>
      <c r="B35" s="1763"/>
      <c r="C35" s="1764"/>
      <c r="D35" s="1519"/>
      <c r="E35" s="1520"/>
      <c r="F35" s="1521"/>
      <c r="G35" s="23"/>
      <c r="H35" s="486"/>
      <c r="I35" s="487"/>
      <c r="J35" s="1771"/>
      <c r="K35" s="1768"/>
      <c r="L35" s="1768"/>
      <c r="M35" s="1801"/>
      <c r="N35" s="1781"/>
      <c r="O35" s="1783"/>
      <c r="P35" s="1785"/>
      <c r="Q35" s="1786"/>
      <c r="R35" s="1802"/>
      <c r="S35" s="1768"/>
      <c r="T35" s="1768"/>
      <c r="U35" s="790" t="s">
        <v>1400</v>
      </c>
      <c r="V35" s="797">
        <v>120000000</v>
      </c>
      <c r="W35" s="1677"/>
      <c r="X35" s="1768"/>
      <c r="Y35" s="1813"/>
      <c r="Z35" s="1816"/>
      <c r="AA35" s="1807"/>
      <c r="AB35" s="1807"/>
      <c r="AC35" s="1807"/>
      <c r="AD35" s="1807"/>
      <c r="AE35" s="1804"/>
      <c r="AF35" s="1804"/>
      <c r="AG35" s="1804"/>
      <c r="AH35" s="1804"/>
      <c r="AI35" s="1804"/>
      <c r="AJ35" s="1804"/>
      <c r="AK35" s="1804"/>
      <c r="AL35" s="1804"/>
      <c r="AM35" s="1804"/>
      <c r="AN35" s="1829"/>
      <c r="AO35" s="251">
        <v>43110</v>
      </c>
      <c r="AP35" s="251">
        <v>43281</v>
      </c>
      <c r="AQ35" s="1799"/>
    </row>
    <row r="36" spans="1:43" ht="40.5" customHeight="1" x14ac:dyDescent="0.2">
      <c r="A36" s="1759"/>
      <c r="B36" s="1763"/>
      <c r="C36" s="1764"/>
      <c r="D36" s="1519"/>
      <c r="E36" s="1520"/>
      <c r="F36" s="1521"/>
      <c r="G36" s="23"/>
      <c r="H36" s="486"/>
      <c r="I36" s="487"/>
      <c r="J36" s="1771"/>
      <c r="K36" s="1768"/>
      <c r="L36" s="1768"/>
      <c r="M36" s="1801"/>
      <c r="N36" s="1781"/>
      <c r="O36" s="1783"/>
      <c r="P36" s="1785"/>
      <c r="Q36" s="1786"/>
      <c r="R36" s="1802"/>
      <c r="S36" s="1768"/>
      <c r="T36" s="1768"/>
      <c r="U36" s="790" t="s">
        <v>1401</v>
      </c>
      <c r="V36" s="797">
        <v>15000000</v>
      </c>
      <c r="W36" s="1677"/>
      <c r="X36" s="1768"/>
      <c r="Y36" s="1813"/>
      <c r="Z36" s="1816"/>
      <c r="AA36" s="1807"/>
      <c r="AB36" s="1807"/>
      <c r="AC36" s="1807"/>
      <c r="AD36" s="1807"/>
      <c r="AE36" s="1804"/>
      <c r="AF36" s="1804"/>
      <c r="AG36" s="1804"/>
      <c r="AH36" s="1804"/>
      <c r="AI36" s="1804"/>
      <c r="AJ36" s="1804"/>
      <c r="AK36" s="1804"/>
      <c r="AL36" s="1804"/>
      <c r="AM36" s="1804"/>
      <c r="AN36" s="1829"/>
      <c r="AO36" s="248">
        <v>43205</v>
      </c>
      <c r="AP36" s="248">
        <v>43089</v>
      </c>
      <c r="AQ36" s="1799"/>
    </row>
    <row r="37" spans="1:43" ht="33" customHeight="1" x14ac:dyDescent="0.2">
      <c r="A37" s="1759"/>
      <c r="B37" s="1763"/>
      <c r="C37" s="1764"/>
      <c r="D37" s="1519"/>
      <c r="E37" s="1520"/>
      <c r="F37" s="1521"/>
      <c r="G37" s="23"/>
      <c r="H37" s="486"/>
      <c r="I37" s="487"/>
      <c r="J37" s="1771">
        <v>221</v>
      </c>
      <c r="K37" s="1768" t="s">
        <v>1402</v>
      </c>
      <c r="L37" s="1768" t="s">
        <v>2014</v>
      </c>
      <c r="M37" s="1801">
        <v>1</v>
      </c>
      <c r="N37" s="857"/>
      <c r="O37" s="1783"/>
      <c r="P37" s="1785"/>
      <c r="Q37" s="1786">
        <f>R37/SUM(R31:R41)*100</f>
        <v>4.1923386016608628</v>
      </c>
      <c r="R37" s="1802">
        <f>SUM(V37:V40)</f>
        <v>31300000</v>
      </c>
      <c r="S37" s="1768"/>
      <c r="T37" s="1768"/>
      <c r="U37" s="1810" t="s">
        <v>1403</v>
      </c>
      <c r="V37" s="1811">
        <v>24300000</v>
      </c>
      <c r="W37" s="1819" t="s">
        <v>1404</v>
      </c>
      <c r="X37" s="1788" t="s">
        <v>1405</v>
      </c>
      <c r="Y37" s="1813"/>
      <c r="Z37" s="1816"/>
      <c r="AA37" s="1807"/>
      <c r="AB37" s="1807"/>
      <c r="AC37" s="1807"/>
      <c r="AD37" s="1807"/>
      <c r="AE37" s="1804"/>
      <c r="AF37" s="1804"/>
      <c r="AG37" s="1804"/>
      <c r="AH37" s="1804"/>
      <c r="AI37" s="1804"/>
      <c r="AJ37" s="1804"/>
      <c r="AK37" s="1804"/>
      <c r="AL37" s="1804"/>
      <c r="AM37" s="1804"/>
      <c r="AN37" s="1829"/>
      <c r="AO37" s="1820">
        <v>43110</v>
      </c>
      <c r="AP37" s="1822">
        <v>43281</v>
      </c>
      <c r="AQ37" s="1799"/>
    </row>
    <row r="38" spans="1:43" ht="34.5" customHeight="1" x14ac:dyDescent="0.2">
      <c r="A38" s="1759"/>
      <c r="B38" s="1763"/>
      <c r="C38" s="1764"/>
      <c r="D38" s="1519"/>
      <c r="E38" s="1520"/>
      <c r="F38" s="1521"/>
      <c r="G38" s="23"/>
      <c r="H38" s="486"/>
      <c r="I38" s="487"/>
      <c r="J38" s="1771"/>
      <c r="K38" s="1768"/>
      <c r="L38" s="1768"/>
      <c r="M38" s="1801"/>
      <c r="N38" s="857"/>
      <c r="O38" s="1783"/>
      <c r="P38" s="1785"/>
      <c r="Q38" s="1786"/>
      <c r="R38" s="1802"/>
      <c r="S38" s="1768"/>
      <c r="T38" s="1768"/>
      <c r="U38" s="1810"/>
      <c r="V38" s="1790"/>
      <c r="W38" s="1677"/>
      <c r="X38" s="1788"/>
      <c r="Y38" s="1813"/>
      <c r="Z38" s="1816"/>
      <c r="AA38" s="1807"/>
      <c r="AB38" s="1807"/>
      <c r="AC38" s="1807"/>
      <c r="AD38" s="1807"/>
      <c r="AE38" s="1804"/>
      <c r="AF38" s="1804"/>
      <c r="AG38" s="1804"/>
      <c r="AH38" s="1804"/>
      <c r="AI38" s="1804"/>
      <c r="AJ38" s="1804"/>
      <c r="AK38" s="1804"/>
      <c r="AL38" s="1804"/>
      <c r="AM38" s="1804"/>
      <c r="AN38" s="1829"/>
      <c r="AO38" s="1821"/>
      <c r="AP38" s="1823"/>
      <c r="AQ38" s="1799"/>
    </row>
    <row r="39" spans="1:43" ht="36.75" customHeight="1" x14ac:dyDescent="0.2">
      <c r="A39" s="1759"/>
      <c r="B39" s="1763"/>
      <c r="C39" s="1764"/>
      <c r="D39" s="1519"/>
      <c r="E39" s="1520"/>
      <c r="F39" s="1521"/>
      <c r="G39" s="23"/>
      <c r="H39" s="486"/>
      <c r="I39" s="487"/>
      <c r="J39" s="1771"/>
      <c r="K39" s="1768"/>
      <c r="L39" s="1768"/>
      <c r="M39" s="1801"/>
      <c r="N39" s="857"/>
      <c r="O39" s="1783"/>
      <c r="P39" s="1785"/>
      <c r="Q39" s="1786"/>
      <c r="R39" s="1802"/>
      <c r="S39" s="1768"/>
      <c r="T39" s="1768"/>
      <c r="U39" s="1810" t="s">
        <v>1406</v>
      </c>
      <c r="V39" s="1811">
        <v>7000000</v>
      </c>
      <c r="W39" s="1677"/>
      <c r="X39" s="1788"/>
      <c r="Y39" s="1813"/>
      <c r="Z39" s="1816"/>
      <c r="AA39" s="1807"/>
      <c r="AB39" s="1807"/>
      <c r="AC39" s="1807"/>
      <c r="AD39" s="1807"/>
      <c r="AE39" s="1804"/>
      <c r="AF39" s="1804"/>
      <c r="AG39" s="1804"/>
      <c r="AH39" s="1804"/>
      <c r="AI39" s="1804"/>
      <c r="AJ39" s="1804"/>
      <c r="AK39" s="1804"/>
      <c r="AL39" s="1804"/>
      <c r="AM39" s="1804"/>
      <c r="AN39" s="1829"/>
      <c r="AO39" s="1820">
        <v>43205</v>
      </c>
      <c r="AP39" s="1822">
        <v>43454</v>
      </c>
      <c r="AQ39" s="1799"/>
    </row>
    <row r="40" spans="1:43" ht="26.25" customHeight="1" x14ac:dyDescent="0.2">
      <c r="A40" s="1759"/>
      <c r="B40" s="1763"/>
      <c r="C40" s="1764"/>
      <c r="D40" s="1519"/>
      <c r="E40" s="1520"/>
      <c r="F40" s="1521"/>
      <c r="G40" s="23"/>
      <c r="H40" s="486"/>
      <c r="I40" s="487"/>
      <c r="J40" s="1771"/>
      <c r="K40" s="1768"/>
      <c r="L40" s="1768"/>
      <c r="M40" s="1801"/>
      <c r="N40" s="857"/>
      <c r="O40" s="1809"/>
      <c r="P40" s="1785"/>
      <c r="Q40" s="1786"/>
      <c r="R40" s="1802"/>
      <c r="S40" s="1768"/>
      <c r="T40" s="1768"/>
      <c r="U40" s="1810"/>
      <c r="V40" s="1790"/>
      <c r="W40" s="1677"/>
      <c r="X40" s="1788"/>
      <c r="Y40" s="1813"/>
      <c r="Z40" s="1816"/>
      <c r="AA40" s="1807"/>
      <c r="AB40" s="1807"/>
      <c r="AC40" s="1807"/>
      <c r="AD40" s="1807"/>
      <c r="AE40" s="1804"/>
      <c r="AF40" s="1804"/>
      <c r="AG40" s="1804"/>
      <c r="AH40" s="1804"/>
      <c r="AI40" s="1804"/>
      <c r="AJ40" s="1804"/>
      <c r="AK40" s="1804"/>
      <c r="AL40" s="1804"/>
      <c r="AM40" s="1804"/>
      <c r="AN40" s="1829"/>
      <c r="AO40" s="1821"/>
      <c r="AP40" s="1823"/>
      <c r="AQ40" s="1799"/>
    </row>
    <row r="41" spans="1:43" ht="85.5" x14ac:dyDescent="0.2">
      <c r="A41" s="1759"/>
      <c r="B41" s="1763"/>
      <c r="C41" s="1764"/>
      <c r="D41" s="1522"/>
      <c r="E41" s="1523"/>
      <c r="F41" s="1524"/>
      <c r="G41" s="23"/>
      <c r="H41" s="625"/>
      <c r="I41" s="622"/>
      <c r="J41" s="794">
        <v>222</v>
      </c>
      <c r="K41" s="799" t="s">
        <v>1407</v>
      </c>
      <c r="L41" s="799" t="s">
        <v>2015</v>
      </c>
      <c r="M41" s="800">
        <v>1</v>
      </c>
      <c r="N41" s="857"/>
      <c r="O41" s="1809"/>
      <c r="P41" s="1785"/>
      <c r="Q41" s="788">
        <f>R41/SUM(R31:R41)*100</f>
        <v>4.7281007232788639</v>
      </c>
      <c r="R41" s="796">
        <f>+V41</f>
        <v>35300000</v>
      </c>
      <c r="S41" s="1768"/>
      <c r="T41" s="1768"/>
      <c r="U41" s="786" t="s">
        <v>1408</v>
      </c>
      <c r="V41" s="801">
        <v>35300000</v>
      </c>
      <c r="W41" s="802" t="s">
        <v>1404</v>
      </c>
      <c r="X41" s="784" t="s">
        <v>1405</v>
      </c>
      <c r="Y41" s="1814"/>
      <c r="Z41" s="1817"/>
      <c r="AA41" s="1808"/>
      <c r="AB41" s="1808"/>
      <c r="AC41" s="1808"/>
      <c r="AD41" s="1808"/>
      <c r="AE41" s="1805"/>
      <c r="AF41" s="1805"/>
      <c r="AG41" s="1805"/>
      <c r="AH41" s="1805"/>
      <c r="AI41" s="1805"/>
      <c r="AJ41" s="1805"/>
      <c r="AK41" s="1805"/>
      <c r="AL41" s="1805"/>
      <c r="AM41" s="1805"/>
      <c r="AN41" s="1829"/>
      <c r="AO41" s="248">
        <v>43110</v>
      </c>
      <c r="AP41" s="248">
        <v>43281</v>
      </c>
      <c r="AQ41" s="1800"/>
    </row>
    <row r="42" spans="1:43" s="23" customFormat="1" ht="15" x14ac:dyDescent="0.2">
      <c r="A42" s="1759"/>
      <c r="B42" s="1763"/>
      <c r="C42" s="1764"/>
      <c r="D42" s="769">
        <v>24</v>
      </c>
      <c r="E42" s="173" t="s">
        <v>1409</v>
      </c>
      <c r="F42" s="173"/>
      <c r="G42" s="493"/>
      <c r="H42" s="493"/>
      <c r="I42" s="493"/>
      <c r="J42" s="853"/>
      <c r="K42" s="803"/>
      <c r="L42" s="198"/>
      <c r="M42" s="55"/>
      <c r="N42" s="856"/>
      <c r="O42" s="772"/>
      <c r="P42" s="771"/>
      <c r="Q42" s="804"/>
      <c r="R42" s="805"/>
      <c r="S42" s="198"/>
      <c r="T42" s="803"/>
      <c r="U42" s="803"/>
      <c r="V42" s="806"/>
      <c r="W42" s="806"/>
      <c r="X42" s="807"/>
      <c r="Y42" s="775"/>
      <c r="Z42" s="775"/>
      <c r="AA42" s="775"/>
      <c r="AB42" s="775"/>
      <c r="AC42" s="775"/>
      <c r="AD42" s="775"/>
      <c r="AE42" s="775"/>
      <c r="AF42" s="775"/>
      <c r="AG42" s="775"/>
      <c r="AH42" s="775"/>
      <c r="AI42" s="775"/>
      <c r="AJ42" s="775"/>
      <c r="AK42" s="775"/>
      <c r="AL42" s="777"/>
      <c r="AM42" s="771"/>
      <c r="AN42" s="771"/>
      <c r="AO42" s="771"/>
      <c r="AP42" s="771"/>
      <c r="AQ42" s="778"/>
    </row>
    <row r="43" spans="1:43" s="23" customFormat="1" ht="15" x14ac:dyDescent="0.2">
      <c r="A43" s="1759"/>
      <c r="B43" s="1763"/>
      <c r="C43" s="1764"/>
      <c r="D43" s="1761"/>
      <c r="E43" s="1830"/>
      <c r="F43" s="1762"/>
      <c r="G43" s="56">
        <v>78</v>
      </c>
      <c r="H43" s="24" t="s">
        <v>1410</v>
      </c>
      <c r="I43" s="24"/>
      <c r="J43" s="850"/>
      <c r="K43" s="779"/>
      <c r="L43" s="636"/>
      <c r="M43" s="375"/>
      <c r="N43" s="512"/>
      <c r="O43" s="548"/>
      <c r="P43" s="25"/>
      <c r="Q43" s="780"/>
      <c r="R43" s="781"/>
      <c r="S43" s="636"/>
      <c r="T43" s="779"/>
      <c r="U43" s="779"/>
      <c r="V43" s="639"/>
      <c r="W43" s="639"/>
      <c r="X43" s="567"/>
      <c r="Y43" s="29"/>
      <c r="Z43" s="29"/>
      <c r="AA43" s="29"/>
      <c r="AB43" s="29"/>
      <c r="AC43" s="29"/>
      <c r="AD43" s="29"/>
      <c r="AE43" s="29"/>
      <c r="AF43" s="29"/>
      <c r="AG43" s="29"/>
      <c r="AH43" s="29"/>
      <c r="AI43" s="29"/>
      <c r="AJ43" s="29"/>
      <c r="AK43" s="29"/>
      <c r="AL43" s="29"/>
      <c r="AM43" s="29"/>
      <c r="AN43" s="29"/>
      <c r="AO43" s="29"/>
      <c r="AP43" s="29"/>
      <c r="AQ43" s="808"/>
    </row>
    <row r="44" spans="1:43" ht="93" customHeight="1" x14ac:dyDescent="0.25">
      <c r="A44" s="1759"/>
      <c r="B44" s="1763"/>
      <c r="C44" s="1764"/>
      <c r="D44" s="1763"/>
      <c r="E44" s="1831"/>
      <c r="F44" s="1764"/>
      <c r="G44" s="549"/>
      <c r="H44" s="809"/>
      <c r="I44" s="810"/>
      <c r="J44" s="1771">
        <v>226</v>
      </c>
      <c r="K44" s="1833" t="s">
        <v>1411</v>
      </c>
      <c r="L44" s="1769" t="s">
        <v>2016</v>
      </c>
      <c r="M44" s="1834">
        <v>12</v>
      </c>
      <c r="N44" s="1781" t="s">
        <v>1412</v>
      </c>
      <c r="O44" s="1783" t="s">
        <v>2302</v>
      </c>
      <c r="P44" s="1785" t="s">
        <v>1413</v>
      </c>
      <c r="Q44" s="1844">
        <f>R44/SUM(R44:R65)*100</f>
        <v>42.606516290726816</v>
      </c>
      <c r="R44" s="1845">
        <f>SUM(V44:V51)</f>
        <v>170000000</v>
      </c>
      <c r="S44" s="1768" t="s">
        <v>1414</v>
      </c>
      <c r="T44" s="1768" t="s">
        <v>1415</v>
      </c>
      <c r="U44" s="790" t="s">
        <v>1416</v>
      </c>
      <c r="V44" s="782">
        <v>17000000</v>
      </c>
      <c r="W44" s="1851">
        <v>20</v>
      </c>
      <c r="X44" s="1836" t="s">
        <v>1363</v>
      </c>
      <c r="Y44" s="1838">
        <v>2386</v>
      </c>
      <c r="Z44" s="1838">
        <v>2323</v>
      </c>
      <c r="AA44" s="1838">
        <v>363</v>
      </c>
      <c r="AB44" s="1838">
        <v>1153</v>
      </c>
      <c r="AC44" s="1838">
        <v>1388</v>
      </c>
      <c r="AD44" s="1838">
        <v>1552</v>
      </c>
      <c r="AE44" s="1838">
        <v>112</v>
      </c>
      <c r="AF44" s="1838">
        <v>141</v>
      </c>
      <c r="AG44" s="1838"/>
      <c r="AH44" s="1838"/>
      <c r="AI44" s="1838"/>
      <c r="AJ44" s="1838"/>
      <c r="AK44" s="1838"/>
      <c r="AL44" s="1838"/>
      <c r="AM44" s="1838"/>
      <c r="AN44" s="1846">
        <v>4709</v>
      </c>
      <c r="AO44" s="251">
        <v>42745</v>
      </c>
      <c r="AP44" s="251">
        <v>43281</v>
      </c>
      <c r="AQ44" s="1848" t="s">
        <v>2313</v>
      </c>
    </row>
    <row r="45" spans="1:43" ht="66.75" customHeight="1" x14ac:dyDescent="0.25">
      <c r="A45" s="1759"/>
      <c r="B45" s="1763"/>
      <c r="C45" s="1764"/>
      <c r="D45" s="1763"/>
      <c r="E45" s="1831"/>
      <c r="F45" s="1764"/>
      <c r="G45" s="811"/>
      <c r="H45" s="811"/>
      <c r="I45" s="812"/>
      <c r="J45" s="1771"/>
      <c r="K45" s="1833"/>
      <c r="L45" s="1769"/>
      <c r="M45" s="1834"/>
      <c r="N45" s="1781"/>
      <c r="O45" s="1783"/>
      <c r="P45" s="1785"/>
      <c r="Q45" s="1844"/>
      <c r="R45" s="1845"/>
      <c r="S45" s="1768"/>
      <c r="T45" s="1768"/>
      <c r="U45" s="790" t="s">
        <v>1417</v>
      </c>
      <c r="V45" s="782">
        <v>10000000</v>
      </c>
      <c r="W45" s="1851"/>
      <c r="X45" s="1836"/>
      <c r="Y45" s="1839"/>
      <c r="Z45" s="1839"/>
      <c r="AA45" s="1839"/>
      <c r="AB45" s="1839"/>
      <c r="AC45" s="1839"/>
      <c r="AD45" s="1839"/>
      <c r="AE45" s="1839"/>
      <c r="AF45" s="1839"/>
      <c r="AG45" s="1839"/>
      <c r="AH45" s="1839"/>
      <c r="AI45" s="1839"/>
      <c r="AJ45" s="1839"/>
      <c r="AK45" s="1839"/>
      <c r="AL45" s="1839"/>
      <c r="AM45" s="1839"/>
      <c r="AN45" s="1847"/>
      <c r="AO45" s="251">
        <v>42745</v>
      </c>
      <c r="AP45" s="251">
        <v>43281</v>
      </c>
      <c r="AQ45" s="1849"/>
    </row>
    <row r="46" spans="1:43" ht="69" customHeight="1" x14ac:dyDescent="0.25">
      <c r="A46" s="1759"/>
      <c r="B46" s="1763"/>
      <c r="C46" s="1764"/>
      <c r="D46" s="1763"/>
      <c r="E46" s="1831"/>
      <c r="F46" s="1764"/>
      <c r="G46" s="811"/>
      <c r="H46" s="811"/>
      <c r="I46" s="812"/>
      <c r="J46" s="1771"/>
      <c r="K46" s="1833"/>
      <c r="L46" s="1769"/>
      <c r="M46" s="1834"/>
      <c r="N46" s="1781"/>
      <c r="O46" s="1783"/>
      <c r="P46" s="1785"/>
      <c r="Q46" s="1844"/>
      <c r="R46" s="1845"/>
      <c r="S46" s="1768"/>
      <c r="T46" s="1768"/>
      <c r="U46" s="790" t="s">
        <v>1418</v>
      </c>
      <c r="V46" s="782">
        <v>15000000</v>
      </c>
      <c r="W46" s="1851"/>
      <c r="X46" s="1836"/>
      <c r="Y46" s="1839"/>
      <c r="Z46" s="1839"/>
      <c r="AA46" s="1839"/>
      <c r="AB46" s="1839"/>
      <c r="AC46" s="1839"/>
      <c r="AD46" s="1839"/>
      <c r="AE46" s="1839"/>
      <c r="AF46" s="1839"/>
      <c r="AG46" s="1839"/>
      <c r="AH46" s="1839"/>
      <c r="AI46" s="1839"/>
      <c r="AJ46" s="1839"/>
      <c r="AK46" s="1839"/>
      <c r="AL46" s="1839"/>
      <c r="AM46" s="1839"/>
      <c r="AN46" s="1847"/>
      <c r="AO46" s="251">
        <v>42745</v>
      </c>
      <c r="AP46" s="251">
        <v>43281</v>
      </c>
      <c r="AQ46" s="1849"/>
    </row>
    <row r="47" spans="1:43" ht="122.25" customHeight="1" x14ac:dyDescent="0.25">
      <c r="A47" s="1759"/>
      <c r="B47" s="1763"/>
      <c r="C47" s="1764"/>
      <c r="D47" s="1763"/>
      <c r="E47" s="1831"/>
      <c r="F47" s="1764"/>
      <c r="G47" s="811"/>
      <c r="H47" s="811"/>
      <c r="I47" s="812"/>
      <c r="J47" s="1771"/>
      <c r="K47" s="1833"/>
      <c r="L47" s="1769"/>
      <c r="M47" s="1834"/>
      <c r="N47" s="1781"/>
      <c r="O47" s="1783"/>
      <c r="P47" s="1785"/>
      <c r="Q47" s="1844"/>
      <c r="R47" s="1845"/>
      <c r="S47" s="1768"/>
      <c r="T47" s="1768"/>
      <c r="U47" s="790" t="s">
        <v>1419</v>
      </c>
      <c r="V47" s="782">
        <v>16000000</v>
      </c>
      <c r="W47" s="1851"/>
      <c r="X47" s="1836"/>
      <c r="Y47" s="1839"/>
      <c r="Z47" s="1839"/>
      <c r="AA47" s="1839"/>
      <c r="AB47" s="1839"/>
      <c r="AC47" s="1839"/>
      <c r="AD47" s="1839"/>
      <c r="AE47" s="1839"/>
      <c r="AF47" s="1839"/>
      <c r="AG47" s="1839"/>
      <c r="AH47" s="1839"/>
      <c r="AI47" s="1839"/>
      <c r="AJ47" s="1839"/>
      <c r="AK47" s="1839"/>
      <c r="AL47" s="1839"/>
      <c r="AM47" s="1839"/>
      <c r="AN47" s="1847"/>
      <c r="AO47" s="251">
        <v>42745</v>
      </c>
      <c r="AP47" s="251">
        <v>43281</v>
      </c>
      <c r="AQ47" s="1849"/>
    </row>
    <row r="48" spans="1:43" ht="62.25" customHeight="1" x14ac:dyDescent="0.25">
      <c r="A48" s="1759"/>
      <c r="B48" s="1763"/>
      <c r="C48" s="1764"/>
      <c r="D48" s="1763"/>
      <c r="E48" s="1831"/>
      <c r="F48" s="1764"/>
      <c r="G48" s="811"/>
      <c r="H48" s="811"/>
      <c r="I48" s="812"/>
      <c r="J48" s="1771"/>
      <c r="K48" s="1833"/>
      <c r="L48" s="1769"/>
      <c r="M48" s="1834"/>
      <c r="N48" s="1781"/>
      <c r="O48" s="1783"/>
      <c r="P48" s="1785"/>
      <c r="Q48" s="1844"/>
      <c r="R48" s="1845"/>
      <c r="S48" s="1768"/>
      <c r="T48" s="1768"/>
      <c r="U48" s="790" t="s">
        <v>1420</v>
      </c>
      <c r="V48" s="782">
        <v>20000000</v>
      </c>
      <c r="W48" s="1851"/>
      <c r="X48" s="1836"/>
      <c r="Y48" s="1839"/>
      <c r="Z48" s="1839"/>
      <c r="AA48" s="1839"/>
      <c r="AB48" s="1839"/>
      <c r="AC48" s="1839"/>
      <c r="AD48" s="1839"/>
      <c r="AE48" s="1839"/>
      <c r="AF48" s="1839"/>
      <c r="AG48" s="1839"/>
      <c r="AH48" s="1839"/>
      <c r="AI48" s="1839"/>
      <c r="AJ48" s="1839"/>
      <c r="AK48" s="1839"/>
      <c r="AL48" s="1839"/>
      <c r="AM48" s="1839"/>
      <c r="AN48" s="1847"/>
      <c r="AO48" s="251">
        <v>42745</v>
      </c>
      <c r="AP48" s="251">
        <v>43281</v>
      </c>
      <c r="AQ48" s="1849"/>
    </row>
    <row r="49" spans="1:43" ht="81.75" customHeight="1" x14ac:dyDescent="0.25">
      <c r="A49" s="1759"/>
      <c r="B49" s="1763"/>
      <c r="C49" s="1764"/>
      <c r="D49" s="1763"/>
      <c r="E49" s="1831"/>
      <c r="F49" s="1764"/>
      <c r="G49" s="811"/>
      <c r="H49" s="811"/>
      <c r="I49" s="812"/>
      <c r="J49" s="1771"/>
      <c r="K49" s="1833"/>
      <c r="L49" s="1769"/>
      <c r="M49" s="1834"/>
      <c r="N49" s="1781"/>
      <c r="O49" s="1783"/>
      <c r="P49" s="1785"/>
      <c r="Q49" s="1844"/>
      <c r="R49" s="1845"/>
      <c r="S49" s="1768"/>
      <c r="T49" s="1768"/>
      <c r="U49" s="790" t="s">
        <v>1421</v>
      </c>
      <c r="V49" s="782">
        <v>15000000</v>
      </c>
      <c r="W49" s="1851"/>
      <c r="X49" s="1836"/>
      <c r="Y49" s="1839"/>
      <c r="Z49" s="1839"/>
      <c r="AA49" s="1839"/>
      <c r="AB49" s="1839"/>
      <c r="AC49" s="1839"/>
      <c r="AD49" s="1839"/>
      <c r="AE49" s="1839"/>
      <c r="AF49" s="1839"/>
      <c r="AG49" s="1839"/>
      <c r="AH49" s="1839"/>
      <c r="AI49" s="1839"/>
      <c r="AJ49" s="1839"/>
      <c r="AK49" s="1839"/>
      <c r="AL49" s="1839"/>
      <c r="AM49" s="1839"/>
      <c r="AN49" s="1847"/>
      <c r="AO49" s="251">
        <v>42745</v>
      </c>
      <c r="AP49" s="251">
        <v>43281</v>
      </c>
      <c r="AQ49" s="1849"/>
    </row>
    <row r="50" spans="1:43" ht="33.75" customHeight="1" x14ac:dyDescent="0.25">
      <c r="A50" s="1759"/>
      <c r="B50" s="1763"/>
      <c r="C50" s="1764"/>
      <c r="D50" s="1763"/>
      <c r="E50" s="1831"/>
      <c r="F50" s="1764"/>
      <c r="G50" s="811"/>
      <c r="H50" s="811"/>
      <c r="I50" s="812"/>
      <c r="J50" s="1771"/>
      <c r="K50" s="1833"/>
      <c r="L50" s="1769"/>
      <c r="M50" s="1834"/>
      <c r="N50" s="1781"/>
      <c r="O50" s="1783"/>
      <c r="P50" s="1785"/>
      <c r="Q50" s="1844"/>
      <c r="R50" s="1845"/>
      <c r="S50" s="1768"/>
      <c r="T50" s="1768"/>
      <c r="U50" s="790" t="s">
        <v>1422</v>
      </c>
      <c r="V50" s="782">
        <v>62000000</v>
      </c>
      <c r="W50" s="1851"/>
      <c r="X50" s="1836"/>
      <c r="Y50" s="1839"/>
      <c r="Z50" s="1839"/>
      <c r="AA50" s="1839"/>
      <c r="AB50" s="1839"/>
      <c r="AC50" s="1839"/>
      <c r="AD50" s="1839"/>
      <c r="AE50" s="1839"/>
      <c r="AF50" s="1839"/>
      <c r="AG50" s="1839"/>
      <c r="AH50" s="1839"/>
      <c r="AI50" s="1839"/>
      <c r="AJ50" s="1839"/>
      <c r="AK50" s="1839"/>
      <c r="AL50" s="1839"/>
      <c r="AM50" s="1839"/>
      <c r="AN50" s="1847"/>
      <c r="AO50" s="813">
        <v>43282</v>
      </c>
      <c r="AP50" s="813">
        <v>43454</v>
      </c>
      <c r="AQ50" s="1849"/>
    </row>
    <row r="51" spans="1:43" ht="23.25" customHeight="1" x14ac:dyDescent="0.25">
      <c r="A51" s="1759"/>
      <c r="B51" s="1763"/>
      <c r="C51" s="1764"/>
      <c r="D51" s="1763"/>
      <c r="E51" s="1831"/>
      <c r="F51" s="1764"/>
      <c r="G51" s="811"/>
      <c r="H51" s="811"/>
      <c r="I51" s="812"/>
      <c r="J51" s="1771"/>
      <c r="K51" s="1833"/>
      <c r="L51" s="1769"/>
      <c r="M51" s="1834"/>
      <c r="N51" s="1781"/>
      <c r="O51" s="1783"/>
      <c r="P51" s="1785"/>
      <c r="Q51" s="1844"/>
      <c r="R51" s="1845"/>
      <c r="S51" s="1768"/>
      <c r="T51" s="1768"/>
      <c r="U51" s="790" t="s">
        <v>1423</v>
      </c>
      <c r="V51" s="782">
        <v>15000000</v>
      </c>
      <c r="W51" s="1851"/>
      <c r="X51" s="1836"/>
      <c r="Y51" s="1839"/>
      <c r="Z51" s="1839"/>
      <c r="AA51" s="1839"/>
      <c r="AB51" s="1839"/>
      <c r="AC51" s="1839"/>
      <c r="AD51" s="1839"/>
      <c r="AE51" s="1839"/>
      <c r="AF51" s="1839"/>
      <c r="AG51" s="1839"/>
      <c r="AH51" s="1839"/>
      <c r="AI51" s="1839"/>
      <c r="AJ51" s="1839"/>
      <c r="AK51" s="1839"/>
      <c r="AL51" s="1839"/>
      <c r="AM51" s="1839"/>
      <c r="AN51" s="1847"/>
      <c r="AO51" s="813">
        <v>43174</v>
      </c>
      <c r="AP51" s="813">
        <v>43454</v>
      </c>
      <c r="AQ51" s="1849"/>
    </row>
    <row r="52" spans="1:43" ht="42.75" customHeight="1" x14ac:dyDescent="0.25">
      <c r="A52" s="1759"/>
      <c r="B52" s="1763"/>
      <c r="C52" s="1764"/>
      <c r="D52" s="1763"/>
      <c r="E52" s="1831"/>
      <c r="F52" s="1764"/>
      <c r="G52" s="811"/>
      <c r="H52" s="811"/>
      <c r="I52" s="812"/>
      <c r="J52" s="1767">
        <v>227</v>
      </c>
      <c r="K52" s="1768" t="s">
        <v>1424</v>
      </c>
      <c r="L52" s="1769" t="s">
        <v>2017</v>
      </c>
      <c r="M52" s="1834">
        <v>12</v>
      </c>
      <c r="N52" s="1781"/>
      <c r="O52" s="1783"/>
      <c r="P52" s="1785"/>
      <c r="Q52" s="1844">
        <f>R52/SUM(R44:R65)*100</f>
        <v>35.087719298245609</v>
      </c>
      <c r="R52" s="1850">
        <f>SUM(V52:V54)</f>
        <v>140000000</v>
      </c>
      <c r="S52" s="1768"/>
      <c r="T52" s="1768"/>
      <c r="U52" s="790" t="s">
        <v>2173</v>
      </c>
      <c r="V52" s="782">
        <v>10000000</v>
      </c>
      <c r="W52" s="1851"/>
      <c r="X52" s="1836"/>
      <c r="Y52" s="1839"/>
      <c r="Z52" s="1839"/>
      <c r="AA52" s="1839"/>
      <c r="AB52" s="1839"/>
      <c r="AC52" s="1839"/>
      <c r="AD52" s="1839"/>
      <c r="AE52" s="1839"/>
      <c r="AF52" s="1839"/>
      <c r="AG52" s="1839"/>
      <c r="AH52" s="1839"/>
      <c r="AI52" s="1839"/>
      <c r="AJ52" s="1839"/>
      <c r="AK52" s="1839"/>
      <c r="AL52" s="1839"/>
      <c r="AM52" s="1839"/>
      <c r="AN52" s="1847"/>
      <c r="AO52" s="813">
        <v>43235</v>
      </c>
      <c r="AP52" s="813">
        <v>43454</v>
      </c>
      <c r="AQ52" s="1849"/>
    </row>
    <row r="53" spans="1:43" ht="60" customHeight="1" x14ac:dyDescent="0.25">
      <c r="A53" s="1759"/>
      <c r="B53" s="1763"/>
      <c r="C53" s="1764"/>
      <c r="D53" s="1763"/>
      <c r="E53" s="1831"/>
      <c r="F53" s="1764"/>
      <c r="G53" s="811"/>
      <c r="H53" s="811"/>
      <c r="I53" s="812"/>
      <c r="J53" s="1767"/>
      <c r="K53" s="1768"/>
      <c r="L53" s="1769"/>
      <c r="M53" s="1834"/>
      <c r="N53" s="1781"/>
      <c r="O53" s="1783"/>
      <c r="P53" s="1785"/>
      <c r="Q53" s="1844"/>
      <c r="R53" s="1850"/>
      <c r="S53" s="1768"/>
      <c r="T53" s="1768"/>
      <c r="U53" s="790" t="s">
        <v>1425</v>
      </c>
      <c r="V53" s="782">
        <v>80000000</v>
      </c>
      <c r="W53" s="1851"/>
      <c r="X53" s="1836"/>
      <c r="Y53" s="1839"/>
      <c r="Z53" s="1839"/>
      <c r="AA53" s="1839"/>
      <c r="AB53" s="1839"/>
      <c r="AC53" s="1839"/>
      <c r="AD53" s="1839"/>
      <c r="AE53" s="1839"/>
      <c r="AF53" s="1839"/>
      <c r="AG53" s="1839"/>
      <c r="AH53" s="1839"/>
      <c r="AI53" s="1839"/>
      <c r="AJ53" s="1839"/>
      <c r="AK53" s="1839"/>
      <c r="AL53" s="1839"/>
      <c r="AM53" s="1839"/>
      <c r="AN53" s="1847"/>
      <c r="AO53" s="813">
        <v>43174</v>
      </c>
      <c r="AP53" s="813">
        <v>43454</v>
      </c>
      <c r="AQ53" s="1849"/>
    </row>
    <row r="54" spans="1:43" ht="57.75" customHeight="1" x14ac:dyDescent="0.25">
      <c r="A54" s="1759"/>
      <c r="B54" s="1763"/>
      <c r="C54" s="1764"/>
      <c r="D54" s="1763"/>
      <c r="E54" s="1831"/>
      <c r="F54" s="1764"/>
      <c r="G54" s="811"/>
      <c r="H54" s="811"/>
      <c r="I54" s="812"/>
      <c r="J54" s="1819"/>
      <c r="K54" s="1835"/>
      <c r="L54" s="1835"/>
      <c r="M54" s="1677"/>
      <c r="N54" s="1781"/>
      <c r="O54" s="1783"/>
      <c r="P54" s="1785"/>
      <c r="Q54" s="1819"/>
      <c r="R54" s="1819"/>
      <c r="S54" s="1768"/>
      <c r="T54" s="1768"/>
      <c r="U54" s="790" t="s">
        <v>1426</v>
      </c>
      <c r="V54" s="782">
        <v>50000000</v>
      </c>
      <c r="W54" s="1851"/>
      <c r="X54" s="1836"/>
      <c r="Y54" s="1839"/>
      <c r="Z54" s="1839"/>
      <c r="AA54" s="1839"/>
      <c r="AB54" s="1839"/>
      <c r="AC54" s="1839"/>
      <c r="AD54" s="1839"/>
      <c r="AE54" s="1839"/>
      <c r="AF54" s="1839"/>
      <c r="AG54" s="1839"/>
      <c r="AH54" s="1839"/>
      <c r="AI54" s="1839"/>
      <c r="AJ54" s="1839"/>
      <c r="AK54" s="1839"/>
      <c r="AL54" s="1839"/>
      <c r="AM54" s="1839"/>
      <c r="AN54" s="1847"/>
      <c r="AO54" s="813">
        <v>43205</v>
      </c>
      <c r="AP54" s="813">
        <v>43454</v>
      </c>
      <c r="AQ54" s="1849"/>
    </row>
    <row r="55" spans="1:43" ht="43.5" customHeight="1" x14ac:dyDescent="0.25">
      <c r="A55" s="1759"/>
      <c r="B55" s="1763"/>
      <c r="C55" s="1764"/>
      <c r="D55" s="1763"/>
      <c r="E55" s="1831"/>
      <c r="F55" s="1764"/>
      <c r="G55" s="811"/>
      <c r="H55" s="811"/>
      <c r="I55" s="812"/>
      <c r="J55" s="1767">
        <v>228</v>
      </c>
      <c r="K55" s="1769" t="s">
        <v>1427</v>
      </c>
      <c r="L55" s="1769" t="s">
        <v>2018</v>
      </c>
      <c r="M55" s="1834">
        <v>2</v>
      </c>
      <c r="N55" s="1781"/>
      <c r="O55" s="1783"/>
      <c r="P55" s="1785"/>
      <c r="Q55" s="1844">
        <f>R55/SUM(R44:R65)*100</f>
        <v>7.518796992481203</v>
      </c>
      <c r="R55" s="1845">
        <f>SUM(V55:V60)</f>
        <v>30000000</v>
      </c>
      <c r="S55" s="1768"/>
      <c r="T55" s="1768"/>
      <c r="U55" s="790" t="s">
        <v>1428</v>
      </c>
      <c r="V55" s="782">
        <v>6400000</v>
      </c>
      <c r="W55" s="1851"/>
      <c r="X55" s="1836"/>
      <c r="Y55" s="1839"/>
      <c r="Z55" s="1839"/>
      <c r="AA55" s="1839"/>
      <c r="AB55" s="1839"/>
      <c r="AC55" s="1839"/>
      <c r="AD55" s="1839"/>
      <c r="AE55" s="1839"/>
      <c r="AF55" s="1839"/>
      <c r="AG55" s="1839"/>
      <c r="AH55" s="1839"/>
      <c r="AI55" s="1839"/>
      <c r="AJ55" s="1839"/>
      <c r="AK55" s="1839"/>
      <c r="AL55" s="1839"/>
      <c r="AM55" s="1839"/>
      <c r="AN55" s="1847"/>
      <c r="AO55" s="813">
        <v>43115</v>
      </c>
      <c r="AP55" s="813">
        <v>43454</v>
      </c>
      <c r="AQ55" s="1849"/>
    </row>
    <row r="56" spans="1:43" ht="30" customHeight="1" x14ac:dyDescent="0.25">
      <c r="A56" s="1759"/>
      <c r="B56" s="1763"/>
      <c r="C56" s="1764"/>
      <c r="D56" s="1763"/>
      <c r="E56" s="1831"/>
      <c r="F56" s="1764"/>
      <c r="G56" s="811"/>
      <c r="H56" s="811"/>
      <c r="I56" s="812"/>
      <c r="J56" s="1767"/>
      <c r="K56" s="1769"/>
      <c r="L56" s="1769"/>
      <c r="M56" s="1834"/>
      <c r="N56" s="1781"/>
      <c r="O56" s="1783"/>
      <c r="P56" s="1785"/>
      <c r="Q56" s="1844"/>
      <c r="R56" s="1845"/>
      <c r="S56" s="1768"/>
      <c r="T56" s="1768"/>
      <c r="U56" s="790" t="s">
        <v>1429</v>
      </c>
      <c r="V56" s="782">
        <v>11200000</v>
      </c>
      <c r="W56" s="1851"/>
      <c r="X56" s="1836"/>
      <c r="Y56" s="1839"/>
      <c r="Z56" s="1839"/>
      <c r="AA56" s="1839"/>
      <c r="AB56" s="1839"/>
      <c r="AC56" s="1839"/>
      <c r="AD56" s="1839"/>
      <c r="AE56" s="1839"/>
      <c r="AF56" s="1839"/>
      <c r="AG56" s="1839"/>
      <c r="AH56" s="1839"/>
      <c r="AI56" s="1839"/>
      <c r="AJ56" s="1839"/>
      <c r="AK56" s="1839"/>
      <c r="AL56" s="1839"/>
      <c r="AM56" s="1839"/>
      <c r="AN56" s="1847"/>
      <c r="AO56" s="813">
        <v>43146</v>
      </c>
      <c r="AP56" s="813">
        <v>43454</v>
      </c>
      <c r="AQ56" s="1849"/>
    </row>
    <row r="57" spans="1:43" ht="46.5" customHeight="1" x14ac:dyDescent="0.25">
      <c r="A57" s="1759"/>
      <c r="B57" s="1763"/>
      <c r="C57" s="1764"/>
      <c r="D57" s="1763"/>
      <c r="E57" s="1831"/>
      <c r="F57" s="1764"/>
      <c r="G57" s="811"/>
      <c r="H57" s="811"/>
      <c r="I57" s="812"/>
      <c r="J57" s="1767"/>
      <c r="K57" s="1769"/>
      <c r="L57" s="1769"/>
      <c r="M57" s="1834"/>
      <c r="N57" s="1781"/>
      <c r="O57" s="1783"/>
      <c r="P57" s="1785"/>
      <c r="Q57" s="1844"/>
      <c r="R57" s="1845"/>
      <c r="S57" s="1768"/>
      <c r="T57" s="1768"/>
      <c r="U57" s="790" t="s">
        <v>1430</v>
      </c>
      <c r="V57" s="782">
        <v>7500000</v>
      </c>
      <c r="W57" s="1851"/>
      <c r="X57" s="1836"/>
      <c r="Y57" s="1839"/>
      <c r="Z57" s="1839"/>
      <c r="AA57" s="1839"/>
      <c r="AB57" s="1839"/>
      <c r="AC57" s="1839"/>
      <c r="AD57" s="1839"/>
      <c r="AE57" s="1839"/>
      <c r="AF57" s="1839"/>
      <c r="AG57" s="1839"/>
      <c r="AH57" s="1839"/>
      <c r="AI57" s="1839"/>
      <c r="AJ57" s="1839"/>
      <c r="AK57" s="1839"/>
      <c r="AL57" s="1839"/>
      <c r="AM57" s="1839"/>
      <c r="AN57" s="1847"/>
      <c r="AO57" s="813">
        <v>43115</v>
      </c>
      <c r="AP57" s="813">
        <v>43454</v>
      </c>
      <c r="AQ57" s="1849"/>
    </row>
    <row r="58" spans="1:43" ht="84.75" customHeight="1" x14ac:dyDescent="0.25">
      <c r="A58" s="1759"/>
      <c r="B58" s="1763"/>
      <c r="C58" s="1764"/>
      <c r="D58" s="1763"/>
      <c r="E58" s="1831"/>
      <c r="F58" s="1764"/>
      <c r="G58" s="811"/>
      <c r="H58" s="811"/>
      <c r="I58" s="812"/>
      <c r="J58" s="1767"/>
      <c r="K58" s="1769"/>
      <c r="L58" s="1769"/>
      <c r="M58" s="1834"/>
      <c r="N58" s="1781"/>
      <c r="O58" s="1783"/>
      <c r="P58" s="1785"/>
      <c r="Q58" s="1844"/>
      <c r="R58" s="1845"/>
      <c r="S58" s="1768"/>
      <c r="T58" s="1768"/>
      <c r="U58" s="790" t="s">
        <v>1431</v>
      </c>
      <c r="V58" s="782">
        <v>1600000</v>
      </c>
      <c r="W58" s="1851"/>
      <c r="X58" s="1836"/>
      <c r="Y58" s="1839"/>
      <c r="Z58" s="1839"/>
      <c r="AA58" s="1839"/>
      <c r="AB58" s="1839"/>
      <c r="AC58" s="1839"/>
      <c r="AD58" s="1839"/>
      <c r="AE58" s="1839"/>
      <c r="AF58" s="1839"/>
      <c r="AG58" s="1839"/>
      <c r="AH58" s="1839"/>
      <c r="AI58" s="1839"/>
      <c r="AJ58" s="1839"/>
      <c r="AK58" s="1839"/>
      <c r="AL58" s="1839"/>
      <c r="AM58" s="1839"/>
      <c r="AN58" s="1847"/>
      <c r="AO58" s="813">
        <v>43174</v>
      </c>
      <c r="AP58" s="813">
        <v>43454</v>
      </c>
      <c r="AQ58" s="1849"/>
    </row>
    <row r="59" spans="1:43" ht="84" customHeight="1" x14ac:dyDescent="0.25">
      <c r="A59" s="1759"/>
      <c r="B59" s="1763"/>
      <c r="C59" s="1764"/>
      <c r="D59" s="1763"/>
      <c r="E59" s="1831"/>
      <c r="F59" s="1764"/>
      <c r="G59" s="811"/>
      <c r="H59" s="811"/>
      <c r="I59" s="812"/>
      <c r="J59" s="1819"/>
      <c r="K59" s="1835"/>
      <c r="L59" s="1835"/>
      <c r="M59" s="1677"/>
      <c r="N59" s="1781"/>
      <c r="O59" s="1783"/>
      <c r="P59" s="1785"/>
      <c r="Q59" s="1819"/>
      <c r="R59" s="1819"/>
      <c r="S59" s="1768"/>
      <c r="T59" s="1768"/>
      <c r="U59" s="790" t="s">
        <v>1432</v>
      </c>
      <c r="V59" s="782">
        <v>900000</v>
      </c>
      <c r="W59" s="1851"/>
      <c r="X59" s="1836"/>
      <c r="Y59" s="1839"/>
      <c r="Z59" s="1839"/>
      <c r="AA59" s="1839"/>
      <c r="AB59" s="1839"/>
      <c r="AC59" s="1839"/>
      <c r="AD59" s="1839"/>
      <c r="AE59" s="1839"/>
      <c r="AF59" s="1839"/>
      <c r="AG59" s="1839"/>
      <c r="AH59" s="1839"/>
      <c r="AI59" s="1839"/>
      <c r="AJ59" s="1839"/>
      <c r="AK59" s="1839"/>
      <c r="AL59" s="1839"/>
      <c r="AM59" s="1839"/>
      <c r="AN59" s="1847"/>
      <c r="AO59" s="813">
        <v>43174</v>
      </c>
      <c r="AP59" s="813">
        <v>43454</v>
      </c>
      <c r="AQ59" s="1849"/>
    </row>
    <row r="60" spans="1:43" ht="22.5" customHeight="1" x14ac:dyDescent="0.25">
      <c r="A60" s="1759"/>
      <c r="B60" s="1763"/>
      <c r="C60" s="1764"/>
      <c r="D60" s="1763"/>
      <c r="E60" s="1831"/>
      <c r="F60" s="1764"/>
      <c r="G60" s="811"/>
      <c r="H60" s="811"/>
      <c r="I60" s="812"/>
      <c r="J60" s="1819"/>
      <c r="K60" s="1835"/>
      <c r="L60" s="1835"/>
      <c r="M60" s="1677"/>
      <c r="N60" s="1781"/>
      <c r="O60" s="1783"/>
      <c r="P60" s="1785"/>
      <c r="Q60" s="1819"/>
      <c r="R60" s="1819"/>
      <c r="S60" s="1768"/>
      <c r="T60" s="1768"/>
      <c r="U60" s="790" t="s">
        <v>1433</v>
      </c>
      <c r="V60" s="782">
        <v>2400000</v>
      </c>
      <c r="W60" s="1851"/>
      <c r="X60" s="1836"/>
      <c r="Y60" s="1839"/>
      <c r="Z60" s="1839"/>
      <c r="AA60" s="1839"/>
      <c r="AB60" s="1839"/>
      <c r="AC60" s="1839"/>
      <c r="AD60" s="1839"/>
      <c r="AE60" s="1839"/>
      <c r="AF60" s="1839"/>
      <c r="AG60" s="1839"/>
      <c r="AH60" s="1839"/>
      <c r="AI60" s="1839"/>
      <c r="AJ60" s="1839"/>
      <c r="AK60" s="1839"/>
      <c r="AL60" s="1839"/>
      <c r="AM60" s="1839"/>
      <c r="AN60" s="1847"/>
      <c r="AO60" s="813">
        <v>43174</v>
      </c>
      <c r="AP60" s="813">
        <v>43454</v>
      </c>
      <c r="AQ60" s="1849"/>
    </row>
    <row r="61" spans="1:43" ht="70.5" customHeight="1" x14ac:dyDescent="0.25">
      <c r="A61" s="1759"/>
      <c r="B61" s="1763"/>
      <c r="C61" s="1764"/>
      <c r="D61" s="1763"/>
      <c r="E61" s="1831"/>
      <c r="F61" s="1764"/>
      <c r="G61" s="811"/>
      <c r="H61" s="811"/>
      <c r="I61" s="812"/>
      <c r="J61" s="1767">
        <v>229</v>
      </c>
      <c r="K61" s="1768" t="s">
        <v>1434</v>
      </c>
      <c r="L61" s="1769" t="s">
        <v>2019</v>
      </c>
      <c r="M61" s="1834">
        <v>13</v>
      </c>
      <c r="N61" s="1781"/>
      <c r="O61" s="1783"/>
      <c r="P61" s="1785"/>
      <c r="Q61" s="1844">
        <f>R61/SUM(R44:R65)*100</f>
        <v>8.7719298245614024</v>
      </c>
      <c r="R61" s="1845">
        <f>SUM(V61:V62)</f>
        <v>35000000</v>
      </c>
      <c r="S61" s="1768"/>
      <c r="T61" s="1768"/>
      <c r="U61" s="790" t="s">
        <v>1435</v>
      </c>
      <c r="V61" s="782">
        <v>5400000</v>
      </c>
      <c r="W61" s="1851"/>
      <c r="X61" s="1836"/>
      <c r="Y61" s="1839"/>
      <c r="Z61" s="1839"/>
      <c r="AA61" s="1839"/>
      <c r="AB61" s="1839"/>
      <c r="AC61" s="1839"/>
      <c r="AD61" s="1839"/>
      <c r="AE61" s="1839"/>
      <c r="AF61" s="1839"/>
      <c r="AG61" s="1839"/>
      <c r="AH61" s="1839"/>
      <c r="AI61" s="1839"/>
      <c r="AJ61" s="1839"/>
      <c r="AK61" s="1839"/>
      <c r="AL61" s="1839"/>
      <c r="AM61" s="1839"/>
      <c r="AN61" s="1847"/>
      <c r="AO61" s="813">
        <v>43110</v>
      </c>
      <c r="AP61" s="813">
        <v>43281</v>
      </c>
      <c r="AQ61" s="1849"/>
    </row>
    <row r="62" spans="1:43" ht="84.75" customHeight="1" x14ac:dyDescent="0.25">
      <c r="A62" s="1759"/>
      <c r="B62" s="1763"/>
      <c r="C62" s="1764"/>
      <c r="D62" s="1763"/>
      <c r="E62" s="1831"/>
      <c r="F62" s="1764"/>
      <c r="G62" s="811"/>
      <c r="H62" s="811"/>
      <c r="I62" s="812"/>
      <c r="J62" s="1767"/>
      <c r="K62" s="1768"/>
      <c r="L62" s="1769"/>
      <c r="M62" s="1834"/>
      <c r="N62" s="1781"/>
      <c r="O62" s="1783"/>
      <c r="P62" s="1785"/>
      <c r="Q62" s="1844"/>
      <c r="R62" s="1845"/>
      <c r="S62" s="1768"/>
      <c r="T62" s="1768"/>
      <c r="U62" s="790" t="s">
        <v>1436</v>
      </c>
      <c r="V62" s="782">
        <v>29600000</v>
      </c>
      <c r="W62" s="1851"/>
      <c r="X62" s="1836"/>
      <c r="Y62" s="1839"/>
      <c r="Z62" s="1839"/>
      <c r="AA62" s="1839"/>
      <c r="AB62" s="1839"/>
      <c r="AC62" s="1839"/>
      <c r="AD62" s="1839"/>
      <c r="AE62" s="1839"/>
      <c r="AF62" s="1839"/>
      <c r="AG62" s="1839"/>
      <c r="AH62" s="1839"/>
      <c r="AI62" s="1839"/>
      <c r="AJ62" s="1839"/>
      <c r="AK62" s="1839"/>
      <c r="AL62" s="1839"/>
      <c r="AM62" s="1839"/>
      <c r="AN62" s="1847"/>
      <c r="AO62" s="813">
        <v>43110</v>
      </c>
      <c r="AP62" s="813">
        <v>43281</v>
      </c>
      <c r="AQ62" s="1849"/>
    </row>
    <row r="63" spans="1:43" ht="55.5" customHeight="1" x14ac:dyDescent="0.25">
      <c r="A63" s="1759"/>
      <c r="B63" s="1763"/>
      <c r="C63" s="1764"/>
      <c r="D63" s="1763"/>
      <c r="E63" s="1831"/>
      <c r="F63" s="1764"/>
      <c r="G63" s="811"/>
      <c r="H63" s="811"/>
      <c r="I63" s="812"/>
      <c r="J63" s="1767">
        <v>230</v>
      </c>
      <c r="K63" s="1769" t="s">
        <v>1437</v>
      </c>
      <c r="L63" s="1769" t="s">
        <v>2020</v>
      </c>
      <c r="M63" s="1801">
        <v>1</v>
      </c>
      <c r="N63" s="1781"/>
      <c r="O63" s="1783"/>
      <c r="P63" s="1785"/>
      <c r="Q63" s="1844">
        <f>R63/SUM(R44:R65)*100</f>
        <v>6.0150375939849621</v>
      </c>
      <c r="R63" s="1845">
        <f>SUM(V63:V65)</f>
        <v>24000000</v>
      </c>
      <c r="S63" s="1768"/>
      <c r="T63" s="1768"/>
      <c r="U63" s="790" t="s">
        <v>1438</v>
      </c>
      <c r="V63" s="782">
        <v>7500000</v>
      </c>
      <c r="W63" s="1851"/>
      <c r="X63" s="1836"/>
      <c r="Y63" s="1839"/>
      <c r="Z63" s="1839"/>
      <c r="AA63" s="1839"/>
      <c r="AB63" s="1839"/>
      <c r="AC63" s="1839"/>
      <c r="AD63" s="1839"/>
      <c r="AE63" s="1839"/>
      <c r="AF63" s="1839"/>
      <c r="AG63" s="1839"/>
      <c r="AH63" s="1839"/>
      <c r="AI63" s="1839"/>
      <c r="AJ63" s="1839"/>
      <c r="AK63" s="1839"/>
      <c r="AL63" s="1839"/>
      <c r="AM63" s="1839"/>
      <c r="AN63" s="1847"/>
      <c r="AO63" s="813">
        <v>43110</v>
      </c>
      <c r="AP63" s="813">
        <v>43281</v>
      </c>
      <c r="AQ63" s="1849"/>
    </row>
    <row r="64" spans="1:43" ht="42.75" x14ac:dyDescent="0.25">
      <c r="A64" s="1759"/>
      <c r="B64" s="1763"/>
      <c r="C64" s="1764"/>
      <c r="D64" s="1763"/>
      <c r="E64" s="1831"/>
      <c r="F64" s="1764"/>
      <c r="G64" s="811"/>
      <c r="H64" s="811"/>
      <c r="I64" s="812"/>
      <c r="J64" s="1767"/>
      <c r="K64" s="1769"/>
      <c r="L64" s="1769"/>
      <c r="M64" s="1801"/>
      <c r="N64" s="1781"/>
      <c r="O64" s="1783"/>
      <c r="P64" s="1785"/>
      <c r="Q64" s="1844"/>
      <c r="R64" s="1845"/>
      <c r="S64" s="1768"/>
      <c r="T64" s="1768"/>
      <c r="U64" s="790" t="s">
        <v>1439</v>
      </c>
      <c r="V64" s="782">
        <v>12500000</v>
      </c>
      <c r="W64" s="1851"/>
      <c r="X64" s="1836"/>
      <c r="Y64" s="1839"/>
      <c r="Z64" s="1839"/>
      <c r="AA64" s="1839"/>
      <c r="AB64" s="1839"/>
      <c r="AC64" s="1839"/>
      <c r="AD64" s="1839"/>
      <c r="AE64" s="1839"/>
      <c r="AF64" s="1839"/>
      <c r="AG64" s="1839"/>
      <c r="AH64" s="1839"/>
      <c r="AI64" s="1839"/>
      <c r="AJ64" s="1839"/>
      <c r="AK64" s="1839"/>
      <c r="AL64" s="1839"/>
      <c r="AM64" s="1839"/>
      <c r="AN64" s="1847"/>
      <c r="AO64" s="813">
        <v>43110</v>
      </c>
      <c r="AP64" s="813">
        <v>43281</v>
      </c>
      <c r="AQ64" s="1849"/>
    </row>
    <row r="65" spans="1:43" ht="15" x14ac:dyDescent="0.25">
      <c r="A65" s="1759"/>
      <c r="B65" s="1763"/>
      <c r="C65" s="1764"/>
      <c r="D65" s="1763"/>
      <c r="E65" s="1831"/>
      <c r="F65" s="1764"/>
      <c r="G65" s="814"/>
      <c r="H65" s="814"/>
      <c r="I65" s="815"/>
      <c r="J65" s="1767"/>
      <c r="K65" s="1769"/>
      <c r="L65" s="1769"/>
      <c r="M65" s="1801"/>
      <c r="N65" s="1841"/>
      <c r="O65" s="1842"/>
      <c r="P65" s="1843"/>
      <c r="Q65" s="1844"/>
      <c r="R65" s="1845"/>
      <c r="S65" s="1768"/>
      <c r="T65" s="1768"/>
      <c r="U65" s="790" t="s">
        <v>1433</v>
      </c>
      <c r="V65" s="782">
        <v>4000000</v>
      </c>
      <c r="W65" s="1851"/>
      <c r="X65" s="1837"/>
      <c r="Y65" s="1840"/>
      <c r="Z65" s="1840"/>
      <c r="AA65" s="1840"/>
      <c r="AB65" s="1840"/>
      <c r="AC65" s="1840"/>
      <c r="AD65" s="1840"/>
      <c r="AE65" s="1840"/>
      <c r="AF65" s="1840"/>
      <c r="AG65" s="1840"/>
      <c r="AH65" s="1840"/>
      <c r="AI65" s="1840"/>
      <c r="AJ65" s="1840"/>
      <c r="AK65" s="1840"/>
      <c r="AL65" s="1840"/>
      <c r="AM65" s="1840"/>
      <c r="AN65" s="1847"/>
      <c r="AO65" s="813">
        <v>43174</v>
      </c>
      <c r="AP65" s="813">
        <v>43454</v>
      </c>
      <c r="AQ65" s="1849"/>
    </row>
    <row r="66" spans="1:43" s="23" customFormat="1" ht="15" x14ac:dyDescent="0.2">
      <c r="A66" s="1759"/>
      <c r="B66" s="1763"/>
      <c r="C66" s="1764"/>
      <c r="D66" s="1763"/>
      <c r="E66" s="1831"/>
      <c r="F66" s="1764"/>
      <c r="G66" s="56">
        <v>79</v>
      </c>
      <c r="H66" s="24" t="s">
        <v>1440</v>
      </c>
      <c r="I66" s="24"/>
      <c r="J66" s="852"/>
      <c r="K66" s="511"/>
      <c r="L66" s="509"/>
      <c r="M66" s="494"/>
      <c r="N66" s="512"/>
      <c r="O66" s="548"/>
      <c r="P66" s="25"/>
      <c r="Q66" s="792"/>
      <c r="R66" s="510"/>
      <c r="S66" s="509"/>
      <c r="T66" s="511"/>
      <c r="U66" s="511"/>
      <c r="V66" s="793"/>
      <c r="W66" s="753"/>
      <c r="X66" s="567"/>
      <c r="Y66" s="29"/>
      <c r="Z66" s="29"/>
      <c r="AA66" s="29"/>
      <c r="AB66" s="29"/>
      <c r="AC66" s="29"/>
      <c r="AD66" s="29"/>
      <c r="AE66" s="29"/>
      <c r="AF66" s="29"/>
      <c r="AG66" s="29"/>
      <c r="AH66" s="29"/>
      <c r="AI66" s="29"/>
      <c r="AJ66" s="29"/>
      <c r="AK66" s="29"/>
      <c r="AL66" s="29"/>
      <c r="AM66" s="29"/>
      <c r="AN66" s="29"/>
      <c r="AO66" s="29"/>
      <c r="AP66" s="29"/>
      <c r="AQ66" s="808"/>
    </row>
    <row r="67" spans="1:43" ht="44.25" customHeight="1" x14ac:dyDescent="0.2">
      <c r="A67" s="1759"/>
      <c r="B67" s="1763"/>
      <c r="C67" s="1764"/>
      <c r="D67" s="1763"/>
      <c r="E67" s="1831"/>
      <c r="F67" s="1764"/>
      <c r="G67" s="23"/>
      <c r="H67" s="489"/>
      <c r="I67" s="327"/>
      <c r="J67" s="1771">
        <v>231</v>
      </c>
      <c r="K67" s="1769" t="s">
        <v>1441</v>
      </c>
      <c r="L67" s="1769" t="s">
        <v>2021</v>
      </c>
      <c r="M67" s="1770">
        <v>1</v>
      </c>
      <c r="N67" s="1852" t="s">
        <v>1442</v>
      </c>
      <c r="O67" s="1853" t="s">
        <v>2303</v>
      </c>
      <c r="P67" s="1784" t="s">
        <v>1443</v>
      </c>
      <c r="Q67" s="1791">
        <f>R67/SUM(R67:R75)*100</f>
        <v>8.3333333333333321</v>
      </c>
      <c r="R67" s="1855">
        <f>SUM(V67:V68)</f>
        <v>2250000</v>
      </c>
      <c r="S67" s="1768" t="s">
        <v>1444</v>
      </c>
      <c r="T67" s="1768" t="s">
        <v>1445</v>
      </c>
      <c r="U67" s="790" t="s">
        <v>1446</v>
      </c>
      <c r="V67" s="816">
        <v>1250000</v>
      </c>
      <c r="W67" s="1857">
        <v>20</v>
      </c>
      <c r="X67" s="1856" t="s">
        <v>1363</v>
      </c>
      <c r="Y67" s="1838">
        <v>1657</v>
      </c>
      <c r="Z67" s="1838">
        <v>1599</v>
      </c>
      <c r="AA67" s="1838">
        <v>367</v>
      </c>
      <c r="AB67" s="1838">
        <v>571</v>
      </c>
      <c r="AC67" s="1838">
        <v>1852</v>
      </c>
      <c r="AD67" s="1838"/>
      <c r="AE67" s="1838">
        <v>466</v>
      </c>
      <c r="AF67" s="1838"/>
      <c r="AG67" s="1838"/>
      <c r="AH67" s="1838"/>
      <c r="AI67" s="1838"/>
      <c r="AJ67" s="1838"/>
      <c r="AK67" s="1838"/>
      <c r="AL67" s="1838"/>
      <c r="AM67" s="1838"/>
      <c r="AN67" s="1846">
        <v>3256</v>
      </c>
      <c r="AO67" s="251">
        <v>43110</v>
      </c>
      <c r="AP67" s="251">
        <v>43281</v>
      </c>
      <c r="AQ67" s="1848" t="s">
        <v>2313</v>
      </c>
    </row>
    <row r="68" spans="1:43" ht="85.5" x14ac:dyDescent="0.2">
      <c r="A68" s="1759"/>
      <c r="B68" s="1763"/>
      <c r="C68" s="1764"/>
      <c r="D68" s="1763"/>
      <c r="E68" s="1831"/>
      <c r="F68" s="1764"/>
      <c r="G68" s="23"/>
      <c r="H68" s="486"/>
      <c r="I68" s="487"/>
      <c r="J68" s="1771"/>
      <c r="K68" s="1769"/>
      <c r="L68" s="1769"/>
      <c r="M68" s="1770"/>
      <c r="N68" s="1852"/>
      <c r="O68" s="1809"/>
      <c r="P68" s="1785"/>
      <c r="Q68" s="1791"/>
      <c r="R68" s="1855"/>
      <c r="S68" s="1768"/>
      <c r="T68" s="1768"/>
      <c r="U68" s="790" t="s">
        <v>1447</v>
      </c>
      <c r="V68" s="816">
        <v>1000000</v>
      </c>
      <c r="W68" s="1858"/>
      <c r="X68" s="1836"/>
      <c r="Y68" s="1839"/>
      <c r="Z68" s="1839"/>
      <c r="AA68" s="1839"/>
      <c r="AB68" s="1839"/>
      <c r="AC68" s="1839"/>
      <c r="AD68" s="1839"/>
      <c r="AE68" s="1839"/>
      <c r="AF68" s="1839"/>
      <c r="AG68" s="1839"/>
      <c r="AH68" s="1839"/>
      <c r="AI68" s="1839"/>
      <c r="AJ68" s="1839"/>
      <c r="AK68" s="1839"/>
      <c r="AL68" s="1839"/>
      <c r="AM68" s="1839"/>
      <c r="AN68" s="1847"/>
      <c r="AO68" s="251">
        <v>43110</v>
      </c>
      <c r="AP68" s="251">
        <v>43281</v>
      </c>
      <c r="AQ68" s="1854"/>
    </row>
    <row r="69" spans="1:43" ht="14.25" x14ac:dyDescent="0.2">
      <c r="A69" s="1759"/>
      <c r="B69" s="1763"/>
      <c r="C69" s="1764"/>
      <c r="D69" s="1763"/>
      <c r="E69" s="1831"/>
      <c r="F69" s="1764"/>
      <c r="G69" s="23"/>
      <c r="H69" s="486"/>
      <c r="I69" s="487"/>
      <c r="J69" s="1771">
        <v>232</v>
      </c>
      <c r="K69" s="1769" t="s">
        <v>1448</v>
      </c>
      <c r="L69" s="1769" t="s">
        <v>2022</v>
      </c>
      <c r="M69" s="1770">
        <v>12</v>
      </c>
      <c r="N69" s="1852"/>
      <c r="O69" s="1809"/>
      <c r="P69" s="1785"/>
      <c r="Q69" s="1791">
        <f>R69/SUM(R67:R75)*100</f>
        <v>51.111111111111107</v>
      </c>
      <c r="R69" s="1855">
        <f>SUM(V69:V72)</f>
        <v>13800000</v>
      </c>
      <c r="S69" s="1768"/>
      <c r="T69" s="1768"/>
      <c r="U69" s="790" t="s">
        <v>1449</v>
      </c>
      <c r="V69" s="816">
        <v>6000000</v>
      </c>
      <c r="W69" s="1858"/>
      <c r="X69" s="1836"/>
      <c r="Y69" s="1839"/>
      <c r="Z69" s="1839"/>
      <c r="AA69" s="1839"/>
      <c r="AB69" s="1839"/>
      <c r="AC69" s="1839"/>
      <c r="AD69" s="1839"/>
      <c r="AE69" s="1839"/>
      <c r="AF69" s="1839"/>
      <c r="AG69" s="1839"/>
      <c r="AH69" s="1839"/>
      <c r="AI69" s="1839"/>
      <c r="AJ69" s="1839"/>
      <c r="AK69" s="1839"/>
      <c r="AL69" s="1839"/>
      <c r="AM69" s="1839"/>
      <c r="AN69" s="1847"/>
      <c r="AO69" s="251">
        <v>43358</v>
      </c>
      <c r="AP69" s="251">
        <v>43378</v>
      </c>
      <c r="AQ69" s="1854"/>
    </row>
    <row r="70" spans="1:43" ht="69.75" customHeight="1" x14ac:dyDescent="0.2">
      <c r="A70" s="1759"/>
      <c r="B70" s="1763"/>
      <c r="C70" s="1764"/>
      <c r="D70" s="1763"/>
      <c r="E70" s="1831"/>
      <c r="F70" s="1764"/>
      <c r="G70" s="23"/>
      <c r="H70" s="486"/>
      <c r="I70" s="487"/>
      <c r="J70" s="1771"/>
      <c r="K70" s="1769"/>
      <c r="L70" s="1769"/>
      <c r="M70" s="1770"/>
      <c r="N70" s="1852"/>
      <c r="O70" s="1809"/>
      <c r="P70" s="1785"/>
      <c r="Q70" s="1791"/>
      <c r="R70" s="1855"/>
      <c r="S70" s="1768"/>
      <c r="T70" s="1768"/>
      <c r="U70" s="790" t="s">
        <v>1450</v>
      </c>
      <c r="V70" s="816">
        <v>6250000</v>
      </c>
      <c r="W70" s="1858"/>
      <c r="X70" s="1836"/>
      <c r="Y70" s="1839"/>
      <c r="Z70" s="1839"/>
      <c r="AA70" s="1839"/>
      <c r="AB70" s="1839"/>
      <c r="AC70" s="1839"/>
      <c r="AD70" s="1839"/>
      <c r="AE70" s="1839"/>
      <c r="AF70" s="1839"/>
      <c r="AG70" s="1839"/>
      <c r="AH70" s="1839"/>
      <c r="AI70" s="1839"/>
      <c r="AJ70" s="1839"/>
      <c r="AK70" s="1839"/>
      <c r="AL70" s="1839"/>
      <c r="AM70" s="1839"/>
      <c r="AN70" s="1847"/>
      <c r="AO70" s="251">
        <v>43110</v>
      </c>
      <c r="AP70" s="251">
        <v>43281</v>
      </c>
      <c r="AQ70" s="1854"/>
    </row>
    <row r="71" spans="1:43" ht="14.25" x14ac:dyDescent="0.2">
      <c r="A71" s="1759"/>
      <c r="B71" s="1763"/>
      <c r="C71" s="1764"/>
      <c r="D71" s="1763"/>
      <c r="E71" s="1831"/>
      <c r="F71" s="1764"/>
      <c r="G71" s="23"/>
      <c r="H71" s="486"/>
      <c r="I71" s="487"/>
      <c r="J71" s="1771"/>
      <c r="K71" s="1769"/>
      <c r="L71" s="1769"/>
      <c r="M71" s="1770"/>
      <c r="N71" s="1852"/>
      <c r="O71" s="1809"/>
      <c r="P71" s="1785"/>
      <c r="Q71" s="1791"/>
      <c r="R71" s="1855"/>
      <c r="S71" s="1768"/>
      <c r="T71" s="1768"/>
      <c r="U71" s="790" t="s">
        <v>1433</v>
      </c>
      <c r="V71" s="816">
        <v>500000</v>
      </c>
      <c r="W71" s="1858"/>
      <c r="X71" s="1836"/>
      <c r="Y71" s="1839"/>
      <c r="Z71" s="1839"/>
      <c r="AA71" s="1839"/>
      <c r="AB71" s="1839"/>
      <c r="AC71" s="1839"/>
      <c r="AD71" s="1839"/>
      <c r="AE71" s="1839"/>
      <c r="AF71" s="1839"/>
      <c r="AG71" s="1839"/>
      <c r="AH71" s="1839"/>
      <c r="AI71" s="1839"/>
      <c r="AJ71" s="1839"/>
      <c r="AK71" s="1839"/>
      <c r="AL71" s="1839"/>
      <c r="AM71" s="1839"/>
      <c r="AN71" s="1847"/>
      <c r="AO71" s="251">
        <v>43174</v>
      </c>
      <c r="AP71" s="251">
        <v>43454</v>
      </c>
      <c r="AQ71" s="1854"/>
    </row>
    <row r="72" spans="1:43" ht="15" customHeight="1" x14ac:dyDescent="0.2">
      <c r="A72" s="1759"/>
      <c r="B72" s="1763"/>
      <c r="C72" s="1764"/>
      <c r="D72" s="1763"/>
      <c r="E72" s="1831"/>
      <c r="F72" s="1764"/>
      <c r="G72" s="23"/>
      <c r="H72" s="486"/>
      <c r="I72" s="487"/>
      <c r="J72" s="1771"/>
      <c r="K72" s="1769"/>
      <c r="L72" s="1769"/>
      <c r="M72" s="1770"/>
      <c r="N72" s="1852"/>
      <c r="O72" s="1809"/>
      <c r="P72" s="1785"/>
      <c r="Q72" s="1791"/>
      <c r="R72" s="1855"/>
      <c r="S72" s="1768"/>
      <c r="T72" s="1768"/>
      <c r="U72" s="790" t="s">
        <v>1451</v>
      </c>
      <c r="V72" s="816">
        <v>1050000</v>
      </c>
      <c r="W72" s="1858"/>
      <c r="X72" s="1836"/>
      <c r="Y72" s="1839"/>
      <c r="Z72" s="1839"/>
      <c r="AA72" s="1839"/>
      <c r="AB72" s="1839"/>
      <c r="AC72" s="1839"/>
      <c r="AD72" s="1839"/>
      <c r="AE72" s="1839"/>
      <c r="AF72" s="1839"/>
      <c r="AG72" s="1839"/>
      <c r="AH72" s="1839"/>
      <c r="AI72" s="1839"/>
      <c r="AJ72" s="1839"/>
      <c r="AK72" s="1839"/>
      <c r="AL72" s="1839"/>
      <c r="AM72" s="1839"/>
      <c r="AN72" s="1847"/>
      <c r="AO72" s="251">
        <v>43174</v>
      </c>
      <c r="AP72" s="251">
        <v>43454</v>
      </c>
      <c r="AQ72" s="1854"/>
    </row>
    <row r="73" spans="1:43" ht="57.75" customHeight="1" x14ac:dyDescent="0.2">
      <c r="A73" s="1759"/>
      <c r="B73" s="1763"/>
      <c r="C73" s="1764"/>
      <c r="D73" s="1763"/>
      <c r="E73" s="1831"/>
      <c r="F73" s="1764"/>
      <c r="G73" s="23"/>
      <c r="H73" s="486"/>
      <c r="I73" s="487"/>
      <c r="J73" s="1771">
        <v>233</v>
      </c>
      <c r="K73" s="1769" t="s">
        <v>1452</v>
      </c>
      <c r="L73" s="1769" t="s">
        <v>2023</v>
      </c>
      <c r="M73" s="1770">
        <v>1</v>
      </c>
      <c r="N73" s="1852"/>
      <c r="O73" s="1809"/>
      <c r="P73" s="1785"/>
      <c r="Q73" s="1791">
        <f>R73/SUM(R71:R79)*100</f>
        <v>28.11296534017972</v>
      </c>
      <c r="R73" s="1855">
        <f>SUM(V73:V75)</f>
        <v>10950000</v>
      </c>
      <c r="S73" s="1768"/>
      <c r="T73" s="1768"/>
      <c r="U73" s="790" t="s">
        <v>1453</v>
      </c>
      <c r="V73" s="816">
        <v>8200000</v>
      </c>
      <c r="W73" s="1858"/>
      <c r="X73" s="1836"/>
      <c r="Y73" s="1839"/>
      <c r="Z73" s="1839"/>
      <c r="AA73" s="1839"/>
      <c r="AB73" s="1839"/>
      <c r="AC73" s="1839"/>
      <c r="AD73" s="1839"/>
      <c r="AE73" s="1839"/>
      <c r="AF73" s="1839"/>
      <c r="AG73" s="1839"/>
      <c r="AH73" s="1839"/>
      <c r="AI73" s="1839"/>
      <c r="AJ73" s="1839"/>
      <c r="AK73" s="1839"/>
      <c r="AL73" s="1839"/>
      <c r="AM73" s="1839"/>
      <c r="AN73" s="1847"/>
      <c r="AO73" s="251">
        <v>43110</v>
      </c>
      <c r="AP73" s="251">
        <v>43281</v>
      </c>
      <c r="AQ73" s="1854"/>
    </row>
    <row r="74" spans="1:43" ht="54" customHeight="1" x14ac:dyDescent="0.2">
      <c r="A74" s="1759"/>
      <c r="B74" s="1763"/>
      <c r="C74" s="1764"/>
      <c r="D74" s="1763"/>
      <c r="E74" s="1831"/>
      <c r="F74" s="1764"/>
      <c r="G74" s="23"/>
      <c r="H74" s="486"/>
      <c r="I74" s="487"/>
      <c r="J74" s="1771"/>
      <c r="K74" s="1769"/>
      <c r="L74" s="1769"/>
      <c r="M74" s="1770"/>
      <c r="N74" s="1852"/>
      <c r="O74" s="1809"/>
      <c r="P74" s="1785"/>
      <c r="Q74" s="1791"/>
      <c r="R74" s="1855"/>
      <c r="S74" s="1768"/>
      <c r="T74" s="1768"/>
      <c r="U74" s="790" t="s">
        <v>1454</v>
      </c>
      <c r="V74" s="816">
        <v>1750000</v>
      </c>
      <c r="W74" s="1858"/>
      <c r="X74" s="1836"/>
      <c r="Y74" s="1839"/>
      <c r="Z74" s="1839"/>
      <c r="AA74" s="1839"/>
      <c r="AB74" s="1839"/>
      <c r="AC74" s="1839"/>
      <c r="AD74" s="1839"/>
      <c r="AE74" s="1839"/>
      <c r="AF74" s="1839"/>
      <c r="AG74" s="1839"/>
      <c r="AH74" s="1839"/>
      <c r="AI74" s="1839"/>
      <c r="AJ74" s="1839"/>
      <c r="AK74" s="1839"/>
      <c r="AL74" s="1839"/>
      <c r="AM74" s="1839"/>
      <c r="AN74" s="1847"/>
      <c r="AO74" s="251">
        <v>43110</v>
      </c>
      <c r="AP74" s="251">
        <v>43281</v>
      </c>
      <c r="AQ74" s="1854"/>
    </row>
    <row r="75" spans="1:43" ht="36.75" customHeight="1" x14ac:dyDescent="0.2">
      <c r="A75" s="1759"/>
      <c r="B75" s="1763"/>
      <c r="C75" s="1764"/>
      <c r="D75" s="1763"/>
      <c r="E75" s="1831"/>
      <c r="F75" s="1764"/>
      <c r="G75" s="23"/>
      <c r="H75" s="625"/>
      <c r="I75" s="622"/>
      <c r="J75" s="1771"/>
      <c r="K75" s="1769"/>
      <c r="L75" s="1769"/>
      <c r="M75" s="1770"/>
      <c r="N75" s="1852"/>
      <c r="O75" s="1809"/>
      <c r="P75" s="1785"/>
      <c r="Q75" s="1791"/>
      <c r="R75" s="1855"/>
      <c r="S75" s="1768"/>
      <c r="T75" s="1768"/>
      <c r="U75" s="790" t="s">
        <v>1455</v>
      </c>
      <c r="V75" s="816">
        <v>1000000</v>
      </c>
      <c r="W75" s="1858"/>
      <c r="X75" s="1836"/>
      <c r="Y75" s="1839"/>
      <c r="Z75" s="1839"/>
      <c r="AA75" s="1839"/>
      <c r="AB75" s="1839"/>
      <c r="AC75" s="1839"/>
      <c r="AD75" s="1839"/>
      <c r="AE75" s="1839"/>
      <c r="AF75" s="1839"/>
      <c r="AG75" s="1839"/>
      <c r="AH75" s="1839"/>
      <c r="AI75" s="1839"/>
      <c r="AJ75" s="1839"/>
      <c r="AK75" s="1839"/>
      <c r="AL75" s="1839"/>
      <c r="AM75" s="1839"/>
      <c r="AN75" s="1847"/>
      <c r="AO75" s="251">
        <v>43169</v>
      </c>
      <c r="AP75" s="813">
        <v>43388</v>
      </c>
      <c r="AQ75" s="1854"/>
    </row>
    <row r="76" spans="1:43" s="23" customFormat="1" ht="15" x14ac:dyDescent="0.2">
      <c r="A76" s="1759"/>
      <c r="B76" s="1763"/>
      <c r="C76" s="1764"/>
      <c r="D76" s="1763"/>
      <c r="E76" s="1831"/>
      <c r="F76" s="1764"/>
      <c r="G76" s="56">
        <v>80</v>
      </c>
      <c r="H76" s="24" t="s">
        <v>1456</v>
      </c>
      <c r="I76" s="24"/>
      <c r="J76" s="852"/>
      <c r="K76" s="511"/>
      <c r="L76" s="509"/>
      <c r="M76" s="494"/>
      <c r="N76" s="512"/>
      <c r="O76" s="548"/>
      <c r="P76" s="25"/>
      <c r="Q76" s="792"/>
      <c r="R76" s="510"/>
      <c r="S76" s="509"/>
      <c r="T76" s="511"/>
      <c r="U76" s="511"/>
      <c r="V76" s="793"/>
      <c r="W76" s="29"/>
      <c r="X76" s="567"/>
      <c r="Y76" s="24"/>
      <c r="Z76" s="24"/>
      <c r="AA76" s="24"/>
      <c r="AB76" s="24"/>
      <c r="AC76" s="24"/>
      <c r="AD76" s="24"/>
      <c r="AE76" s="24"/>
      <c r="AF76" s="24"/>
      <c r="AG76" s="24"/>
      <c r="AH76" s="24"/>
      <c r="AI76" s="24"/>
      <c r="AJ76" s="24"/>
      <c r="AK76" s="31"/>
      <c r="AL76" s="31"/>
      <c r="AM76" s="31"/>
      <c r="AN76" s="31"/>
      <c r="AO76" s="31"/>
      <c r="AP76" s="31"/>
      <c r="AQ76" s="817"/>
    </row>
    <row r="77" spans="1:43" ht="61.5" customHeight="1" x14ac:dyDescent="0.2">
      <c r="A77" s="1759"/>
      <c r="B77" s="1763"/>
      <c r="C77" s="1764"/>
      <c r="D77" s="1763"/>
      <c r="E77" s="1831"/>
      <c r="F77" s="1764"/>
      <c r="G77" s="23"/>
      <c r="H77" s="489"/>
      <c r="I77" s="327"/>
      <c r="J77" s="1770">
        <v>234</v>
      </c>
      <c r="K77" s="1833" t="s">
        <v>1457</v>
      </c>
      <c r="L77" s="1833" t="s">
        <v>2024</v>
      </c>
      <c r="M77" s="1791">
        <v>2</v>
      </c>
      <c r="N77" s="1852" t="s">
        <v>1458</v>
      </c>
      <c r="O77" s="1809" t="s">
        <v>2304</v>
      </c>
      <c r="P77" s="1785" t="s">
        <v>1459</v>
      </c>
      <c r="Q77" s="1791">
        <f>R77/SUM(R77:R84)*100</f>
        <v>35.714285714285715</v>
      </c>
      <c r="R77" s="1860">
        <f>SUM(V77:V78)</f>
        <v>10000000</v>
      </c>
      <c r="S77" s="1768" t="s">
        <v>1460</v>
      </c>
      <c r="T77" s="1768" t="s">
        <v>1461</v>
      </c>
      <c r="U77" s="790" t="s">
        <v>1462</v>
      </c>
      <c r="V77" s="818">
        <v>6000000</v>
      </c>
      <c r="W77" s="1861">
        <v>20</v>
      </c>
      <c r="X77" s="1859" t="s">
        <v>1363</v>
      </c>
      <c r="Y77" s="1846">
        <v>1228</v>
      </c>
      <c r="Z77" s="1846">
        <v>1184</v>
      </c>
      <c r="AA77" s="1846">
        <v>578</v>
      </c>
      <c r="AB77" s="1846">
        <v>485</v>
      </c>
      <c r="AC77" s="1846">
        <v>1004</v>
      </c>
      <c r="AD77" s="1846">
        <v>345</v>
      </c>
      <c r="AE77" s="1846"/>
      <c r="AF77" s="1846"/>
      <c r="AG77" s="1846"/>
      <c r="AH77" s="1846"/>
      <c r="AI77" s="1846"/>
      <c r="AJ77" s="1846"/>
      <c r="AK77" s="1846"/>
      <c r="AL77" s="1846"/>
      <c r="AM77" s="1846"/>
      <c r="AN77" s="1846">
        <v>2412</v>
      </c>
      <c r="AO77" s="251">
        <v>43110</v>
      </c>
      <c r="AP77" s="251">
        <v>43281</v>
      </c>
      <c r="AQ77" s="1848" t="s">
        <v>2313</v>
      </c>
    </row>
    <row r="78" spans="1:43" ht="55.5" customHeight="1" x14ac:dyDescent="0.2">
      <c r="A78" s="1759"/>
      <c r="B78" s="1763"/>
      <c r="C78" s="1764"/>
      <c r="D78" s="1763"/>
      <c r="E78" s="1831"/>
      <c r="F78" s="1764"/>
      <c r="G78" s="23"/>
      <c r="H78" s="486"/>
      <c r="I78" s="487"/>
      <c r="J78" s="1770"/>
      <c r="K78" s="1833"/>
      <c r="L78" s="1833"/>
      <c r="M78" s="1791"/>
      <c r="N78" s="1852"/>
      <c r="O78" s="1809"/>
      <c r="P78" s="1785"/>
      <c r="Q78" s="1791"/>
      <c r="R78" s="1860"/>
      <c r="S78" s="1768"/>
      <c r="T78" s="1768"/>
      <c r="U78" s="790" t="s">
        <v>1463</v>
      </c>
      <c r="V78" s="818">
        <v>4000000</v>
      </c>
      <c r="W78" s="1861"/>
      <c r="X78" s="1859"/>
      <c r="Y78" s="1847"/>
      <c r="Z78" s="1847"/>
      <c r="AA78" s="1847"/>
      <c r="AB78" s="1847"/>
      <c r="AC78" s="1847"/>
      <c r="AD78" s="1847"/>
      <c r="AE78" s="1847"/>
      <c r="AF78" s="1847"/>
      <c r="AG78" s="1847"/>
      <c r="AH78" s="1847"/>
      <c r="AI78" s="1847"/>
      <c r="AJ78" s="1847"/>
      <c r="AK78" s="1847"/>
      <c r="AL78" s="1847"/>
      <c r="AM78" s="1847"/>
      <c r="AN78" s="1847"/>
      <c r="AO78" s="251">
        <v>43110</v>
      </c>
      <c r="AP78" s="251">
        <v>43281</v>
      </c>
      <c r="AQ78" s="1854"/>
    </row>
    <row r="79" spans="1:43" ht="34.5" customHeight="1" x14ac:dyDescent="0.2">
      <c r="A79" s="1759"/>
      <c r="B79" s="1763"/>
      <c r="C79" s="1764"/>
      <c r="D79" s="1763"/>
      <c r="E79" s="1831"/>
      <c r="F79" s="1764"/>
      <c r="G79" s="23"/>
      <c r="H79" s="486"/>
      <c r="I79" s="487"/>
      <c r="J79" s="1770">
        <v>235</v>
      </c>
      <c r="K79" s="1833" t="s">
        <v>1464</v>
      </c>
      <c r="L79" s="1769" t="s">
        <v>2025</v>
      </c>
      <c r="M79" s="1791">
        <v>2</v>
      </c>
      <c r="N79" s="1852"/>
      <c r="O79" s="1809"/>
      <c r="P79" s="1785"/>
      <c r="Q79" s="1791">
        <f>R79/SUM(R77:R84)*100</f>
        <v>64.285714285714292</v>
      </c>
      <c r="R79" s="1860">
        <f>SUM(V79:V84)</f>
        <v>18000000</v>
      </c>
      <c r="S79" s="1768"/>
      <c r="T79" s="1768"/>
      <c r="U79" s="785" t="s">
        <v>1465</v>
      </c>
      <c r="V79" s="818">
        <v>3250000</v>
      </c>
      <c r="W79" s="1861"/>
      <c r="X79" s="1859"/>
      <c r="Y79" s="1847"/>
      <c r="Z79" s="1847"/>
      <c r="AA79" s="1847"/>
      <c r="AB79" s="1847"/>
      <c r="AC79" s="1847"/>
      <c r="AD79" s="1847"/>
      <c r="AE79" s="1847"/>
      <c r="AF79" s="1847"/>
      <c r="AG79" s="1847"/>
      <c r="AH79" s="1847"/>
      <c r="AI79" s="1847"/>
      <c r="AJ79" s="1847"/>
      <c r="AK79" s="1847"/>
      <c r="AL79" s="1847"/>
      <c r="AM79" s="1847"/>
      <c r="AN79" s="1847"/>
      <c r="AO79" s="251">
        <v>43110</v>
      </c>
      <c r="AP79" s="251">
        <v>43281</v>
      </c>
      <c r="AQ79" s="1854"/>
    </row>
    <row r="80" spans="1:43" ht="57" x14ac:dyDescent="0.2">
      <c r="A80" s="1759"/>
      <c r="B80" s="1763"/>
      <c r="C80" s="1764"/>
      <c r="D80" s="1763"/>
      <c r="E80" s="1831"/>
      <c r="F80" s="1764"/>
      <c r="G80" s="23"/>
      <c r="H80" s="486"/>
      <c r="I80" s="487"/>
      <c r="J80" s="1770"/>
      <c r="K80" s="1833"/>
      <c r="L80" s="1769"/>
      <c r="M80" s="1791"/>
      <c r="N80" s="1852"/>
      <c r="O80" s="1809"/>
      <c r="P80" s="1785"/>
      <c r="Q80" s="1791"/>
      <c r="R80" s="1860"/>
      <c r="S80" s="1768"/>
      <c r="T80" s="1768"/>
      <c r="U80" s="785" t="s">
        <v>1466</v>
      </c>
      <c r="V80" s="818">
        <v>1000000</v>
      </c>
      <c r="W80" s="1861"/>
      <c r="X80" s="1859"/>
      <c r="Y80" s="1847"/>
      <c r="Z80" s="1847"/>
      <c r="AA80" s="1847"/>
      <c r="AB80" s="1847"/>
      <c r="AC80" s="1847"/>
      <c r="AD80" s="1847"/>
      <c r="AE80" s="1847"/>
      <c r="AF80" s="1847"/>
      <c r="AG80" s="1847"/>
      <c r="AH80" s="1847"/>
      <c r="AI80" s="1847"/>
      <c r="AJ80" s="1847"/>
      <c r="AK80" s="1847"/>
      <c r="AL80" s="1847"/>
      <c r="AM80" s="1847"/>
      <c r="AN80" s="1847"/>
      <c r="AO80" s="251">
        <v>43110</v>
      </c>
      <c r="AP80" s="251">
        <v>43281</v>
      </c>
      <c r="AQ80" s="1854"/>
    </row>
    <row r="81" spans="1:43" ht="27" customHeight="1" x14ac:dyDescent="0.2">
      <c r="A81" s="1759"/>
      <c r="B81" s="1763"/>
      <c r="C81" s="1764"/>
      <c r="D81" s="1763"/>
      <c r="E81" s="1831"/>
      <c r="F81" s="1764"/>
      <c r="G81" s="23"/>
      <c r="H81" s="486"/>
      <c r="I81" s="487"/>
      <c r="J81" s="1770"/>
      <c r="K81" s="1833"/>
      <c r="L81" s="1769"/>
      <c r="M81" s="1791"/>
      <c r="N81" s="1852"/>
      <c r="O81" s="1809"/>
      <c r="P81" s="1785"/>
      <c r="Q81" s="1791"/>
      <c r="R81" s="1860"/>
      <c r="S81" s="1768"/>
      <c r="T81" s="1768"/>
      <c r="U81" s="785" t="s">
        <v>1467</v>
      </c>
      <c r="V81" s="818">
        <v>7000000</v>
      </c>
      <c r="W81" s="1861"/>
      <c r="X81" s="1859"/>
      <c r="Y81" s="1847"/>
      <c r="Z81" s="1847"/>
      <c r="AA81" s="1847"/>
      <c r="AB81" s="1847"/>
      <c r="AC81" s="1847"/>
      <c r="AD81" s="1847"/>
      <c r="AE81" s="1847"/>
      <c r="AF81" s="1847"/>
      <c r="AG81" s="1847"/>
      <c r="AH81" s="1847"/>
      <c r="AI81" s="1847"/>
      <c r="AJ81" s="1847"/>
      <c r="AK81" s="1847"/>
      <c r="AL81" s="1847"/>
      <c r="AM81" s="1847"/>
      <c r="AN81" s="1847"/>
      <c r="AO81" s="251">
        <v>43358</v>
      </c>
      <c r="AP81" s="251">
        <v>43378</v>
      </c>
      <c r="AQ81" s="1854"/>
    </row>
    <row r="82" spans="1:43" ht="14.25" customHeight="1" x14ac:dyDescent="0.2">
      <c r="A82" s="1759"/>
      <c r="B82" s="1763"/>
      <c r="C82" s="1764"/>
      <c r="D82" s="1763"/>
      <c r="E82" s="1831"/>
      <c r="F82" s="1764"/>
      <c r="G82" s="23"/>
      <c r="H82" s="486"/>
      <c r="I82" s="487"/>
      <c r="J82" s="1770"/>
      <c r="K82" s="1833"/>
      <c r="L82" s="1769"/>
      <c r="M82" s="1791"/>
      <c r="N82" s="1852"/>
      <c r="O82" s="1809"/>
      <c r="P82" s="1785"/>
      <c r="Q82" s="1791"/>
      <c r="R82" s="1860"/>
      <c r="S82" s="1768"/>
      <c r="T82" s="1768"/>
      <c r="U82" s="785" t="s">
        <v>1468</v>
      </c>
      <c r="V82" s="818">
        <v>2750000</v>
      </c>
      <c r="W82" s="1861"/>
      <c r="X82" s="1859"/>
      <c r="Y82" s="1847"/>
      <c r="Z82" s="1847"/>
      <c r="AA82" s="1847"/>
      <c r="AB82" s="1847"/>
      <c r="AC82" s="1847"/>
      <c r="AD82" s="1847"/>
      <c r="AE82" s="1847"/>
      <c r="AF82" s="1847"/>
      <c r="AG82" s="1847"/>
      <c r="AH82" s="1847"/>
      <c r="AI82" s="1847"/>
      <c r="AJ82" s="1847"/>
      <c r="AK82" s="1847"/>
      <c r="AL82" s="1847"/>
      <c r="AM82" s="1847"/>
      <c r="AN82" s="1847"/>
      <c r="AO82" s="251">
        <v>43110</v>
      </c>
      <c r="AP82" s="251">
        <v>43281</v>
      </c>
      <c r="AQ82" s="1854"/>
    </row>
    <row r="83" spans="1:43" ht="14.25" customHeight="1" x14ac:dyDescent="0.2">
      <c r="A83" s="1759"/>
      <c r="B83" s="1763"/>
      <c r="C83" s="1764"/>
      <c r="D83" s="1763"/>
      <c r="E83" s="1831"/>
      <c r="F83" s="1764"/>
      <c r="G83" s="23"/>
      <c r="H83" s="486"/>
      <c r="I83" s="487"/>
      <c r="J83" s="1770"/>
      <c r="K83" s="1833"/>
      <c r="L83" s="1769"/>
      <c r="M83" s="1791"/>
      <c r="N83" s="1852"/>
      <c r="O83" s="1809"/>
      <c r="P83" s="1785"/>
      <c r="Q83" s="1791"/>
      <c r="R83" s="1860"/>
      <c r="S83" s="1768"/>
      <c r="T83" s="1768"/>
      <c r="U83" s="785" t="s">
        <v>1451</v>
      </c>
      <c r="V83" s="818">
        <v>1000000</v>
      </c>
      <c r="W83" s="1861"/>
      <c r="X83" s="1859"/>
      <c r="Y83" s="1847"/>
      <c r="Z83" s="1847"/>
      <c r="AA83" s="1847"/>
      <c r="AB83" s="1847"/>
      <c r="AC83" s="1847"/>
      <c r="AD83" s="1847"/>
      <c r="AE83" s="1847"/>
      <c r="AF83" s="1847"/>
      <c r="AG83" s="1847"/>
      <c r="AH83" s="1847"/>
      <c r="AI83" s="1847"/>
      <c r="AJ83" s="1847"/>
      <c r="AK83" s="1847"/>
      <c r="AL83" s="1847"/>
      <c r="AM83" s="1847"/>
      <c r="AN83" s="1847"/>
      <c r="AO83" s="251">
        <v>43174</v>
      </c>
      <c r="AP83" s="251">
        <v>43454</v>
      </c>
      <c r="AQ83" s="1854"/>
    </row>
    <row r="84" spans="1:43" ht="28.5" x14ac:dyDescent="0.2">
      <c r="A84" s="1759"/>
      <c r="B84" s="1763"/>
      <c r="C84" s="1764"/>
      <c r="D84" s="1765"/>
      <c r="E84" s="1832"/>
      <c r="F84" s="1766"/>
      <c r="G84" s="23"/>
      <c r="H84" s="625"/>
      <c r="I84" s="622"/>
      <c r="J84" s="1770"/>
      <c r="K84" s="1833"/>
      <c r="L84" s="1769"/>
      <c r="M84" s="1791"/>
      <c r="N84" s="1852"/>
      <c r="O84" s="1809"/>
      <c r="P84" s="1785"/>
      <c r="Q84" s="1791"/>
      <c r="R84" s="1860"/>
      <c r="S84" s="1768"/>
      <c r="T84" s="1768"/>
      <c r="U84" s="785" t="s">
        <v>1469</v>
      </c>
      <c r="V84" s="818">
        <v>3000000</v>
      </c>
      <c r="W84" s="1861"/>
      <c r="X84" s="1859"/>
      <c r="Y84" s="1847"/>
      <c r="Z84" s="1847"/>
      <c r="AA84" s="1847"/>
      <c r="AB84" s="1847"/>
      <c r="AC84" s="1847"/>
      <c r="AD84" s="1847"/>
      <c r="AE84" s="1847"/>
      <c r="AF84" s="1847"/>
      <c r="AG84" s="1847"/>
      <c r="AH84" s="1847"/>
      <c r="AI84" s="1847"/>
      <c r="AJ84" s="1847"/>
      <c r="AK84" s="1847"/>
      <c r="AL84" s="1847"/>
      <c r="AM84" s="1847"/>
      <c r="AN84" s="1847"/>
      <c r="AO84" s="251">
        <v>43110</v>
      </c>
      <c r="AP84" s="251">
        <v>43281</v>
      </c>
      <c r="AQ84" s="1854"/>
    </row>
    <row r="85" spans="1:43" s="23" customFormat="1" ht="15" x14ac:dyDescent="0.2">
      <c r="A85" s="1759"/>
      <c r="B85" s="1763"/>
      <c r="C85" s="1764"/>
      <c r="D85" s="769">
        <v>25</v>
      </c>
      <c r="E85" s="173" t="s">
        <v>1470</v>
      </c>
      <c r="F85" s="173"/>
      <c r="G85" s="493"/>
      <c r="H85" s="493"/>
      <c r="I85" s="493"/>
      <c r="J85" s="853"/>
      <c r="K85" s="803"/>
      <c r="L85" s="198"/>
      <c r="M85" s="55"/>
      <c r="N85" s="856"/>
      <c r="O85" s="772"/>
      <c r="P85" s="771"/>
      <c r="Q85" s="804"/>
      <c r="R85" s="805"/>
      <c r="S85" s="198"/>
      <c r="T85" s="803"/>
      <c r="U85" s="803"/>
      <c r="V85" s="806"/>
      <c r="W85" s="775"/>
      <c r="X85" s="819"/>
      <c r="Y85" s="493"/>
      <c r="Z85" s="493"/>
      <c r="AA85" s="493"/>
      <c r="AB85" s="493"/>
      <c r="AC85" s="493"/>
      <c r="AD85" s="493"/>
      <c r="AE85" s="493"/>
      <c r="AF85" s="493"/>
      <c r="AG85" s="493"/>
      <c r="AH85" s="493"/>
      <c r="AI85" s="493"/>
      <c r="AJ85" s="493"/>
      <c r="AK85" s="493"/>
      <c r="AL85" s="777"/>
      <c r="AM85" s="771"/>
      <c r="AN85" s="771"/>
      <c r="AO85" s="771"/>
      <c r="AP85" s="771"/>
      <c r="AQ85" s="778"/>
    </row>
    <row r="86" spans="1:43" s="23" customFormat="1" ht="15" x14ac:dyDescent="0.2">
      <c r="A86" s="1759"/>
      <c r="B86" s="1763"/>
      <c r="C86" s="1764"/>
      <c r="D86" s="1761"/>
      <c r="E86" s="1830"/>
      <c r="F86" s="1762"/>
      <c r="G86" s="56">
        <v>81</v>
      </c>
      <c r="H86" s="24" t="s">
        <v>1471</v>
      </c>
      <c r="I86" s="24"/>
      <c r="J86" s="850"/>
      <c r="K86" s="779"/>
      <c r="L86" s="636"/>
      <c r="M86" s="375"/>
      <c r="N86" s="512"/>
      <c r="O86" s="548"/>
      <c r="P86" s="25"/>
      <c r="Q86" s="780"/>
      <c r="R86" s="781"/>
      <c r="S86" s="636"/>
      <c r="T86" s="779"/>
      <c r="U86" s="779"/>
      <c r="V86" s="639"/>
      <c r="W86" s="29"/>
      <c r="X86" s="567"/>
      <c r="Y86" s="29"/>
      <c r="Z86" s="29"/>
      <c r="AA86" s="29"/>
      <c r="AB86" s="29"/>
      <c r="AC86" s="29"/>
      <c r="AD86" s="29"/>
      <c r="AE86" s="29"/>
      <c r="AF86" s="29"/>
      <c r="AG86" s="29"/>
      <c r="AH86" s="29"/>
      <c r="AI86" s="29"/>
      <c r="AJ86" s="29"/>
      <c r="AK86" s="31"/>
      <c r="AL86" s="31"/>
      <c r="AM86" s="25"/>
      <c r="AN86" s="25"/>
      <c r="AO86" s="25"/>
      <c r="AP86" s="25"/>
      <c r="AQ86" s="32"/>
    </row>
    <row r="87" spans="1:43" ht="46.5" customHeight="1" x14ac:dyDescent="0.2">
      <c r="A87" s="1759"/>
      <c r="B87" s="1763"/>
      <c r="C87" s="1764"/>
      <c r="D87" s="1763"/>
      <c r="E87" s="1831"/>
      <c r="F87" s="1764"/>
      <c r="G87" s="23"/>
      <c r="H87" s="489"/>
      <c r="I87" s="327"/>
      <c r="J87" s="1770">
        <v>236</v>
      </c>
      <c r="K87" s="1833" t="s">
        <v>1472</v>
      </c>
      <c r="L87" s="1769" t="s">
        <v>2026</v>
      </c>
      <c r="M87" s="1862">
        <v>5</v>
      </c>
      <c r="N87" s="1863" t="s">
        <v>1473</v>
      </c>
      <c r="O87" s="1809" t="s">
        <v>2305</v>
      </c>
      <c r="P87" s="1785" t="s">
        <v>1474</v>
      </c>
      <c r="Q87" s="1867">
        <f>R87/SUM(R87:R105)*100</f>
        <v>13.90728476821192</v>
      </c>
      <c r="R87" s="1868">
        <f>SUM(V87:V89)</f>
        <v>63000000</v>
      </c>
      <c r="S87" s="1768" t="s">
        <v>1475</v>
      </c>
      <c r="T87" s="1768" t="s">
        <v>1476</v>
      </c>
      <c r="U87" s="790" t="s">
        <v>1477</v>
      </c>
      <c r="V87" s="791">
        <v>30000000</v>
      </c>
      <c r="W87" s="1861">
        <v>20</v>
      </c>
      <c r="X87" s="1859" t="s">
        <v>1363</v>
      </c>
      <c r="Y87" s="1864">
        <v>9110</v>
      </c>
      <c r="Z87" s="1864">
        <v>8787</v>
      </c>
      <c r="AA87" s="1864">
        <v>4273</v>
      </c>
      <c r="AB87" s="1864">
        <v>3599</v>
      </c>
      <c r="AC87" s="1864">
        <v>7443</v>
      </c>
      <c r="AD87" s="1864">
        <v>2562</v>
      </c>
      <c r="AE87" s="1846"/>
      <c r="AF87" s="1846"/>
      <c r="AG87" s="1846"/>
      <c r="AH87" s="1846"/>
      <c r="AI87" s="1846"/>
      <c r="AJ87" s="1846"/>
      <c r="AK87" s="1846"/>
      <c r="AL87" s="1846"/>
      <c r="AM87" s="1846"/>
      <c r="AN87" s="1846">
        <v>17897</v>
      </c>
      <c r="AO87" s="251">
        <v>43110</v>
      </c>
      <c r="AP87" s="251">
        <v>43281</v>
      </c>
      <c r="AQ87" s="1848" t="s">
        <v>2313</v>
      </c>
    </row>
    <row r="88" spans="1:43" ht="40.5" customHeight="1" x14ac:dyDescent="0.2">
      <c r="A88" s="1759"/>
      <c r="B88" s="1763"/>
      <c r="C88" s="1764"/>
      <c r="D88" s="1763"/>
      <c r="E88" s="1831"/>
      <c r="F88" s="1764"/>
      <c r="G88" s="23"/>
      <c r="H88" s="486"/>
      <c r="I88" s="487"/>
      <c r="J88" s="1770"/>
      <c r="K88" s="1833"/>
      <c r="L88" s="1769"/>
      <c r="M88" s="1862"/>
      <c r="N88" s="1863"/>
      <c r="O88" s="1809"/>
      <c r="P88" s="1785"/>
      <c r="Q88" s="1867"/>
      <c r="R88" s="1868"/>
      <c r="S88" s="1768"/>
      <c r="T88" s="1768"/>
      <c r="U88" s="790" t="s">
        <v>1478</v>
      </c>
      <c r="V88" s="791">
        <v>25000000</v>
      </c>
      <c r="W88" s="1861"/>
      <c r="X88" s="1859"/>
      <c r="Y88" s="1865"/>
      <c r="Z88" s="1865"/>
      <c r="AA88" s="1865"/>
      <c r="AB88" s="1865"/>
      <c r="AC88" s="1865"/>
      <c r="AD88" s="1865"/>
      <c r="AE88" s="1847"/>
      <c r="AF88" s="1847"/>
      <c r="AG88" s="1847"/>
      <c r="AH88" s="1847"/>
      <c r="AI88" s="1847"/>
      <c r="AJ88" s="1847"/>
      <c r="AK88" s="1847"/>
      <c r="AL88" s="1847"/>
      <c r="AM88" s="1847"/>
      <c r="AN88" s="1847"/>
      <c r="AO88" s="251">
        <v>43230</v>
      </c>
      <c r="AP88" s="251">
        <v>43454</v>
      </c>
      <c r="AQ88" s="1870"/>
    </row>
    <row r="89" spans="1:43" ht="32.25" customHeight="1" x14ac:dyDescent="0.2">
      <c r="A89" s="1759"/>
      <c r="B89" s="1763"/>
      <c r="C89" s="1764"/>
      <c r="D89" s="1763"/>
      <c r="E89" s="1831"/>
      <c r="F89" s="1764"/>
      <c r="G89" s="23"/>
      <c r="H89" s="486"/>
      <c r="I89" s="487"/>
      <c r="J89" s="1770"/>
      <c r="K89" s="1833"/>
      <c r="L89" s="1769"/>
      <c r="M89" s="1862"/>
      <c r="N89" s="1863"/>
      <c r="O89" s="1809"/>
      <c r="P89" s="1785"/>
      <c r="Q89" s="1867"/>
      <c r="R89" s="1868"/>
      <c r="S89" s="1768"/>
      <c r="T89" s="1768"/>
      <c r="U89" s="790" t="s">
        <v>1479</v>
      </c>
      <c r="V89" s="791">
        <v>8000000</v>
      </c>
      <c r="W89" s="1861"/>
      <c r="X89" s="1859"/>
      <c r="Y89" s="1865"/>
      <c r="Z89" s="1865"/>
      <c r="AA89" s="1865"/>
      <c r="AB89" s="1865"/>
      <c r="AC89" s="1865"/>
      <c r="AD89" s="1865"/>
      <c r="AE89" s="1847"/>
      <c r="AF89" s="1847"/>
      <c r="AG89" s="1847"/>
      <c r="AH89" s="1847"/>
      <c r="AI89" s="1847"/>
      <c r="AJ89" s="1847"/>
      <c r="AK89" s="1847"/>
      <c r="AL89" s="1847"/>
      <c r="AM89" s="1847"/>
      <c r="AN89" s="1847"/>
      <c r="AO89" s="248">
        <v>43174</v>
      </c>
      <c r="AP89" s="251">
        <v>43454</v>
      </c>
      <c r="AQ89" s="1870"/>
    </row>
    <row r="90" spans="1:43" ht="47.25" customHeight="1" x14ac:dyDescent="0.2">
      <c r="A90" s="1759"/>
      <c r="B90" s="1763"/>
      <c r="C90" s="1764"/>
      <c r="D90" s="1763"/>
      <c r="E90" s="1831"/>
      <c r="F90" s="1764"/>
      <c r="G90" s="23"/>
      <c r="H90" s="486"/>
      <c r="I90" s="487"/>
      <c r="J90" s="1770">
        <v>237</v>
      </c>
      <c r="K90" s="1833" t="s">
        <v>1480</v>
      </c>
      <c r="L90" s="1769" t="s">
        <v>2027</v>
      </c>
      <c r="M90" s="1862">
        <v>20</v>
      </c>
      <c r="N90" s="1863"/>
      <c r="O90" s="1809"/>
      <c r="P90" s="1785"/>
      <c r="Q90" s="1867">
        <f>R90/SUM(R87:R105)*100</f>
        <v>4.8565121412803531</v>
      </c>
      <c r="R90" s="1868">
        <f>SUM(V90:V92)</f>
        <v>22000000</v>
      </c>
      <c r="S90" s="1768"/>
      <c r="T90" s="1768"/>
      <c r="U90" s="786" t="s">
        <v>1481</v>
      </c>
      <c r="V90" s="791">
        <v>12000000</v>
      </c>
      <c r="W90" s="1861"/>
      <c r="X90" s="1859"/>
      <c r="Y90" s="1865"/>
      <c r="Z90" s="1865"/>
      <c r="AA90" s="1865"/>
      <c r="AB90" s="1865"/>
      <c r="AC90" s="1865"/>
      <c r="AD90" s="1865"/>
      <c r="AE90" s="1847"/>
      <c r="AF90" s="1847"/>
      <c r="AG90" s="1847"/>
      <c r="AH90" s="1847"/>
      <c r="AI90" s="1847"/>
      <c r="AJ90" s="1847"/>
      <c r="AK90" s="1847"/>
      <c r="AL90" s="1847"/>
      <c r="AM90" s="1847"/>
      <c r="AN90" s="1847"/>
      <c r="AO90" s="251">
        <v>43110</v>
      </c>
      <c r="AP90" s="251">
        <v>43281</v>
      </c>
      <c r="AQ90" s="1870"/>
    </row>
    <row r="91" spans="1:43" ht="34.5" customHeight="1" x14ac:dyDescent="0.2">
      <c r="A91" s="1759"/>
      <c r="B91" s="1763"/>
      <c r="C91" s="1764"/>
      <c r="D91" s="1763"/>
      <c r="E91" s="1831"/>
      <c r="F91" s="1764"/>
      <c r="G91" s="23"/>
      <c r="H91" s="486"/>
      <c r="I91" s="487"/>
      <c r="J91" s="1770"/>
      <c r="K91" s="1833"/>
      <c r="L91" s="1769"/>
      <c r="M91" s="1862"/>
      <c r="N91" s="1863"/>
      <c r="O91" s="1809"/>
      <c r="P91" s="1785"/>
      <c r="Q91" s="1867"/>
      <c r="R91" s="1868"/>
      <c r="S91" s="1768"/>
      <c r="T91" s="1768"/>
      <c r="U91" s="785" t="s">
        <v>1482</v>
      </c>
      <c r="V91" s="791">
        <v>5000000</v>
      </c>
      <c r="W91" s="1861"/>
      <c r="X91" s="1859"/>
      <c r="Y91" s="1865"/>
      <c r="Z91" s="1865"/>
      <c r="AA91" s="1865"/>
      <c r="AB91" s="1865"/>
      <c r="AC91" s="1865"/>
      <c r="AD91" s="1865"/>
      <c r="AE91" s="1847"/>
      <c r="AF91" s="1847"/>
      <c r="AG91" s="1847"/>
      <c r="AH91" s="1847"/>
      <c r="AI91" s="1847"/>
      <c r="AJ91" s="1847"/>
      <c r="AK91" s="1847"/>
      <c r="AL91" s="1847"/>
      <c r="AM91" s="1847"/>
      <c r="AN91" s="1847"/>
      <c r="AO91" s="251">
        <v>43110</v>
      </c>
      <c r="AP91" s="251">
        <v>43281</v>
      </c>
      <c r="AQ91" s="1870"/>
    </row>
    <row r="92" spans="1:43" ht="29.25" customHeight="1" x14ac:dyDescent="0.2">
      <c r="A92" s="1759"/>
      <c r="B92" s="1763"/>
      <c r="C92" s="1764"/>
      <c r="D92" s="1763"/>
      <c r="E92" s="1831"/>
      <c r="F92" s="1764"/>
      <c r="G92" s="23"/>
      <c r="H92" s="486"/>
      <c r="I92" s="487"/>
      <c r="J92" s="1770"/>
      <c r="K92" s="1833"/>
      <c r="L92" s="1769"/>
      <c r="M92" s="1862"/>
      <c r="N92" s="1863"/>
      <c r="O92" s="1809"/>
      <c r="P92" s="1785"/>
      <c r="Q92" s="1867"/>
      <c r="R92" s="1868"/>
      <c r="S92" s="1768"/>
      <c r="T92" s="1768"/>
      <c r="U92" s="785" t="s">
        <v>1483</v>
      </c>
      <c r="V92" s="791">
        <v>5000000</v>
      </c>
      <c r="W92" s="1861"/>
      <c r="X92" s="1859"/>
      <c r="Y92" s="1865"/>
      <c r="Z92" s="1865"/>
      <c r="AA92" s="1865"/>
      <c r="AB92" s="1865"/>
      <c r="AC92" s="1865"/>
      <c r="AD92" s="1865"/>
      <c r="AE92" s="1847"/>
      <c r="AF92" s="1847"/>
      <c r="AG92" s="1847"/>
      <c r="AH92" s="1847"/>
      <c r="AI92" s="1847"/>
      <c r="AJ92" s="1847"/>
      <c r="AK92" s="1847"/>
      <c r="AL92" s="1847"/>
      <c r="AM92" s="1847"/>
      <c r="AN92" s="1847"/>
      <c r="AO92" s="248">
        <v>43174</v>
      </c>
      <c r="AP92" s="251">
        <v>43454</v>
      </c>
      <c r="AQ92" s="1870"/>
    </row>
    <row r="93" spans="1:43" ht="42.75" x14ac:dyDescent="0.2">
      <c r="A93" s="1759"/>
      <c r="B93" s="1763"/>
      <c r="C93" s="1764"/>
      <c r="D93" s="1763"/>
      <c r="E93" s="1831"/>
      <c r="F93" s="1764"/>
      <c r="G93" s="23"/>
      <c r="H93" s="486"/>
      <c r="I93" s="487"/>
      <c r="J93" s="1770">
        <v>238</v>
      </c>
      <c r="K93" s="1833" t="s">
        <v>1484</v>
      </c>
      <c r="L93" s="1769" t="s">
        <v>2028</v>
      </c>
      <c r="M93" s="1770">
        <v>12</v>
      </c>
      <c r="N93" s="1863"/>
      <c r="O93" s="1809"/>
      <c r="P93" s="1785"/>
      <c r="Q93" s="1869">
        <f>R93/SUM(R87:R105)*100</f>
        <v>16.114790286975715</v>
      </c>
      <c r="R93" s="1868">
        <f>SUM(V93:V97)</f>
        <v>73000000</v>
      </c>
      <c r="S93" s="1768"/>
      <c r="T93" s="1768"/>
      <c r="U93" s="820" t="s">
        <v>1485</v>
      </c>
      <c r="V93" s="821">
        <v>34200000</v>
      </c>
      <c r="W93" s="1861"/>
      <c r="X93" s="1859"/>
      <c r="Y93" s="1865"/>
      <c r="Z93" s="1865"/>
      <c r="AA93" s="1865"/>
      <c r="AB93" s="1865"/>
      <c r="AC93" s="1865"/>
      <c r="AD93" s="1865"/>
      <c r="AE93" s="1847"/>
      <c r="AF93" s="1847"/>
      <c r="AG93" s="1847"/>
      <c r="AH93" s="1847"/>
      <c r="AI93" s="1847"/>
      <c r="AJ93" s="1847"/>
      <c r="AK93" s="1847"/>
      <c r="AL93" s="1847"/>
      <c r="AM93" s="1847"/>
      <c r="AN93" s="1847"/>
      <c r="AO93" s="251">
        <v>43110</v>
      </c>
      <c r="AP93" s="251">
        <v>43281</v>
      </c>
      <c r="AQ93" s="1870"/>
    </row>
    <row r="94" spans="1:43" ht="33.75" customHeight="1" x14ac:dyDescent="0.2">
      <c r="A94" s="1759"/>
      <c r="B94" s="1763"/>
      <c r="C94" s="1764"/>
      <c r="D94" s="1763"/>
      <c r="E94" s="1831"/>
      <c r="F94" s="1764"/>
      <c r="G94" s="23"/>
      <c r="H94" s="486"/>
      <c r="I94" s="487"/>
      <c r="J94" s="1770"/>
      <c r="K94" s="1833"/>
      <c r="L94" s="1769"/>
      <c r="M94" s="1770"/>
      <c r="N94" s="1863"/>
      <c r="O94" s="1809"/>
      <c r="P94" s="1785"/>
      <c r="Q94" s="1869"/>
      <c r="R94" s="1868"/>
      <c r="S94" s="1768"/>
      <c r="T94" s="1768"/>
      <c r="U94" s="790" t="s">
        <v>1486</v>
      </c>
      <c r="V94" s="791">
        <v>10000000</v>
      </c>
      <c r="W94" s="1861"/>
      <c r="X94" s="1859"/>
      <c r="Y94" s="1865"/>
      <c r="Z94" s="1865"/>
      <c r="AA94" s="1865"/>
      <c r="AB94" s="1865"/>
      <c r="AC94" s="1865"/>
      <c r="AD94" s="1865"/>
      <c r="AE94" s="1847"/>
      <c r="AF94" s="1847"/>
      <c r="AG94" s="1847"/>
      <c r="AH94" s="1847"/>
      <c r="AI94" s="1847"/>
      <c r="AJ94" s="1847"/>
      <c r="AK94" s="1847"/>
      <c r="AL94" s="1847"/>
      <c r="AM94" s="1847"/>
      <c r="AN94" s="1847"/>
      <c r="AO94" s="248">
        <v>43210</v>
      </c>
      <c r="AP94" s="251">
        <v>43454</v>
      </c>
      <c r="AQ94" s="1870"/>
    </row>
    <row r="95" spans="1:43" ht="33.75" customHeight="1" x14ac:dyDescent="0.2">
      <c r="A95" s="1759"/>
      <c r="B95" s="1763"/>
      <c r="C95" s="1764"/>
      <c r="D95" s="1763"/>
      <c r="E95" s="1831"/>
      <c r="F95" s="1764"/>
      <c r="G95" s="23"/>
      <c r="H95" s="486"/>
      <c r="I95" s="487"/>
      <c r="J95" s="1770"/>
      <c r="K95" s="1833"/>
      <c r="L95" s="1769"/>
      <c r="M95" s="1770"/>
      <c r="N95" s="1863"/>
      <c r="O95" s="1809"/>
      <c r="P95" s="1785"/>
      <c r="Q95" s="1869"/>
      <c r="R95" s="1868"/>
      <c r="S95" s="1768"/>
      <c r="T95" s="1768"/>
      <c r="U95" s="790" t="s">
        <v>1487</v>
      </c>
      <c r="V95" s="791">
        <v>15000000</v>
      </c>
      <c r="W95" s="1861"/>
      <c r="X95" s="1859"/>
      <c r="Y95" s="1865"/>
      <c r="Z95" s="1865"/>
      <c r="AA95" s="1865"/>
      <c r="AB95" s="1865"/>
      <c r="AC95" s="1865"/>
      <c r="AD95" s="1865"/>
      <c r="AE95" s="1847"/>
      <c r="AF95" s="1847"/>
      <c r="AG95" s="1847"/>
      <c r="AH95" s="1847"/>
      <c r="AI95" s="1847"/>
      <c r="AJ95" s="1847"/>
      <c r="AK95" s="1847"/>
      <c r="AL95" s="1847"/>
      <c r="AM95" s="1847"/>
      <c r="AN95" s="1847"/>
      <c r="AO95" s="248">
        <v>43230</v>
      </c>
      <c r="AP95" s="248">
        <v>43327</v>
      </c>
      <c r="AQ95" s="1870"/>
    </row>
    <row r="96" spans="1:43" ht="27" customHeight="1" x14ac:dyDescent="0.2">
      <c r="A96" s="1759"/>
      <c r="B96" s="1763"/>
      <c r="C96" s="1764"/>
      <c r="D96" s="1763"/>
      <c r="E96" s="1831"/>
      <c r="F96" s="1764"/>
      <c r="G96" s="23"/>
      <c r="H96" s="486"/>
      <c r="I96" s="487"/>
      <c r="J96" s="1770"/>
      <c r="K96" s="1833"/>
      <c r="L96" s="1769"/>
      <c r="M96" s="1770"/>
      <c r="N96" s="1863"/>
      <c r="O96" s="1809"/>
      <c r="P96" s="1785"/>
      <c r="Q96" s="1869"/>
      <c r="R96" s="1868"/>
      <c r="S96" s="1768"/>
      <c r="T96" s="1768"/>
      <c r="U96" s="790" t="s">
        <v>1488</v>
      </c>
      <c r="V96" s="791">
        <v>5000000</v>
      </c>
      <c r="W96" s="1861"/>
      <c r="X96" s="1859"/>
      <c r="Y96" s="1865"/>
      <c r="Z96" s="1865"/>
      <c r="AA96" s="1865"/>
      <c r="AB96" s="1865"/>
      <c r="AC96" s="1865"/>
      <c r="AD96" s="1865"/>
      <c r="AE96" s="1847"/>
      <c r="AF96" s="1847"/>
      <c r="AG96" s="1847"/>
      <c r="AH96" s="1847"/>
      <c r="AI96" s="1847"/>
      <c r="AJ96" s="1847"/>
      <c r="AK96" s="1847"/>
      <c r="AL96" s="1847"/>
      <c r="AM96" s="1847"/>
      <c r="AN96" s="1847"/>
      <c r="AO96" s="248">
        <v>43200</v>
      </c>
      <c r="AP96" s="248">
        <v>43358</v>
      </c>
      <c r="AQ96" s="1870"/>
    </row>
    <row r="97" spans="1:43" ht="42.75" x14ac:dyDescent="0.2">
      <c r="A97" s="1759"/>
      <c r="B97" s="1763"/>
      <c r="C97" s="1764"/>
      <c r="D97" s="1763"/>
      <c r="E97" s="1831"/>
      <c r="F97" s="1764"/>
      <c r="G97" s="23"/>
      <c r="H97" s="486"/>
      <c r="I97" s="487"/>
      <c r="J97" s="1770"/>
      <c r="K97" s="1833"/>
      <c r="L97" s="1769"/>
      <c r="M97" s="1770"/>
      <c r="N97" s="1863"/>
      <c r="O97" s="1809"/>
      <c r="P97" s="1785"/>
      <c r="Q97" s="1869"/>
      <c r="R97" s="1868"/>
      <c r="S97" s="1768"/>
      <c r="T97" s="1768"/>
      <c r="U97" s="790" t="s">
        <v>1489</v>
      </c>
      <c r="V97" s="791">
        <v>8800000</v>
      </c>
      <c r="W97" s="1861"/>
      <c r="X97" s="1859"/>
      <c r="Y97" s="1865"/>
      <c r="Z97" s="1865"/>
      <c r="AA97" s="1865"/>
      <c r="AB97" s="1865"/>
      <c r="AC97" s="1865"/>
      <c r="AD97" s="1865"/>
      <c r="AE97" s="1847"/>
      <c r="AF97" s="1847"/>
      <c r="AG97" s="1847"/>
      <c r="AH97" s="1847"/>
      <c r="AI97" s="1847"/>
      <c r="AJ97" s="1847"/>
      <c r="AK97" s="1847"/>
      <c r="AL97" s="1847"/>
      <c r="AM97" s="1847"/>
      <c r="AN97" s="1847"/>
      <c r="AO97" s="248">
        <v>43230</v>
      </c>
      <c r="AP97" s="248">
        <v>43322</v>
      </c>
      <c r="AQ97" s="1870"/>
    </row>
    <row r="98" spans="1:43" ht="42.75" customHeight="1" x14ac:dyDescent="0.2">
      <c r="A98" s="1759"/>
      <c r="B98" s="1763"/>
      <c r="C98" s="1764"/>
      <c r="D98" s="1763"/>
      <c r="E98" s="1831"/>
      <c r="F98" s="1764"/>
      <c r="G98" s="23"/>
      <c r="H98" s="486"/>
      <c r="I98" s="487"/>
      <c r="J98" s="1770">
        <v>239</v>
      </c>
      <c r="K98" s="1833" t="s">
        <v>1490</v>
      </c>
      <c r="L98" s="1833" t="s">
        <v>2029</v>
      </c>
      <c r="M98" s="1770">
        <v>2</v>
      </c>
      <c r="N98" s="1863"/>
      <c r="O98" s="1809"/>
      <c r="P98" s="1785"/>
      <c r="Q98" s="1869">
        <f>R98/SUM(R87:R105)*100</f>
        <v>9.9337748344370862</v>
      </c>
      <c r="R98" s="1868">
        <f>SUM(V98:V99)</f>
        <v>45000000</v>
      </c>
      <c r="S98" s="1768"/>
      <c r="T98" s="1768"/>
      <c r="U98" s="820" t="s">
        <v>1491</v>
      </c>
      <c r="V98" s="791">
        <v>20000000</v>
      </c>
      <c r="W98" s="1861"/>
      <c r="X98" s="1859"/>
      <c r="Y98" s="1865"/>
      <c r="Z98" s="1865"/>
      <c r="AA98" s="1865"/>
      <c r="AB98" s="1865"/>
      <c r="AC98" s="1865"/>
      <c r="AD98" s="1865"/>
      <c r="AE98" s="1847"/>
      <c r="AF98" s="1847"/>
      <c r="AG98" s="1847"/>
      <c r="AH98" s="1847"/>
      <c r="AI98" s="1847"/>
      <c r="AJ98" s="1847"/>
      <c r="AK98" s="1847"/>
      <c r="AL98" s="1847"/>
      <c r="AM98" s="1847"/>
      <c r="AN98" s="1847"/>
      <c r="AO98" s="248">
        <v>43235</v>
      </c>
      <c r="AP98" s="248">
        <v>43296</v>
      </c>
      <c r="AQ98" s="1870"/>
    </row>
    <row r="99" spans="1:43" ht="45.75" customHeight="1" x14ac:dyDescent="0.2">
      <c r="A99" s="1759"/>
      <c r="B99" s="1763"/>
      <c r="C99" s="1764"/>
      <c r="D99" s="1763"/>
      <c r="E99" s="1831"/>
      <c r="F99" s="1764"/>
      <c r="G99" s="23"/>
      <c r="H99" s="486"/>
      <c r="I99" s="487"/>
      <c r="J99" s="1770"/>
      <c r="K99" s="1833"/>
      <c r="L99" s="1833"/>
      <c r="M99" s="1770"/>
      <c r="N99" s="1863"/>
      <c r="O99" s="1809"/>
      <c r="P99" s="1785"/>
      <c r="Q99" s="1869"/>
      <c r="R99" s="1868"/>
      <c r="S99" s="1768"/>
      <c r="T99" s="1768"/>
      <c r="U99" s="790" t="s">
        <v>1492</v>
      </c>
      <c r="V99" s="791">
        <v>25000000</v>
      </c>
      <c r="W99" s="1861"/>
      <c r="X99" s="1859"/>
      <c r="Y99" s="1865"/>
      <c r="Z99" s="1865"/>
      <c r="AA99" s="1865"/>
      <c r="AB99" s="1865"/>
      <c r="AC99" s="1865"/>
      <c r="AD99" s="1865"/>
      <c r="AE99" s="1847"/>
      <c r="AF99" s="1847"/>
      <c r="AG99" s="1847"/>
      <c r="AH99" s="1847"/>
      <c r="AI99" s="1847"/>
      <c r="AJ99" s="1847"/>
      <c r="AK99" s="1847"/>
      <c r="AL99" s="1847"/>
      <c r="AM99" s="1847"/>
      <c r="AN99" s="1847"/>
      <c r="AO99" s="248">
        <v>43301</v>
      </c>
      <c r="AP99" s="248">
        <v>43454</v>
      </c>
      <c r="AQ99" s="1870"/>
    </row>
    <row r="100" spans="1:43" ht="30" customHeight="1" x14ac:dyDescent="0.2">
      <c r="A100" s="1759"/>
      <c r="B100" s="1763"/>
      <c r="C100" s="1764"/>
      <c r="D100" s="1763"/>
      <c r="E100" s="1831"/>
      <c r="F100" s="1764"/>
      <c r="G100" s="23"/>
      <c r="H100" s="486"/>
      <c r="I100" s="487"/>
      <c r="J100" s="1770">
        <v>240</v>
      </c>
      <c r="K100" s="1833" t="s">
        <v>1493</v>
      </c>
      <c r="L100" s="1871" t="s">
        <v>2030</v>
      </c>
      <c r="M100" s="1770">
        <v>1</v>
      </c>
      <c r="N100" s="1863"/>
      <c r="O100" s="1809"/>
      <c r="P100" s="1785"/>
      <c r="Q100" s="1869">
        <f>R100/SUM(R87:R105)*100</f>
        <v>55.187637969094929</v>
      </c>
      <c r="R100" s="1868">
        <f>SUM(V100:V105)</f>
        <v>250000000</v>
      </c>
      <c r="S100" s="1768"/>
      <c r="T100" s="1768"/>
      <c r="U100" s="790" t="s">
        <v>1494</v>
      </c>
      <c r="V100" s="791">
        <v>15000000</v>
      </c>
      <c r="W100" s="1861"/>
      <c r="X100" s="1859"/>
      <c r="Y100" s="1865"/>
      <c r="Z100" s="1865"/>
      <c r="AA100" s="1865"/>
      <c r="AB100" s="1865"/>
      <c r="AC100" s="1865"/>
      <c r="AD100" s="1865"/>
      <c r="AE100" s="1847"/>
      <c r="AF100" s="1847"/>
      <c r="AG100" s="1847"/>
      <c r="AH100" s="1847"/>
      <c r="AI100" s="1847"/>
      <c r="AJ100" s="1847"/>
      <c r="AK100" s="1847"/>
      <c r="AL100" s="1847"/>
      <c r="AM100" s="1847"/>
      <c r="AN100" s="1847"/>
      <c r="AO100" s="248">
        <v>43169</v>
      </c>
      <c r="AP100" s="248">
        <v>43250</v>
      </c>
      <c r="AQ100" s="1870"/>
    </row>
    <row r="101" spans="1:43" ht="57" x14ac:dyDescent="0.2">
      <c r="A101" s="1759"/>
      <c r="B101" s="1763"/>
      <c r="C101" s="1764"/>
      <c r="D101" s="1763"/>
      <c r="E101" s="1831"/>
      <c r="F101" s="1764"/>
      <c r="G101" s="23"/>
      <c r="H101" s="486"/>
      <c r="I101" s="487"/>
      <c r="J101" s="1770"/>
      <c r="K101" s="1833"/>
      <c r="L101" s="1871"/>
      <c r="M101" s="1770"/>
      <c r="N101" s="1863"/>
      <c r="O101" s="1809"/>
      <c r="P101" s="1785"/>
      <c r="Q101" s="1869"/>
      <c r="R101" s="1868"/>
      <c r="S101" s="1768"/>
      <c r="T101" s="1768"/>
      <c r="U101" s="820" t="s">
        <v>1495</v>
      </c>
      <c r="V101" s="791">
        <v>40000000</v>
      </c>
      <c r="W101" s="1861"/>
      <c r="X101" s="1859"/>
      <c r="Y101" s="1865"/>
      <c r="Z101" s="1865"/>
      <c r="AA101" s="1865"/>
      <c r="AB101" s="1865"/>
      <c r="AC101" s="1865"/>
      <c r="AD101" s="1865"/>
      <c r="AE101" s="1847"/>
      <c r="AF101" s="1847"/>
      <c r="AG101" s="1847"/>
      <c r="AH101" s="1847"/>
      <c r="AI101" s="1847"/>
      <c r="AJ101" s="1847"/>
      <c r="AK101" s="1847"/>
      <c r="AL101" s="1847"/>
      <c r="AM101" s="1847"/>
      <c r="AN101" s="1847"/>
      <c r="AO101" s="248">
        <v>43110</v>
      </c>
      <c r="AP101" s="248">
        <v>43281</v>
      </c>
      <c r="AQ101" s="1870"/>
    </row>
    <row r="102" spans="1:43" ht="42.75" x14ac:dyDescent="0.2">
      <c r="A102" s="1759"/>
      <c r="B102" s="1763"/>
      <c r="C102" s="1764"/>
      <c r="D102" s="1763"/>
      <c r="E102" s="1831"/>
      <c r="F102" s="1764"/>
      <c r="G102" s="23"/>
      <c r="H102" s="486"/>
      <c r="I102" s="487"/>
      <c r="J102" s="1770"/>
      <c r="K102" s="1833"/>
      <c r="L102" s="1871"/>
      <c r="M102" s="1770"/>
      <c r="N102" s="1863"/>
      <c r="O102" s="1809"/>
      <c r="P102" s="1785"/>
      <c r="Q102" s="1869"/>
      <c r="R102" s="1868"/>
      <c r="S102" s="1768"/>
      <c r="T102" s="1768"/>
      <c r="U102" s="820" t="s">
        <v>1496</v>
      </c>
      <c r="V102" s="791">
        <v>30000000</v>
      </c>
      <c r="W102" s="1861"/>
      <c r="X102" s="1859"/>
      <c r="Y102" s="1865"/>
      <c r="Z102" s="1865"/>
      <c r="AA102" s="1865"/>
      <c r="AB102" s="1865"/>
      <c r="AC102" s="1865"/>
      <c r="AD102" s="1865"/>
      <c r="AE102" s="1847"/>
      <c r="AF102" s="1847"/>
      <c r="AG102" s="1847"/>
      <c r="AH102" s="1847"/>
      <c r="AI102" s="1847"/>
      <c r="AJ102" s="1847"/>
      <c r="AK102" s="1847"/>
      <c r="AL102" s="1847"/>
      <c r="AM102" s="1847"/>
      <c r="AN102" s="1847"/>
      <c r="AO102" s="248">
        <v>43110</v>
      </c>
      <c r="AP102" s="248">
        <v>43281</v>
      </c>
      <c r="AQ102" s="1870"/>
    </row>
    <row r="103" spans="1:43" ht="46.5" customHeight="1" x14ac:dyDescent="0.2">
      <c r="A103" s="1759"/>
      <c r="B103" s="1763"/>
      <c r="C103" s="1764"/>
      <c r="D103" s="1763"/>
      <c r="E103" s="1831"/>
      <c r="F103" s="1764"/>
      <c r="G103" s="23"/>
      <c r="H103" s="486"/>
      <c r="I103" s="487"/>
      <c r="J103" s="1770"/>
      <c r="K103" s="1833"/>
      <c r="L103" s="1871"/>
      <c r="M103" s="1770"/>
      <c r="N103" s="1863"/>
      <c r="O103" s="1809"/>
      <c r="P103" s="1785"/>
      <c r="Q103" s="1869"/>
      <c r="R103" s="1868"/>
      <c r="S103" s="1768"/>
      <c r="T103" s="1768"/>
      <c r="U103" s="820" t="s">
        <v>1497</v>
      </c>
      <c r="V103" s="791">
        <v>75000000</v>
      </c>
      <c r="W103" s="1861"/>
      <c r="X103" s="1859"/>
      <c r="Y103" s="1865"/>
      <c r="Z103" s="1865"/>
      <c r="AA103" s="1865"/>
      <c r="AB103" s="1865"/>
      <c r="AC103" s="1865"/>
      <c r="AD103" s="1865"/>
      <c r="AE103" s="1847"/>
      <c r="AF103" s="1847"/>
      <c r="AG103" s="1847"/>
      <c r="AH103" s="1847"/>
      <c r="AI103" s="1847"/>
      <c r="AJ103" s="1847"/>
      <c r="AK103" s="1847"/>
      <c r="AL103" s="1847"/>
      <c r="AM103" s="1847"/>
      <c r="AN103" s="1847"/>
      <c r="AO103" s="248">
        <v>43110</v>
      </c>
      <c r="AP103" s="248">
        <v>43281</v>
      </c>
      <c r="AQ103" s="1870"/>
    </row>
    <row r="104" spans="1:43" ht="34.5" customHeight="1" x14ac:dyDescent="0.2">
      <c r="A104" s="1759"/>
      <c r="B104" s="1763"/>
      <c r="C104" s="1764"/>
      <c r="D104" s="1763"/>
      <c r="E104" s="1831"/>
      <c r="F104" s="1764"/>
      <c r="G104" s="23"/>
      <c r="H104" s="486"/>
      <c r="I104" s="487"/>
      <c r="J104" s="1770"/>
      <c r="K104" s="1833"/>
      <c r="L104" s="1871"/>
      <c r="M104" s="1770"/>
      <c r="N104" s="1863"/>
      <c r="O104" s="1809"/>
      <c r="P104" s="1785"/>
      <c r="Q104" s="1869"/>
      <c r="R104" s="1868"/>
      <c r="S104" s="1768"/>
      <c r="T104" s="1768"/>
      <c r="U104" s="820" t="s">
        <v>1498</v>
      </c>
      <c r="V104" s="791">
        <v>50000000</v>
      </c>
      <c r="W104" s="1861"/>
      <c r="X104" s="1859"/>
      <c r="Y104" s="1865"/>
      <c r="Z104" s="1865"/>
      <c r="AA104" s="1865"/>
      <c r="AB104" s="1865"/>
      <c r="AC104" s="1865"/>
      <c r="AD104" s="1865"/>
      <c r="AE104" s="1847"/>
      <c r="AF104" s="1847"/>
      <c r="AG104" s="1847"/>
      <c r="AH104" s="1847"/>
      <c r="AI104" s="1847"/>
      <c r="AJ104" s="1847"/>
      <c r="AK104" s="1847"/>
      <c r="AL104" s="1847"/>
      <c r="AM104" s="1847"/>
      <c r="AN104" s="1847"/>
      <c r="AO104" s="248">
        <v>43110</v>
      </c>
      <c r="AP104" s="248">
        <v>43281</v>
      </c>
      <c r="AQ104" s="1870"/>
    </row>
    <row r="105" spans="1:43" ht="42.75" x14ac:dyDescent="0.2">
      <c r="A105" s="1759"/>
      <c r="B105" s="1763"/>
      <c r="C105" s="1764"/>
      <c r="D105" s="1763"/>
      <c r="E105" s="1831"/>
      <c r="F105" s="1764"/>
      <c r="G105" s="23"/>
      <c r="H105" s="625"/>
      <c r="I105" s="622"/>
      <c r="J105" s="1770"/>
      <c r="K105" s="1833"/>
      <c r="L105" s="1871"/>
      <c r="M105" s="1770"/>
      <c r="N105" s="1863"/>
      <c r="O105" s="1809"/>
      <c r="P105" s="1785"/>
      <c r="Q105" s="1869"/>
      <c r="R105" s="1868"/>
      <c r="S105" s="1768"/>
      <c r="T105" s="1768"/>
      <c r="U105" s="820" t="s">
        <v>1499</v>
      </c>
      <c r="V105" s="791">
        <v>40000000</v>
      </c>
      <c r="W105" s="1861"/>
      <c r="X105" s="1859"/>
      <c r="Y105" s="1866"/>
      <c r="Z105" s="1866"/>
      <c r="AA105" s="1866"/>
      <c r="AB105" s="1866"/>
      <c r="AC105" s="1866"/>
      <c r="AD105" s="1866"/>
      <c r="AE105" s="1847"/>
      <c r="AF105" s="1847"/>
      <c r="AG105" s="1847"/>
      <c r="AH105" s="1847"/>
      <c r="AI105" s="1847"/>
      <c r="AJ105" s="1847"/>
      <c r="AK105" s="1847"/>
      <c r="AL105" s="1847"/>
      <c r="AM105" s="1847"/>
      <c r="AN105" s="1847"/>
      <c r="AO105" s="248">
        <v>43110</v>
      </c>
      <c r="AP105" s="248">
        <v>43281</v>
      </c>
      <c r="AQ105" s="1870"/>
    </row>
    <row r="106" spans="1:43" s="23" customFormat="1" ht="15" x14ac:dyDescent="0.2">
      <c r="A106" s="1759"/>
      <c r="B106" s="1763"/>
      <c r="C106" s="1764"/>
      <c r="D106" s="1763"/>
      <c r="E106" s="1831"/>
      <c r="F106" s="1764"/>
      <c r="G106" s="56">
        <v>82</v>
      </c>
      <c r="H106" s="24" t="s">
        <v>1500</v>
      </c>
      <c r="I106" s="24"/>
      <c r="J106" s="852"/>
      <c r="K106" s="511"/>
      <c r="L106" s="509"/>
      <c r="M106" s="494"/>
      <c r="N106" s="512"/>
      <c r="O106" s="548"/>
      <c r="P106" s="25"/>
      <c r="Q106" s="792"/>
      <c r="R106" s="510"/>
      <c r="S106" s="509"/>
      <c r="T106" s="511"/>
      <c r="U106" s="511"/>
      <c r="V106" s="793"/>
      <c r="W106" s="29"/>
      <c r="X106" s="567"/>
      <c r="Y106" s="29"/>
      <c r="Z106" s="29"/>
      <c r="AA106" s="29"/>
      <c r="AB106" s="29"/>
      <c r="AC106" s="29"/>
      <c r="AD106" s="29"/>
      <c r="AE106" s="29"/>
      <c r="AF106" s="29"/>
      <c r="AG106" s="29"/>
      <c r="AH106" s="29"/>
      <c r="AI106" s="29"/>
      <c r="AJ106" s="29"/>
      <c r="AK106" s="29"/>
      <c r="AL106" s="29"/>
      <c r="AM106" s="25"/>
      <c r="AN106" s="25"/>
      <c r="AO106" s="25"/>
      <c r="AP106" s="25"/>
      <c r="AQ106" s="32"/>
    </row>
    <row r="107" spans="1:43" ht="54.75" customHeight="1" x14ac:dyDescent="0.2">
      <c r="A107" s="1759"/>
      <c r="B107" s="1763"/>
      <c r="C107" s="1764"/>
      <c r="D107" s="1763"/>
      <c r="E107" s="1831"/>
      <c r="F107" s="1764"/>
      <c r="G107" s="23"/>
      <c r="H107" s="489"/>
      <c r="I107" s="327"/>
      <c r="J107" s="1770">
        <v>241</v>
      </c>
      <c r="K107" s="1833" t="s">
        <v>1501</v>
      </c>
      <c r="L107" s="1769" t="s">
        <v>2031</v>
      </c>
      <c r="M107" s="1791">
        <v>1</v>
      </c>
      <c r="N107" s="1852" t="s">
        <v>1502</v>
      </c>
      <c r="O107" s="1809" t="s">
        <v>2307</v>
      </c>
      <c r="P107" s="1785" t="s">
        <v>1503</v>
      </c>
      <c r="Q107" s="1867">
        <f>R107/90000000*100</f>
        <v>33.333333333333329</v>
      </c>
      <c r="R107" s="1855">
        <f>SUM(V107:V108)</f>
        <v>30000000</v>
      </c>
      <c r="S107" s="1768" t="s">
        <v>2306</v>
      </c>
      <c r="T107" s="1768" t="s">
        <v>1504</v>
      </c>
      <c r="U107" s="822" t="s">
        <v>1505</v>
      </c>
      <c r="V107" s="791">
        <v>12000000</v>
      </c>
      <c r="W107" s="1861">
        <v>20</v>
      </c>
      <c r="X107" s="1859" t="s">
        <v>1363</v>
      </c>
      <c r="Y107" s="1846">
        <v>4603</v>
      </c>
      <c r="Z107" s="1846">
        <v>4772</v>
      </c>
      <c r="AA107" s="1846">
        <v>2249</v>
      </c>
      <c r="AB107" s="1846">
        <v>1885</v>
      </c>
      <c r="AC107" s="1846">
        <v>3899</v>
      </c>
      <c r="AD107" s="1846">
        <v>1342</v>
      </c>
      <c r="AE107" s="1846"/>
      <c r="AF107" s="1846"/>
      <c r="AG107" s="1846"/>
      <c r="AH107" s="1846"/>
      <c r="AI107" s="1846"/>
      <c r="AJ107" s="1846"/>
      <c r="AK107" s="1846"/>
      <c r="AL107" s="1846"/>
      <c r="AM107" s="1846"/>
      <c r="AN107" s="1846">
        <v>9375</v>
      </c>
      <c r="AO107" s="251">
        <v>43200</v>
      </c>
      <c r="AP107" s="251">
        <v>43296</v>
      </c>
      <c r="AQ107" s="1848" t="s">
        <v>2312</v>
      </c>
    </row>
    <row r="108" spans="1:43" ht="57" customHeight="1" x14ac:dyDescent="0.2">
      <c r="A108" s="1759"/>
      <c r="B108" s="1763"/>
      <c r="C108" s="1764"/>
      <c r="D108" s="1763"/>
      <c r="E108" s="1831"/>
      <c r="F108" s="1764"/>
      <c r="G108" s="23"/>
      <c r="H108" s="486"/>
      <c r="I108" s="487"/>
      <c r="J108" s="1770"/>
      <c r="K108" s="1833"/>
      <c r="L108" s="1769"/>
      <c r="M108" s="1791"/>
      <c r="N108" s="1852"/>
      <c r="O108" s="1809"/>
      <c r="P108" s="1785"/>
      <c r="Q108" s="1867"/>
      <c r="R108" s="1855"/>
      <c r="S108" s="1768"/>
      <c r="T108" s="1768"/>
      <c r="U108" s="822" t="s">
        <v>1506</v>
      </c>
      <c r="V108" s="791">
        <v>18000000</v>
      </c>
      <c r="W108" s="1861"/>
      <c r="X108" s="1859"/>
      <c r="Y108" s="1847"/>
      <c r="Z108" s="1847"/>
      <c r="AA108" s="1847"/>
      <c r="AB108" s="1847"/>
      <c r="AC108" s="1847"/>
      <c r="AD108" s="1847"/>
      <c r="AE108" s="1847"/>
      <c r="AF108" s="1847"/>
      <c r="AG108" s="1847"/>
      <c r="AH108" s="1847"/>
      <c r="AI108" s="1847"/>
      <c r="AJ108" s="1847"/>
      <c r="AK108" s="1847"/>
      <c r="AL108" s="1847"/>
      <c r="AM108" s="1847"/>
      <c r="AN108" s="1847"/>
      <c r="AO108" s="813">
        <v>43110</v>
      </c>
      <c r="AP108" s="813">
        <v>43281</v>
      </c>
      <c r="AQ108" s="1854"/>
    </row>
    <row r="109" spans="1:43" ht="92.25" customHeight="1" x14ac:dyDescent="0.2">
      <c r="A109" s="1759"/>
      <c r="B109" s="1763"/>
      <c r="C109" s="1764"/>
      <c r="D109" s="1765"/>
      <c r="E109" s="1832"/>
      <c r="F109" s="1766"/>
      <c r="G109" s="23"/>
      <c r="H109" s="625"/>
      <c r="I109" s="622"/>
      <c r="J109" s="823">
        <v>242</v>
      </c>
      <c r="K109" s="799" t="s">
        <v>1507</v>
      </c>
      <c r="L109" s="824" t="s">
        <v>2032</v>
      </c>
      <c r="M109" s="787">
        <v>1</v>
      </c>
      <c r="N109" s="1852"/>
      <c r="O109" s="1809"/>
      <c r="P109" s="1785"/>
      <c r="Q109" s="825">
        <f>R109/90000000*100</f>
        <v>61.111111111111114</v>
      </c>
      <c r="R109" s="826">
        <f>+V109</f>
        <v>55000000</v>
      </c>
      <c r="S109" s="1768"/>
      <c r="T109" s="1768"/>
      <c r="U109" s="785" t="s">
        <v>1508</v>
      </c>
      <c r="V109" s="791">
        <v>55000000</v>
      </c>
      <c r="W109" s="1861"/>
      <c r="X109" s="1859"/>
      <c r="Y109" s="1847"/>
      <c r="Z109" s="1847"/>
      <c r="AA109" s="1847"/>
      <c r="AB109" s="1847"/>
      <c r="AC109" s="1847"/>
      <c r="AD109" s="1847"/>
      <c r="AE109" s="1847"/>
      <c r="AF109" s="1847"/>
      <c r="AG109" s="1847"/>
      <c r="AH109" s="1847"/>
      <c r="AI109" s="1847"/>
      <c r="AJ109" s="1847"/>
      <c r="AK109" s="1847"/>
      <c r="AL109" s="1847"/>
      <c r="AM109" s="1847"/>
      <c r="AN109" s="1847"/>
      <c r="AO109" s="813">
        <v>43174</v>
      </c>
      <c r="AP109" s="813">
        <v>43454</v>
      </c>
      <c r="AQ109" s="1854"/>
    </row>
    <row r="110" spans="1:43" s="23" customFormat="1" ht="15" x14ac:dyDescent="0.2">
      <c r="A110" s="1759"/>
      <c r="B110" s="1763"/>
      <c r="C110" s="1764"/>
      <c r="D110" s="769">
        <v>27</v>
      </c>
      <c r="E110" s="827" t="s">
        <v>1509</v>
      </c>
      <c r="F110" s="827"/>
      <c r="G110" s="828"/>
      <c r="H110" s="828"/>
      <c r="I110" s="493"/>
      <c r="J110" s="853"/>
      <c r="K110" s="803"/>
      <c r="L110" s="198"/>
      <c r="M110" s="55"/>
      <c r="N110" s="856"/>
      <c r="O110" s="772"/>
      <c r="P110" s="771"/>
      <c r="Q110" s="804"/>
      <c r="R110" s="805"/>
      <c r="S110" s="198"/>
      <c r="T110" s="803"/>
      <c r="U110" s="803"/>
      <c r="V110" s="806"/>
      <c r="W110" s="771"/>
      <c r="X110" s="771"/>
      <c r="Y110" s="771"/>
      <c r="Z110" s="771"/>
      <c r="AA110" s="771"/>
      <c r="AB110" s="771"/>
      <c r="AC110" s="771"/>
      <c r="AD110" s="771"/>
      <c r="AE110" s="771"/>
      <c r="AF110" s="771"/>
      <c r="AG110" s="771"/>
      <c r="AH110" s="771"/>
      <c r="AI110" s="771"/>
      <c r="AJ110" s="771"/>
      <c r="AK110" s="771"/>
      <c r="AL110" s="771"/>
      <c r="AM110" s="771"/>
      <c r="AN110" s="771"/>
      <c r="AO110" s="771"/>
      <c r="AP110" s="771"/>
      <c r="AQ110" s="778"/>
    </row>
    <row r="111" spans="1:43" s="23" customFormat="1" ht="15" x14ac:dyDescent="0.2">
      <c r="A111" s="1759"/>
      <c r="B111" s="1763"/>
      <c r="C111" s="1764"/>
      <c r="D111" s="1872"/>
      <c r="E111" s="1873"/>
      <c r="F111" s="1874"/>
      <c r="G111" s="56">
        <v>85</v>
      </c>
      <c r="H111" s="24" t="s">
        <v>1510</v>
      </c>
      <c r="I111" s="24"/>
      <c r="J111" s="850"/>
      <c r="K111" s="779"/>
      <c r="L111" s="636"/>
      <c r="M111" s="375"/>
      <c r="N111" s="512"/>
      <c r="O111" s="548"/>
      <c r="P111" s="25"/>
      <c r="Q111" s="780"/>
      <c r="R111" s="781"/>
      <c r="S111" s="636"/>
      <c r="T111" s="779"/>
      <c r="U111" s="779"/>
      <c r="V111" s="639"/>
      <c r="W111" s="29"/>
      <c r="X111" s="567"/>
      <c r="Y111" s="29"/>
      <c r="Z111" s="29"/>
      <c r="AA111" s="29"/>
      <c r="AB111" s="29"/>
      <c r="AC111" s="29"/>
      <c r="AD111" s="29"/>
      <c r="AE111" s="29"/>
      <c r="AF111" s="29"/>
      <c r="AG111" s="29"/>
      <c r="AH111" s="29"/>
      <c r="AI111" s="29"/>
      <c r="AJ111" s="29"/>
      <c r="AK111" s="29"/>
      <c r="AL111" s="29"/>
      <c r="AM111" s="29"/>
      <c r="AN111" s="29"/>
      <c r="AO111" s="29"/>
      <c r="AP111" s="29"/>
      <c r="AQ111" s="808"/>
    </row>
    <row r="112" spans="1:43" ht="48" customHeight="1" x14ac:dyDescent="0.2">
      <c r="A112" s="1759"/>
      <c r="B112" s="1763"/>
      <c r="C112" s="1764"/>
      <c r="D112" s="1875"/>
      <c r="E112" s="1876"/>
      <c r="F112" s="1877"/>
      <c r="G112" s="23"/>
      <c r="H112" s="489"/>
      <c r="I112" s="327"/>
      <c r="J112" s="1791">
        <v>250</v>
      </c>
      <c r="K112" s="1768" t="s">
        <v>1511</v>
      </c>
      <c r="L112" s="1881" t="s">
        <v>2033</v>
      </c>
      <c r="M112" s="1791">
        <v>3</v>
      </c>
      <c r="N112" s="1852" t="s">
        <v>1512</v>
      </c>
      <c r="O112" s="1809" t="s">
        <v>2308</v>
      </c>
      <c r="P112" s="1785" t="s">
        <v>1513</v>
      </c>
      <c r="Q112" s="1869">
        <f>R112/SUM(R112:R128)*100</f>
        <v>64.163822525597269</v>
      </c>
      <c r="R112" s="1860">
        <f>SUM(V112:V119)</f>
        <v>188000000</v>
      </c>
      <c r="S112" s="1768" t="s">
        <v>1514</v>
      </c>
      <c r="T112" s="1768" t="s">
        <v>1515</v>
      </c>
      <c r="U112" s="785" t="s">
        <v>1516</v>
      </c>
      <c r="V112" s="791">
        <v>106433333</v>
      </c>
      <c r="W112" s="1861">
        <v>20</v>
      </c>
      <c r="X112" s="1859" t="s">
        <v>1363</v>
      </c>
      <c r="Y112" s="1846">
        <v>140543</v>
      </c>
      <c r="Z112" s="1846">
        <v>135549</v>
      </c>
      <c r="AA112" s="1846">
        <v>66229</v>
      </c>
      <c r="AB112" s="1846">
        <v>55519</v>
      </c>
      <c r="AC112" s="1846">
        <v>114821</v>
      </c>
      <c r="AD112" s="1846">
        <v>39523</v>
      </c>
      <c r="AE112" s="1846"/>
      <c r="AF112" s="1846"/>
      <c r="AG112" s="1846"/>
      <c r="AH112" s="1846"/>
      <c r="AI112" s="1846"/>
      <c r="AJ112" s="1846"/>
      <c r="AK112" s="1846"/>
      <c r="AL112" s="1846"/>
      <c r="AM112" s="1846"/>
      <c r="AN112" s="1846">
        <v>276092</v>
      </c>
      <c r="AO112" s="251">
        <v>43110</v>
      </c>
      <c r="AP112" s="251">
        <v>43281</v>
      </c>
      <c r="AQ112" s="1848" t="s">
        <v>2313</v>
      </c>
    </row>
    <row r="113" spans="1:43" ht="32.25" customHeight="1" x14ac:dyDescent="0.2">
      <c r="A113" s="1759"/>
      <c r="B113" s="1763"/>
      <c r="C113" s="1764"/>
      <c r="D113" s="1875"/>
      <c r="E113" s="1876"/>
      <c r="F113" s="1877"/>
      <c r="G113" s="23"/>
      <c r="H113" s="486"/>
      <c r="I113" s="487"/>
      <c r="J113" s="1791"/>
      <c r="K113" s="1768"/>
      <c r="L113" s="1881"/>
      <c r="M113" s="1791"/>
      <c r="N113" s="1852"/>
      <c r="O113" s="1809"/>
      <c r="P113" s="1785"/>
      <c r="Q113" s="1869"/>
      <c r="R113" s="1860"/>
      <c r="S113" s="1768"/>
      <c r="T113" s="1768"/>
      <c r="U113" s="785" t="s">
        <v>1517</v>
      </c>
      <c r="V113" s="791">
        <v>28000000</v>
      </c>
      <c r="W113" s="1861"/>
      <c r="X113" s="1859"/>
      <c r="Y113" s="1847"/>
      <c r="Z113" s="1847"/>
      <c r="AA113" s="1847"/>
      <c r="AB113" s="1847"/>
      <c r="AC113" s="1847"/>
      <c r="AD113" s="1847"/>
      <c r="AE113" s="1847"/>
      <c r="AF113" s="1847"/>
      <c r="AG113" s="1847"/>
      <c r="AH113" s="1847"/>
      <c r="AI113" s="1847"/>
      <c r="AJ113" s="1847"/>
      <c r="AK113" s="1847"/>
      <c r="AL113" s="1847"/>
      <c r="AM113" s="1847"/>
      <c r="AN113" s="1847"/>
      <c r="AO113" s="813">
        <v>43388</v>
      </c>
      <c r="AP113" s="813">
        <v>43434</v>
      </c>
      <c r="AQ113" s="1849"/>
    </row>
    <row r="114" spans="1:43" ht="64.5" customHeight="1" x14ac:dyDescent="0.2">
      <c r="A114" s="1759"/>
      <c r="B114" s="1763"/>
      <c r="C114" s="1764"/>
      <c r="D114" s="1875"/>
      <c r="E114" s="1876"/>
      <c r="F114" s="1877"/>
      <c r="G114" s="23"/>
      <c r="H114" s="486"/>
      <c r="I114" s="487"/>
      <c r="J114" s="1791"/>
      <c r="K114" s="1768"/>
      <c r="L114" s="1881"/>
      <c r="M114" s="1791"/>
      <c r="N114" s="1852"/>
      <c r="O114" s="1809"/>
      <c r="P114" s="1785"/>
      <c r="Q114" s="1869"/>
      <c r="R114" s="1860"/>
      <c r="S114" s="1768"/>
      <c r="T114" s="1768"/>
      <c r="U114" s="785" t="s">
        <v>1518</v>
      </c>
      <c r="V114" s="791">
        <v>5166667</v>
      </c>
      <c r="W114" s="1861"/>
      <c r="X114" s="1859"/>
      <c r="Y114" s="1847"/>
      <c r="Z114" s="1847"/>
      <c r="AA114" s="1847"/>
      <c r="AB114" s="1847"/>
      <c r="AC114" s="1847"/>
      <c r="AD114" s="1847"/>
      <c r="AE114" s="1847"/>
      <c r="AF114" s="1847"/>
      <c r="AG114" s="1847"/>
      <c r="AH114" s="1847"/>
      <c r="AI114" s="1847"/>
      <c r="AJ114" s="1847"/>
      <c r="AK114" s="1847"/>
      <c r="AL114" s="1847"/>
      <c r="AM114" s="1847"/>
      <c r="AN114" s="1847"/>
      <c r="AO114" s="813">
        <v>43205</v>
      </c>
      <c r="AP114" s="813">
        <v>43454</v>
      </c>
      <c r="AQ114" s="1849"/>
    </row>
    <row r="115" spans="1:43" ht="28.5" x14ac:dyDescent="0.2">
      <c r="A115" s="1759"/>
      <c r="B115" s="1763"/>
      <c r="C115" s="1764"/>
      <c r="D115" s="1875"/>
      <c r="E115" s="1876"/>
      <c r="F115" s="1877"/>
      <c r="G115" s="23"/>
      <c r="H115" s="486"/>
      <c r="I115" s="487"/>
      <c r="J115" s="1791"/>
      <c r="K115" s="1768"/>
      <c r="L115" s="1881"/>
      <c r="M115" s="1791"/>
      <c r="N115" s="1852"/>
      <c r="O115" s="1809"/>
      <c r="P115" s="1785"/>
      <c r="Q115" s="1869"/>
      <c r="R115" s="1860"/>
      <c r="S115" s="1768"/>
      <c r="T115" s="1768"/>
      <c r="U115" s="790" t="s">
        <v>1519</v>
      </c>
      <c r="V115" s="791">
        <v>6400000</v>
      </c>
      <c r="W115" s="1861"/>
      <c r="X115" s="1859"/>
      <c r="Y115" s="1847"/>
      <c r="Z115" s="1847"/>
      <c r="AA115" s="1847"/>
      <c r="AB115" s="1847"/>
      <c r="AC115" s="1847"/>
      <c r="AD115" s="1847"/>
      <c r="AE115" s="1847"/>
      <c r="AF115" s="1847"/>
      <c r="AG115" s="1847"/>
      <c r="AH115" s="1847"/>
      <c r="AI115" s="1847"/>
      <c r="AJ115" s="1847"/>
      <c r="AK115" s="1847"/>
      <c r="AL115" s="1847"/>
      <c r="AM115" s="1847"/>
      <c r="AN115" s="1847"/>
      <c r="AO115" s="813">
        <v>43174</v>
      </c>
      <c r="AP115" s="813">
        <v>43454</v>
      </c>
      <c r="AQ115" s="1849"/>
    </row>
    <row r="116" spans="1:43" ht="42.75" x14ac:dyDescent="0.2">
      <c r="A116" s="1759"/>
      <c r="B116" s="1763"/>
      <c r="C116" s="1764"/>
      <c r="D116" s="1875"/>
      <c r="E116" s="1876"/>
      <c r="F116" s="1877"/>
      <c r="G116" s="23"/>
      <c r="H116" s="486"/>
      <c r="I116" s="487"/>
      <c r="J116" s="1791"/>
      <c r="K116" s="1768"/>
      <c r="L116" s="1881"/>
      <c r="M116" s="1791"/>
      <c r="N116" s="1852"/>
      <c r="O116" s="1809"/>
      <c r="P116" s="1785"/>
      <c r="Q116" s="1869"/>
      <c r="R116" s="1860"/>
      <c r="S116" s="1768"/>
      <c r="T116" s="1768"/>
      <c r="U116" s="785" t="s">
        <v>1520</v>
      </c>
      <c r="V116" s="791">
        <v>5000000</v>
      </c>
      <c r="W116" s="1861"/>
      <c r="X116" s="1859"/>
      <c r="Y116" s="1847"/>
      <c r="Z116" s="1847"/>
      <c r="AA116" s="1847"/>
      <c r="AB116" s="1847"/>
      <c r="AC116" s="1847"/>
      <c r="AD116" s="1847"/>
      <c r="AE116" s="1847"/>
      <c r="AF116" s="1847"/>
      <c r="AG116" s="1847"/>
      <c r="AH116" s="1847"/>
      <c r="AI116" s="1847"/>
      <c r="AJ116" s="1847"/>
      <c r="AK116" s="1847"/>
      <c r="AL116" s="1847"/>
      <c r="AM116" s="1847"/>
      <c r="AN116" s="1847"/>
      <c r="AO116" s="813">
        <v>43174</v>
      </c>
      <c r="AP116" s="813">
        <v>43454</v>
      </c>
      <c r="AQ116" s="1849"/>
    </row>
    <row r="117" spans="1:43" ht="41.25" customHeight="1" x14ac:dyDescent="0.2">
      <c r="A117" s="1759"/>
      <c r="B117" s="1763"/>
      <c r="C117" s="1764"/>
      <c r="D117" s="1875"/>
      <c r="E117" s="1876"/>
      <c r="F117" s="1877"/>
      <c r="G117" s="23"/>
      <c r="H117" s="486"/>
      <c r="I117" s="487"/>
      <c r="J117" s="1791"/>
      <c r="K117" s="1768"/>
      <c r="L117" s="1881"/>
      <c r="M117" s="1791"/>
      <c r="N117" s="1852"/>
      <c r="O117" s="1809"/>
      <c r="P117" s="1785"/>
      <c r="Q117" s="1869"/>
      <c r="R117" s="1860"/>
      <c r="S117" s="1768"/>
      <c r="T117" s="1768"/>
      <c r="U117" s="785" t="s">
        <v>1521</v>
      </c>
      <c r="V117" s="791">
        <v>12000000</v>
      </c>
      <c r="W117" s="1861"/>
      <c r="X117" s="1859"/>
      <c r="Y117" s="1847"/>
      <c r="Z117" s="1847"/>
      <c r="AA117" s="1847"/>
      <c r="AB117" s="1847"/>
      <c r="AC117" s="1847"/>
      <c r="AD117" s="1847"/>
      <c r="AE117" s="1847"/>
      <c r="AF117" s="1847"/>
      <c r="AG117" s="1847"/>
      <c r="AH117" s="1847"/>
      <c r="AI117" s="1847"/>
      <c r="AJ117" s="1847"/>
      <c r="AK117" s="1847"/>
      <c r="AL117" s="1847"/>
      <c r="AM117" s="1847"/>
      <c r="AN117" s="1847"/>
      <c r="AO117" s="251">
        <v>43110</v>
      </c>
      <c r="AP117" s="251">
        <v>43281</v>
      </c>
      <c r="AQ117" s="1849"/>
    </row>
    <row r="118" spans="1:43" ht="54" customHeight="1" x14ac:dyDescent="0.2">
      <c r="A118" s="1759"/>
      <c r="B118" s="1763"/>
      <c r="C118" s="1764"/>
      <c r="D118" s="1875"/>
      <c r="E118" s="1876"/>
      <c r="F118" s="1877"/>
      <c r="G118" s="23"/>
      <c r="H118" s="486"/>
      <c r="I118" s="487"/>
      <c r="J118" s="1791"/>
      <c r="K118" s="1768"/>
      <c r="L118" s="1881"/>
      <c r="M118" s="1791"/>
      <c r="N118" s="1852"/>
      <c r="O118" s="1809"/>
      <c r="P118" s="1785"/>
      <c r="Q118" s="1869"/>
      <c r="R118" s="1860"/>
      <c r="S118" s="1768"/>
      <c r="T118" s="1768"/>
      <c r="U118" s="785" t="s">
        <v>1522</v>
      </c>
      <c r="V118" s="791">
        <v>18000000</v>
      </c>
      <c r="W118" s="1861"/>
      <c r="X118" s="1859"/>
      <c r="Y118" s="1847"/>
      <c r="Z118" s="1847"/>
      <c r="AA118" s="1847"/>
      <c r="AB118" s="1847"/>
      <c r="AC118" s="1847"/>
      <c r="AD118" s="1847"/>
      <c r="AE118" s="1847"/>
      <c r="AF118" s="1847"/>
      <c r="AG118" s="1847"/>
      <c r="AH118" s="1847"/>
      <c r="AI118" s="1847"/>
      <c r="AJ118" s="1847"/>
      <c r="AK118" s="1847"/>
      <c r="AL118" s="1847"/>
      <c r="AM118" s="1847"/>
      <c r="AN118" s="1847"/>
      <c r="AO118" s="251">
        <v>43110</v>
      </c>
      <c r="AP118" s="251">
        <v>43281</v>
      </c>
      <c r="AQ118" s="1849"/>
    </row>
    <row r="119" spans="1:43" ht="31.5" customHeight="1" x14ac:dyDescent="0.2">
      <c r="A119" s="1759"/>
      <c r="B119" s="1763"/>
      <c r="C119" s="1764"/>
      <c r="D119" s="1875"/>
      <c r="E119" s="1876"/>
      <c r="F119" s="1877"/>
      <c r="G119" s="23"/>
      <c r="H119" s="486"/>
      <c r="I119" s="487"/>
      <c r="J119" s="1791"/>
      <c r="K119" s="1768"/>
      <c r="L119" s="1881"/>
      <c r="M119" s="1791"/>
      <c r="N119" s="1852"/>
      <c r="O119" s="1809"/>
      <c r="P119" s="1785"/>
      <c r="Q119" s="1869"/>
      <c r="R119" s="1860"/>
      <c r="S119" s="1768"/>
      <c r="T119" s="1768"/>
      <c r="U119" s="785" t="s">
        <v>1523</v>
      </c>
      <c r="V119" s="791">
        <v>7000000</v>
      </c>
      <c r="W119" s="1861"/>
      <c r="X119" s="1859"/>
      <c r="Y119" s="1847"/>
      <c r="Z119" s="1847"/>
      <c r="AA119" s="1847"/>
      <c r="AB119" s="1847"/>
      <c r="AC119" s="1847"/>
      <c r="AD119" s="1847"/>
      <c r="AE119" s="1847"/>
      <c r="AF119" s="1847"/>
      <c r="AG119" s="1847"/>
      <c r="AH119" s="1847"/>
      <c r="AI119" s="1847"/>
      <c r="AJ119" s="1847"/>
      <c r="AK119" s="1847"/>
      <c r="AL119" s="1847"/>
      <c r="AM119" s="1847"/>
      <c r="AN119" s="1847"/>
      <c r="AO119" s="813">
        <v>43200</v>
      </c>
      <c r="AP119" s="813">
        <v>43388</v>
      </c>
      <c r="AQ119" s="1849"/>
    </row>
    <row r="120" spans="1:43" ht="42" customHeight="1" x14ac:dyDescent="0.2">
      <c r="A120" s="1759"/>
      <c r="B120" s="1763"/>
      <c r="C120" s="1764"/>
      <c r="D120" s="1875"/>
      <c r="E120" s="1876"/>
      <c r="F120" s="1877"/>
      <c r="G120" s="23"/>
      <c r="H120" s="486"/>
      <c r="I120" s="487"/>
      <c r="J120" s="1791">
        <v>251</v>
      </c>
      <c r="K120" s="1768" t="s">
        <v>1524</v>
      </c>
      <c r="L120" s="1768" t="s">
        <v>2034</v>
      </c>
      <c r="M120" s="1791">
        <v>1</v>
      </c>
      <c r="N120" s="1852"/>
      <c r="O120" s="1809"/>
      <c r="P120" s="1785"/>
      <c r="Q120" s="1869">
        <f>R120/SUM(R112:R124)*100</f>
        <v>21.008403361344538</v>
      </c>
      <c r="R120" s="1860">
        <f>SUM(V120:V124)</f>
        <v>50000000</v>
      </c>
      <c r="S120" s="1768"/>
      <c r="T120" s="1768"/>
      <c r="U120" s="480" t="s">
        <v>1525</v>
      </c>
      <c r="V120" s="791">
        <v>18000000</v>
      </c>
      <c r="W120" s="1861"/>
      <c r="X120" s="1859"/>
      <c r="Y120" s="1847"/>
      <c r="Z120" s="1847"/>
      <c r="AA120" s="1847"/>
      <c r="AB120" s="1847"/>
      <c r="AC120" s="1847"/>
      <c r="AD120" s="1847"/>
      <c r="AE120" s="1847"/>
      <c r="AF120" s="1847"/>
      <c r="AG120" s="1847"/>
      <c r="AH120" s="1847"/>
      <c r="AI120" s="1847"/>
      <c r="AJ120" s="1847"/>
      <c r="AK120" s="1847"/>
      <c r="AL120" s="1847"/>
      <c r="AM120" s="1847"/>
      <c r="AN120" s="1847"/>
      <c r="AO120" s="251">
        <v>43110</v>
      </c>
      <c r="AP120" s="251">
        <v>43281</v>
      </c>
      <c r="AQ120" s="1849"/>
    </row>
    <row r="121" spans="1:43" ht="46.5" customHeight="1" x14ac:dyDescent="0.2">
      <c r="A121" s="1759"/>
      <c r="B121" s="1763"/>
      <c r="C121" s="1764"/>
      <c r="D121" s="1875"/>
      <c r="E121" s="1876"/>
      <c r="F121" s="1877"/>
      <c r="G121" s="23"/>
      <c r="H121" s="486"/>
      <c r="I121" s="487"/>
      <c r="J121" s="1791"/>
      <c r="K121" s="1768"/>
      <c r="L121" s="1768"/>
      <c r="M121" s="1791"/>
      <c r="N121" s="1852"/>
      <c r="O121" s="1809"/>
      <c r="P121" s="1785"/>
      <c r="Q121" s="1869"/>
      <c r="R121" s="1860"/>
      <c r="S121" s="1768"/>
      <c r="T121" s="1768"/>
      <c r="U121" s="790" t="s">
        <v>1526</v>
      </c>
      <c r="V121" s="791">
        <v>5000000</v>
      </c>
      <c r="W121" s="1861"/>
      <c r="X121" s="1859"/>
      <c r="Y121" s="1847"/>
      <c r="Z121" s="1847"/>
      <c r="AA121" s="1847"/>
      <c r="AB121" s="1847"/>
      <c r="AC121" s="1847"/>
      <c r="AD121" s="1847"/>
      <c r="AE121" s="1847"/>
      <c r="AF121" s="1847"/>
      <c r="AG121" s="1847"/>
      <c r="AH121" s="1847"/>
      <c r="AI121" s="1847"/>
      <c r="AJ121" s="1847"/>
      <c r="AK121" s="1847"/>
      <c r="AL121" s="1847"/>
      <c r="AM121" s="1847"/>
      <c r="AN121" s="1847"/>
      <c r="AO121" s="248">
        <v>43174</v>
      </c>
      <c r="AP121" s="248">
        <v>43454</v>
      </c>
      <c r="AQ121" s="1849"/>
    </row>
    <row r="122" spans="1:43" ht="71.25" x14ac:dyDescent="0.2">
      <c r="A122" s="1759"/>
      <c r="B122" s="1763"/>
      <c r="C122" s="1764"/>
      <c r="D122" s="1875"/>
      <c r="E122" s="1876"/>
      <c r="F122" s="1877"/>
      <c r="G122" s="23"/>
      <c r="H122" s="486"/>
      <c r="I122" s="487"/>
      <c r="J122" s="1791"/>
      <c r="K122" s="1768"/>
      <c r="L122" s="1768"/>
      <c r="M122" s="1791"/>
      <c r="N122" s="1852"/>
      <c r="O122" s="1809"/>
      <c r="P122" s="1785"/>
      <c r="Q122" s="1869"/>
      <c r="R122" s="1860"/>
      <c r="S122" s="1768"/>
      <c r="T122" s="1768"/>
      <c r="U122" s="790" t="s">
        <v>1527</v>
      </c>
      <c r="V122" s="791">
        <v>15000000</v>
      </c>
      <c r="W122" s="1861"/>
      <c r="X122" s="1859"/>
      <c r="Y122" s="1847"/>
      <c r="Z122" s="1847"/>
      <c r="AA122" s="1847"/>
      <c r="AB122" s="1847"/>
      <c r="AC122" s="1847"/>
      <c r="AD122" s="1847"/>
      <c r="AE122" s="1847"/>
      <c r="AF122" s="1847"/>
      <c r="AG122" s="1847"/>
      <c r="AH122" s="1847"/>
      <c r="AI122" s="1847"/>
      <c r="AJ122" s="1847"/>
      <c r="AK122" s="1847"/>
      <c r="AL122" s="1847"/>
      <c r="AM122" s="1847"/>
      <c r="AN122" s="1847"/>
      <c r="AO122" s="251">
        <v>43110</v>
      </c>
      <c r="AP122" s="251">
        <v>43281</v>
      </c>
      <c r="AQ122" s="1849"/>
    </row>
    <row r="123" spans="1:43" ht="33" customHeight="1" x14ac:dyDescent="0.2">
      <c r="A123" s="1759"/>
      <c r="B123" s="1763"/>
      <c r="C123" s="1764"/>
      <c r="D123" s="1875"/>
      <c r="E123" s="1876"/>
      <c r="F123" s="1877"/>
      <c r="G123" s="23"/>
      <c r="H123" s="486"/>
      <c r="I123" s="487"/>
      <c r="J123" s="1791"/>
      <c r="K123" s="1768"/>
      <c r="L123" s="1768"/>
      <c r="M123" s="1791"/>
      <c r="N123" s="1852"/>
      <c r="O123" s="1809"/>
      <c r="P123" s="1785"/>
      <c r="Q123" s="1869"/>
      <c r="R123" s="1860"/>
      <c r="S123" s="1768"/>
      <c r="T123" s="1768"/>
      <c r="U123" s="790" t="s">
        <v>1528</v>
      </c>
      <c r="V123" s="791">
        <v>7000000</v>
      </c>
      <c r="W123" s="1861"/>
      <c r="X123" s="1859"/>
      <c r="Y123" s="1847"/>
      <c r="Z123" s="1847"/>
      <c r="AA123" s="1847"/>
      <c r="AB123" s="1847"/>
      <c r="AC123" s="1847"/>
      <c r="AD123" s="1847"/>
      <c r="AE123" s="1847"/>
      <c r="AF123" s="1847"/>
      <c r="AG123" s="1847"/>
      <c r="AH123" s="1847"/>
      <c r="AI123" s="1847"/>
      <c r="AJ123" s="1847"/>
      <c r="AK123" s="1847"/>
      <c r="AL123" s="1847"/>
      <c r="AM123" s="1847"/>
      <c r="AN123" s="1847"/>
      <c r="AO123" s="248">
        <v>43174</v>
      </c>
      <c r="AP123" s="248">
        <v>43454</v>
      </c>
      <c r="AQ123" s="1849"/>
    </row>
    <row r="124" spans="1:43" ht="21.75" customHeight="1" x14ac:dyDescent="0.2">
      <c r="A124" s="1759"/>
      <c r="B124" s="1763"/>
      <c r="C124" s="1764"/>
      <c r="D124" s="1875"/>
      <c r="E124" s="1876"/>
      <c r="F124" s="1877"/>
      <c r="G124" s="23"/>
      <c r="H124" s="486"/>
      <c r="I124" s="487"/>
      <c r="J124" s="1791"/>
      <c r="K124" s="1768"/>
      <c r="L124" s="1768"/>
      <c r="M124" s="1791"/>
      <c r="N124" s="1852"/>
      <c r="O124" s="1809"/>
      <c r="P124" s="1785"/>
      <c r="Q124" s="1869"/>
      <c r="R124" s="1860"/>
      <c r="S124" s="1768"/>
      <c r="T124" s="1768"/>
      <c r="U124" s="790" t="s">
        <v>1529</v>
      </c>
      <c r="V124" s="791">
        <v>5000000</v>
      </c>
      <c r="W124" s="1861"/>
      <c r="X124" s="1859"/>
      <c r="Y124" s="1847"/>
      <c r="Z124" s="1847"/>
      <c r="AA124" s="1847"/>
      <c r="AB124" s="1847"/>
      <c r="AC124" s="1847"/>
      <c r="AD124" s="1847"/>
      <c r="AE124" s="1847"/>
      <c r="AF124" s="1847"/>
      <c r="AG124" s="1847"/>
      <c r="AH124" s="1847"/>
      <c r="AI124" s="1847"/>
      <c r="AJ124" s="1847"/>
      <c r="AK124" s="1847"/>
      <c r="AL124" s="1847"/>
      <c r="AM124" s="1847"/>
      <c r="AN124" s="1847"/>
      <c r="AO124" s="248">
        <v>43174</v>
      </c>
      <c r="AP124" s="248">
        <v>43454</v>
      </c>
      <c r="AQ124" s="1849"/>
    </row>
    <row r="125" spans="1:43" ht="96.75" customHeight="1" x14ac:dyDescent="0.2">
      <c r="A125" s="1759"/>
      <c r="B125" s="1763"/>
      <c r="C125" s="1764"/>
      <c r="D125" s="1875"/>
      <c r="E125" s="1876"/>
      <c r="F125" s="1877"/>
      <c r="G125" s="23"/>
      <c r="H125" s="486"/>
      <c r="I125" s="487"/>
      <c r="J125" s="787">
        <v>252</v>
      </c>
      <c r="K125" s="785" t="s">
        <v>1530</v>
      </c>
      <c r="L125" s="785" t="s">
        <v>2035</v>
      </c>
      <c r="M125" s="787">
        <v>1</v>
      </c>
      <c r="N125" s="1852"/>
      <c r="O125" s="1809"/>
      <c r="P125" s="1785"/>
      <c r="Q125" s="829">
        <f>R125/SUM(R112:R129)*100</f>
        <v>8.5324232081911262</v>
      </c>
      <c r="R125" s="791">
        <f>V125</f>
        <v>25000000</v>
      </c>
      <c r="S125" s="1768"/>
      <c r="T125" s="1768"/>
      <c r="U125" s="790" t="s">
        <v>1531</v>
      </c>
      <c r="V125" s="791">
        <v>25000000</v>
      </c>
      <c r="W125" s="1861"/>
      <c r="X125" s="1859"/>
      <c r="Y125" s="1847"/>
      <c r="Z125" s="1847"/>
      <c r="AA125" s="1847"/>
      <c r="AB125" s="1847"/>
      <c r="AC125" s="1847"/>
      <c r="AD125" s="1847"/>
      <c r="AE125" s="1847"/>
      <c r="AF125" s="1847"/>
      <c r="AG125" s="1847"/>
      <c r="AH125" s="1847"/>
      <c r="AI125" s="1847"/>
      <c r="AJ125" s="1847"/>
      <c r="AK125" s="1847"/>
      <c r="AL125" s="1847"/>
      <c r="AM125" s="1847"/>
      <c r="AN125" s="1847"/>
      <c r="AO125" s="248">
        <v>43132</v>
      </c>
      <c r="AP125" s="248">
        <v>43282</v>
      </c>
      <c r="AQ125" s="1849"/>
    </row>
    <row r="126" spans="1:43" ht="43.5" customHeight="1" x14ac:dyDescent="0.2">
      <c r="A126" s="1759"/>
      <c r="B126" s="1763"/>
      <c r="C126" s="1764"/>
      <c r="D126" s="1875"/>
      <c r="E126" s="1876"/>
      <c r="F126" s="1877"/>
      <c r="G126" s="23"/>
      <c r="H126" s="486"/>
      <c r="I126" s="487"/>
      <c r="J126" s="1791">
        <v>254</v>
      </c>
      <c r="K126" s="1768" t="s">
        <v>1532</v>
      </c>
      <c r="L126" s="1768" t="s">
        <v>2036</v>
      </c>
      <c r="M126" s="1791">
        <v>1</v>
      </c>
      <c r="N126" s="1852"/>
      <c r="O126" s="1809"/>
      <c r="P126" s="1785"/>
      <c r="Q126" s="1869">
        <f>R126/SUM(R112:R128)*100</f>
        <v>10.238907849829351</v>
      </c>
      <c r="R126" s="1860">
        <f>SUM(V126:V129)</f>
        <v>30000000</v>
      </c>
      <c r="S126" s="1768"/>
      <c r="T126" s="1768"/>
      <c r="U126" s="820" t="s">
        <v>1533</v>
      </c>
      <c r="V126" s="791">
        <v>16300000</v>
      </c>
      <c r="W126" s="1861"/>
      <c r="X126" s="1859"/>
      <c r="Y126" s="1847"/>
      <c r="Z126" s="1847"/>
      <c r="AA126" s="1847"/>
      <c r="AB126" s="1847"/>
      <c r="AC126" s="1847"/>
      <c r="AD126" s="1847"/>
      <c r="AE126" s="1847"/>
      <c r="AF126" s="1847"/>
      <c r="AG126" s="1847"/>
      <c r="AH126" s="1847"/>
      <c r="AI126" s="1847"/>
      <c r="AJ126" s="1847"/>
      <c r="AK126" s="1847"/>
      <c r="AL126" s="1847"/>
      <c r="AM126" s="1847"/>
      <c r="AN126" s="1847"/>
      <c r="AO126" s="251">
        <v>43110</v>
      </c>
      <c r="AP126" s="251">
        <v>43281</v>
      </c>
      <c r="AQ126" s="1849"/>
    </row>
    <row r="127" spans="1:43" ht="36" customHeight="1" x14ac:dyDescent="0.2">
      <c r="A127" s="1759"/>
      <c r="B127" s="1763"/>
      <c r="C127" s="1764"/>
      <c r="D127" s="1875"/>
      <c r="E127" s="1876"/>
      <c r="F127" s="1877"/>
      <c r="G127" s="23"/>
      <c r="H127" s="486"/>
      <c r="I127" s="487"/>
      <c r="J127" s="1791"/>
      <c r="K127" s="1768"/>
      <c r="L127" s="1768"/>
      <c r="M127" s="1791"/>
      <c r="N127" s="1852"/>
      <c r="O127" s="1809"/>
      <c r="P127" s="1785"/>
      <c r="Q127" s="1869"/>
      <c r="R127" s="1860"/>
      <c r="S127" s="1768"/>
      <c r="T127" s="1768"/>
      <c r="U127" s="820" t="s">
        <v>1534</v>
      </c>
      <c r="V127" s="791">
        <v>5000000</v>
      </c>
      <c r="W127" s="1861"/>
      <c r="X127" s="1859"/>
      <c r="Y127" s="1847"/>
      <c r="Z127" s="1847"/>
      <c r="AA127" s="1847"/>
      <c r="AB127" s="1847"/>
      <c r="AC127" s="1847"/>
      <c r="AD127" s="1847"/>
      <c r="AE127" s="1847"/>
      <c r="AF127" s="1847"/>
      <c r="AG127" s="1847"/>
      <c r="AH127" s="1847"/>
      <c r="AI127" s="1847"/>
      <c r="AJ127" s="1847"/>
      <c r="AK127" s="1847"/>
      <c r="AL127" s="1847"/>
      <c r="AM127" s="1847"/>
      <c r="AN127" s="1847"/>
      <c r="AO127" s="248">
        <v>43174</v>
      </c>
      <c r="AP127" s="248">
        <v>43454</v>
      </c>
      <c r="AQ127" s="1849"/>
    </row>
    <row r="128" spans="1:43" ht="39.75" customHeight="1" x14ac:dyDescent="0.2">
      <c r="A128" s="1759"/>
      <c r="B128" s="1763"/>
      <c r="C128" s="1764"/>
      <c r="D128" s="1875"/>
      <c r="E128" s="1876"/>
      <c r="F128" s="1877"/>
      <c r="G128" s="23"/>
      <c r="H128" s="486"/>
      <c r="I128" s="487"/>
      <c r="J128" s="1791"/>
      <c r="K128" s="1768"/>
      <c r="L128" s="1768"/>
      <c r="M128" s="1791"/>
      <c r="N128" s="1852"/>
      <c r="O128" s="1809"/>
      <c r="P128" s="1785"/>
      <c r="Q128" s="1869"/>
      <c r="R128" s="1860"/>
      <c r="S128" s="1768"/>
      <c r="T128" s="1768"/>
      <c r="U128" s="790" t="s">
        <v>1535</v>
      </c>
      <c r="V128" s="791">
        <v>5000000</v>
      </c>
      <c r="W128" s="1861"/>
      <c r="X128" s="1859"/>
      <c r="Y128" s="1847"/>
      <c r="Z128" s="1847"/>
      <c r="AA128" s="1847"/>
      <c r="AB128" s="1847"/>
      <c r="AC128" s="1847"/>
      <c r="AD128" s="1847"/>
      <c r="AE128" s="1847"/>
      <c r="AF128" s="1847"/>
      <c r="AG128" s="1847"/>
      <c r="AH128" s="1847"/>
      <c r="AI128" s="1847"/>
      <c r="AJ128" s="1847"/>
      <c r="AK128" s="1847"/>
      <c r="AL128" s="1847"/>
      <c r="AM128" s="1847"/>
      <c r="AN128" s="1847"/>
      <c r="AO128" s="248">
        <v>43174</v>
      </c>
      <c r="AP128" s="248">
        <v>43454</v>
      </c>
      <c r="AQ128" s="1849"/>
    </row>
    <row r="129" spans="1:43" ht="27" customHeight="1" x14ac:dyDescent="0.2">
      <c r="A129" s="1759"/>
      <c r="B129" s="1763"/>
      <c r="C129" s="1764"/>
      <c r="D129" s="1875"/>
      <c r="E129" s="1876"/>
      <c r="F129" s="1877"/>
      <c r="G129" s="23"/>
      <c r="H129" s="625"/>
      <c r="I129" s="622"/>
      <c r="J129" s="1791"/>
      <c r="K129" s="1768"/>
      <c r="L129" s="1768"/>
      <c r="M129" s="1791"/>
      <c r="N129" s="1852"/>
      <c r="O129" s="1809"/>
      <c r="P129" s="1785"/>
      <c r="Q129" s="1869"/>
      <c r="R129" s="1860"/>
      <c r="S129" s="1768"/>
      <c r="T129" s="1768"/>
      <c r="U129" s="790" t="s">
        <v>1519</v>
      </c>
      <c r="V129" s="816">
        <v>3700000</v>
      </c>
      <c r="W129" s="1861"/>
      <c r="X129" s="1859"/>
      <c r="Y129" s="1847"/>
      <c r="Z129" s="1847"/>
      <c r="AA129" s="1847"/>
      <c r="AB129" s="1847"/>
      <c r="AC129" s="1847"/>
      <c r="AD129" s="1847"/>
      <c r="AE129" s="1847"/>
      <c r="AF129" s="1847"/>
      <c r="AG129" s="1847"/>
      <c r="AH129" s="1847"/>
      <c r="AI129" s="1847"/>
      <c r="AJ129" s="1847"/>
      <c r="AK129" s="1847"/>
      <c r="AL129" s="1847"/>
      <c r="AM129" s="1847"/>
      <c r="AN129" s="1847"/>
      <c r="AO129" s="248">
        <v>43174</v>
      </c>
      <c r="AP129" s="248">
        <v>43454</v>
      </c>
      <c r="AQ129" s="1849"/>
    </row>
    <row r="130" spans="1:43" s="23" customFormat="1" ht="15" x14ac:dyDescent="0.2">
      <c r="A130" s="1759"/>
      <c r="B130" s="1763"/>
      <c r="C130" s="1764"/>
      <c r="D130" s="1875"/>
      <c r="E130" s="1876"/>
      <c r="F130" s="1877"/>
      <c r="G130" s="56">
        <v>86</v>
      </c>
      <c r="H130" s="24" t="s">
        <v>1536</v>
      </c>
      <c r="I130" s="24"/>
      <c r="J130" s="852"/>
      <c r="K130" s="511"/>
      <c r="L130" s="509"/>
      <c r="M130" s="494"/>
      <c r="N130" s="512"/>
      <c r="O130" s="548"/>
      <c r="P130" s="25"/>
      <c r="Q130" s="792"/>
      <c r="R130" s="510"/>
      <c r="S130" s="509"/>
      <c r="T130" s="511"/>
      <c r="U130" s="511"/>
      <c r="V130" s="793"/>
      <c r="W130" s="29"/>
      <c r="X130" s="567"/>
      <c r="Y130" s="29"/>
      <c r="Z130" s="29"/>
      <c r="AA130" s="29"/>
      <c r="AB130" s="29"/>
      <c r="AC130" s="29"/>
      <c r="AD130" s="29"/>
      <c r="AE130" s="29"/>
      <c r="AF130" s="29"/>
      <c r="AG130" s="29"/>
      <c r="AH130" s="29"/>
      <c r="AI130" s="29"/>
      <c r="AJ130" s="29"/>
      <c r="AK130" s="29"/>
      <c r="AL130" s="29"/>
      <c r="AM130" s="29"/>
      <c r="AN130" s="29"/>
      <c r="AO130" s="29"/>
      <c r="AP130" s="29"/>
      <c r="AQ130" s="808"/>
    </row>
    <row r="131" spans="1:43" ht="42.75" customHeight="1" x14ac:dyDescent="0.2">
      <c r="A131" s="1759"/>
      <c r="B131" s="1763"/>
      <c r="C131" s="1764"/>
      <c r="D131" s="1875"/>
      <c r="E131" s="1876"/>
      <c r="F131" s="1877"/>
      <c r="G131" s="23"/>
      <c r="H131" s="489"/>
      <c r="I131" s="327"/>
      <c r="J131" s="1791">
        <v>255</v>
      </c>
      <c r="K131" s="1768" t="s">
        <v>1537</v>
      </c>
      <c r="L131" s="1768" t="s">
        <v>2037</v>
      </c>
      <c r="M131" s="1791">
        <v>12</v>
      </c>
      <c r="N131" s="1852" t="s">
        <v>1538</v>
      </c>
      <c r="O131" s="1809" t="s">
        <v>2309</v>
      </c>
      <c r="P131" s="1785" t="s">
        <v>1539</v>
      </c>
      <c r="Q131" s="1791">
        <v>100</v>
      </c>
      <c r="R131" s="1855">
        <f>SUM(V131:V135)</f>
        <v>100000000</v>
      </c>
      <c r="S131" s="1768" t="s">
        <v>1540</v>
      </c>
      <c r="T131" s="1768" t="s">
        <v>2172</v>
      </c>
      <c r="U131" s="830" t="s">
        <v>1541</v>
      </c>
      <c r="V131" s="791">
        <v>54000000</v>
      </c>
      <c r="W131" s="1895">
        <v>20</v>
      </c>
      <c r="X131" s="1859" t="s">
        <v>127</v>
      </c>
      <c r="Y131" s="1846">
        <v>2138</v>
      </c>
      <c r="Z131" s="1846">
        <v>2062</v>
      </c>
      <c r="AA131" s="1846"/>
      <c r="AB131" s="1846"/>
      <c r="AC131" s="1846">
        <v>4200</v>
      </c>
      <c r="AD131" s="1846"/>
      <c r="AE131" s="1846"/>
      <c r="AF131" s="1846"/>
      <c r="AG131" s="1846"/>
      <c r="AH131" s="1846"/>
      <c r="AI131" s="1846"/>
      <c r="AJ131" s="1846"/>
      <c r="AK131" s="1846"/>
      <c r="AL131" s="1846"/>
      <c r="AM131" s="1846"/>
      <c r="AN131" s="1846">
        <v>4200</v>
      </c>
      <c r="AO131" s="251">
        <v>43110</v>
      </c>
      <c r="AP131" s="251">
        <v>43281</v>
      </c>
      <c r="AQ131" s="1848" t="s">
        <v>2313</v>
      </c>
    </row>
    <row r="132" spans="1:43" ht="39.75" customHeight="1" x14ac:dyDescent="0.2">
      <c r="A132" s="1759"/>
      <c r="B132" s="1763"/>
      <c r="C132" s="1764"/>
      <c r="D132" s="1875"/>
      <c r="E132" s="1876"/>
      <c r="F132" s="1877"/>
      <c r="G132" s="23"/>
      <c r="H132" s="486"/>
      <c r="I132" s="487"/>
      <c r="J132" s="1791"/>
      <c r="K132" s="1768"/>
      <c r="L132" s="1768"/>
      <c r="M132" s="1791"/>
      <c r="N132" s="1852"/>
      <c r="O132" s="1809"/>
      <c r="P132" s="1785"/>
      <c r="Q132" s="1791"/>
      <c r="R132" s="1855"/>
      <c r="S132" s="1768"/>
      <c r="T132" s="1768"/>
      <c r="U132" s="831" t="s">
        <v>1542</v>
      </c>
      <c r="V132" s="791">
        <v>16000000</v>
      </c>
      <c r="W132" s="1895"/>
      <c r="X132" s="1859"/>
      <c r="Y132" s="1847"/>
      <c r="Z132" s="1847"/>
      <c r="AA132" s="1847"/>
      <c r="AB132" s="1847"/>
      <c r="AC132" s="1847"/>
      <c r="AD132" s="1847"/>
      <c r="AE132" s="1847"/>
      <c r="AF132" s="1847"/>
      <c r="AG132" s="1847"/>
      <c r="AH132" s="1847"/>
      <c r="AI132" s="1847"/>
      <c r="AJ132" s="1847"/>
      <c r="AK132" s="1847"/>
      <c r="AL132" s="1847"/>
      <c r="AM132" s="1847"/>
      <c r="AN132" s="1847"/>
      <c r="AO132" s="248">
        <v>43419</v>
      </c>
      <c r="AP132" s="248">
        <v>43449</v>
      </c>
      <c r="AQ132" s="1854"/>
    </row>
    <row r="133" spans="1:43" ht="39.75" customHeight="1" x14ac:dyDescent="0.2">
      <c r="A133" s="1759"/>
      <c r="B133" s="1763"/>
      <c r="C133" s="1764"/>
      <c r="D133" s="1875"/>
      <c r="E133" s="1876"/>
      <c r="F133" s="1877"/>
      <c r="G133" s="23"/>
      <c r="H133" s="486"/>
      <c r="I133" s="487"/>
      <c r="J133" s="1791"/>
      <c r="K133" s="1768"/>
      <c r="L133" s="1768"/>
      <c r="M133" s="1791"/>
      <c r="N133" s="1852"/>
      <c r="O133" s="1809"/>
      <c r="P133" s="1785"/>
      <c r="Q133" s="1791"/>
      <c r="R133" s="1855"/>
      <c r="S133" s="1768"/>
      <c r="T133" s="1768"/>
      <c r="U133" s="832" t="s">
        <v>1543</v>
      </c>
      <c r="V133" s="791">
        <v>15000000</v>
      </c>
      <c r="W133" s="1895"/>
      <c r="X133" s="1859"/>
      <c r="Y133" s="1847"/>
      <c r="Z133" s="1847"/>
      <c r="AA133" s="1847"/>
      <c r="AB133" s="1847"/>
      <c r="AC133" s="1847"/>
      <c r="AD133" s="1847"/>
      <c r="AE133" s="1847"/>
      <c r="AF133" s="1847"/>
      <c r="AG133" s="1847"/>
      <c r="AH133" s="1847"/>
      <c r="AI133" s="1847"/>
      <c r="AJ133" s="1847"/>
      <c r="AK133" s="1847"/>
      <c r="AL133" s="1847"/>
      <c r="AM133" s="1847"/>
      <c r="AN133" s="1847"/>
      <c r="AO133" s="248">
        <v>43281</v>
      </c>
      <c r="AP133" s="248">
        <v>43419</v>
      </c>
      <c r="AQ133" s="1854"/>
    </row>
    <row r="134" spans="1:43" ht="50.25" customHeight="1" x14ac:dyDescent="0.2">
      <c r="A134" s="1759"/>
      <c r="B134" s="1763"/>
      <c r="C134" s="1764"/>
      <c r="D134" s="1875"/>
      <c r="E134" s="1876"/>
      <c r="F134" s="1877"/>
      <c r="G134" s="23"/>
      <c r="H134" s="486"/>
      <c r="I134" s="487"/>
      <c r="J134" s="1791"/>
      <c r="K134" s="1768"/>
      <c r="L134" s="1768"/>
      <c r="M134" s="1791"/>
      <c r="N134" s="1852"/>
      <c r="O134" s="1809"/>
      <c r="P134" s="1785"/>
      <c r="Q134" s="1791"/>
      <c r="R134" s="1855"/>
      <c r="S134" s="1768"/>
      <c r="T134" s="1768"/>
      <c r="U134" s="785" t="s">
        <v>1544</v>
      </c>
      <c r="V134" s="791">
        <v>6000000</v>
      </c>
      <c r="W134" s="1895"/>
      <c r="X134" s="1859"/>
      <c r="Y134" s="1847"/>
      <c r="Z134" s="1847"/>
      <c r="AA134" s="1847"/>
      <c r="AB134" s="1847"/>
      <c r="AC134" s="1847"/>
      <c r="AD134" s="1847"/>
      <c r="AE134" s="1847"/>
      <c r="AF134" s="1847"/>
      <c r="AG134" s="1847"/>
      <c r="AH134" s="1847"/>
      <c r="AI134" s="1847"/>
      <c r="AJ134" s="1847"/>
      <c r="AK134" s="1847"/>
      <c r="AL134" s="1847"/>
      <c r="AM134" s="1847"/>
      <c r="AN134" s="1847"/>
      <c r="AO134" s="248">
        <v>43174</v>
      </c>
      <c r="AP134" s="248">
        <v>43454</v>
      </c>
      <c r="AQ134" s="1854"/>
    </row>
    <row r="135" spans="1:43" ht="57" customHeight="1" x14ac:dyDescent="0.2">
      <c r="A135" s="1760"/>
      <c r="B135" s="1765"/>
      <c r="C135" s="1766"/>
      <c r="D135" s="1878"/>
      <c r="E135" s="1879"/>
      <c r="F135" s="1880"/>
      <c r="G135" s="23"/>
      <c r="H135" s="625"/>
      <c r="I135" s="622"/>
      <c r="J135" s="1791"/>
      <c r="K135" s="1768"/>
      <c r="L135" s="1768"/>
      <c r="M135" s="1791"/>
      <c r="N135" s="1852"/>
      <c r="O135" s="1809"/>
      <c r="P135" s="1785"/>
      <c r="Q135" s="1791"/>
      <c r="R135" s="1855"/>
      <c r="S135" s="1768"/>
      <c r="T135" s="1768"/>
      <c r="U135" s="785" t="s">
        <v>1545</v>
      </c>
      <c r="V135" s="791">
        <v>9000000</v>
      </c>
      <c r="W135" s="1895"/>
      <c r="X135" s="1859"/>
      <c r="Y135" s="1847"/>
      <c r="Z135" s="1847"/>
      <c r="AA135" s="1847"/>
      <c r="AB135" s="1847"/>
      <c r="AC135" s="1847"/>
      <c r="AD135" s="1847"/>
      <c r="AE135" s="1847"/>
      <c r="AF135" s="1847"/>
      <c r="AG135" s="1847"/>
      <c r="AH135" s="1847"/>
      <c r="AI135" s="1847"/>
      <c r="AJ135" s="1847"/>
      <c r="AK135" s="1847"/>
      <c r="AL135" s="1847"/>
      <c r="AM135" s="1847"/>
      <c r="AN135" s="1847"/>
      <c r="AO135" s="248">
        <v>43174</v>
      </c>
      <c r="AP135" s="248">
        <v>43454</v>
      </c>
      <c r="AQ135" s="1854"/>
    </row>
    <row r="136" spans="1:43" s="13" customFormat="1" ht="15" x14ac:dyDescent="0.2">
      <c r="A136" s="64">
        <v>5</v>
      </c>
      <c r="B136" s="4" t="s">
        <v>103</v>
      </c>
      <c r="C136" s="4"/>
      <c r="D136" s="53"/>
      <c r="E136" s="53"/>
      <c r="F136" s="53"/>
      <c r="G136" s="53"/>
      <c r="H136" s="53"/>
      <c r="I136" s="53"/>
      <c r="J136" s="854"/>
      <c r="K136" s="834"/>
      <c r="L136" s="835"/>
      <c r="M136" s="833"/>
      <c r="N136" s="855"/>
      <c r="O136" s="762"/>
      <c r="P136" s="553"/>
      <c r="Q136" s="836"/>
      <c r="R136" s="837"/>
      <c r="S136" s="835"/>
      <c r="T136" s="834"/>
      <c r="U136" s="834"/>
      <c r="V136" s="838"/>
      <c r="W136" s="765"/>
      <c r="X136" s="839"/>
      <c r="Y136" s="765"/>
      <c r="Z136" s="765"/>
      <c r="AA136" s="765"/>
      <c r="AB136" s="765"/>
      <c r="AC136" s="765"/>
      <c r="AD136" s="765"/>
      <c r="AE136" s="765"/>
      <c r="AF136" s="765"/>
      <c r="AG136" s="765"/>
      <c r="AH136" s="765"/>
      <c r="AI136" s="765"/>
      <c r="AJ136" s="765"/>
      <c r="AK136" s="765"/>
      <c r="AL136" s="765"/>
      <c r="AM136" s="765"/>
      <c r="AN136" s="765"/>
      <c r="AO136" s="765"/>
      <c r="AP136" s="765"/>
      <c r="AQ136" s="840"/>
    </row>
    <row r="137" spans="1:43" s="23" customFormat="1" ht="15" x14ac:dyDescent="0.2">
      <c r="A137" s="1882"/>
      <c r="B137" s="1883"/>
      <c r="C137" s="1883"/>
      <c r="D137" s="841">
        <v>26</v>
      </c>
      <c r="E137" s="493" t="s">
        <v>1546</v>
      </c>
      <c r="F137" s="493"/>
      <c r="G137" s="493"/>
      <c r="H137" s="493"/>
      <c r="I137" s="493"/>
      <c r="J137" s="772"/>
      <c r="K137" s="770"/>
      <c r="L137" s="771"/>
      <c r="M137" s="493"/>
      <c r="N137" s="856"/>
      <c r="O137" s="772"/>
      <c r="P137" s="771"/>
      <c r="Q137" s="773"/>
      <c r="R137" s="774"/>
      <c r="S137" s="771"/>
      <c r="T137" s="770"/>
      <c r="U137" s="770"/>
      <c r="V137" s="775"/>
      <c r="W137" s="775"/>
      <c r="X137" s="819"/>
      <c r="Y137" s="775"/>
      <c r="Z137" s="775"/>
      <c r="AA137" s="775"/>
      <c r="AB137" s="775"/>
      <c r="AC137" s="775"/>
      <c r="AD137" s="775"/>
      <c r="AE137" s="775"/>
      <c r="AF137" s="775"/>
      <c r="AG137" s="775"/>
      <c r="AH137" s="775"/>
      <c r="AI137" s="775"/>
      <c r="AJ137" s="775"/>
      <c r="AK137" s="775"/>
      <c r="AL137" s="775"/>
      <c r="AM137" s="771"/>
      <c r="AN137" s="771"/>
      <c r="AO137" s="771"/>
      <c r="AP137" s="771"/>
      <c r="AQ137" s="778"/>
    </row>
    <row r="138" spans="1:43" s="23" customFormat="1" ht="15" x14ac:dyDescent="0.2">
      <c r="A138" s="1882"/>
      <c r="B138" s="1883"/>
      <c r="C138" s="1883"/>
      <c r="D138" s="1884"/>
      <c r="E138" s="1885"/>
      <c r="F138" s="1886"/>
      <c r="G138" s="490">
        <v>84</v>
      </c>
      <c r="H138" s="24" t="s">
        <v>1547</v>
      </c>
      <c r="I138" s="24"/>
      <c r="J138" s="548"/>
      <c r="K138" s="346"/>
      <c r="L138" s="25"/>
      <c r="M138" s="24"/>
      <c r="N138" s="512"/>
      <c r="O138" s="548"/>
      <c r="P138" s="25"/>
      <c r="Q138" s="842"/>
      <c r="R138" s="28"/>
      <c r="S138" s="25"/>
      <c r="T138" s="346"/>
      <c r="U138" s="346"/>
      <c r="V138" s="29"/>
      <c r="W138" s="29"/>
      <c r="X138" s="567"/>
      <c r="Y138" s="29"/>
      <c r="Z138" s="29"/>
      <c r="AA138" s="29"/>
      <c r="AB138" s="29"/>
      <c r="AC138" s="29"/>
      <c r="AD138" s="29"/>
      <c r="AE138" s="29"/>
      <c r="AF138" s="29"/>
      <c r="AG138" s="29"/>
      <c r="AH138" s="29"/>
      <c r="AI138" s="29"/>
      <c r="AJ138" s="29"/>
      <c r="AK138" s="29"/>
      <c r="AL138" s="29"/>
      <c r="AM138" s="29"/>
      <c r="AN138" s="29"/>
      <c r="AO138" s="29"/>
      <c r="AP138" s="29"/>
      <c r="AQ138" s="808"/>
    </row>
    <row r="139" spans="1:43" ht="46.5" customHeight="1" x14ac:dyDescent="0.25">
      <c r="A139" s="1882"/>
      <c r="B139" s="1883"/>
      <c r="C139" s="1883"/>
      <c r="D139" s="1887"/>
      <c r="E139" s="1888"/>
      <c r="F139" s="1888"/>
      <c r="G139" s="744"/>
      <c r="H139" s="843"/>
      <c r="I139" s="810"/>
      <c r="J139" s="1891">
        <v>247</v>
      </c>
      <c r="K139" s="1893" t="s">
        <v>1548</v>
      </c>
      <c r="L139" s="1893" t="s">
        <v>2038</v>
      </c>
      <c r="M139" s="1896">
        <v>1</v>
      </c>
      <c r="N139" s="1836" t="s">
        <v>1549</v>
      </c>
      <c r="O139" s="1809" t="s">
        <v>2310</v>
      </c>
      <c r="P139" s="1893" t="s">
        <v>1550</v>
      </c>
      <c r="Q139" s="1896">
        <v>100</v>
      </c>
      <c r="R139" s="1899">
        <f>SUM(V139:V143)</f>
        <v>50000000</v>
      </c>
      <c r="S139" s="1893" t="s">
        <v>1551</v>
      </c>
      <c r="T139" s="1785" t="s">
        <v>1552</v>
      </c>
      <c r="U139" s="844" t="s">
        <v>1553</v>
      </c>
      <c r="V139" s="845">
        <v>40700000</v>
      </c>
      <c r="W139" s="1903">
        <v>20</v>
      </c>
      <c r="X139" s="1859" t="s">
        <v>127</v>
      </c>
      <c r="Y139" s="1901">
        <v>357</v>
      </c>
      <c r="Z139" s="1901">
        <v>343</v>
      </c>
      <c r="AA139" s="1901"/>
      <c r="AB139" s="1901"/>
      <c r="AC139" s="1901">
        <v>700</v>
      </c>
      <c r="AD139" s="1901"/>
      <c r="AE139" s="1901"/>
      <c r="AF139" s="1901"/>
      <c r="AG139" s="1901"/>
      <c r="AH139" s="1901"/>
      <c r="AI139" s="1901"/>
      <c r="AJ139" s="1901"/>
      <c r="AK139" s="1901"/>
      <c r="AL139" s="1901"/>
      <c r="AM139" s="1901"/>
      <c r="AN139" s="1901">
        <v>700</v>
      </c>
      <c r="AO139" s="251">
        <v>43110</v>
      </c>
      <c r="AP139" s="251">
        <v>43281</v>
      </c>
      <c r="AQ139" s="1848" t="s">
        <v>2313</v>
      </c>
    </row>
    <row r="140" spans="1:43" ht="28.5" x14ac:dyDescent="0.25">
      <c r="A140" s="1882"/>
      <c r="B140" s="1883"/>
      <c r="C140" s="1883"/>
      <c r="D140" s="1887"/>
      <c r="E140" s="1888"/>
      <c r="F140" s="1888"/>
      <c r="G140" s="846"/>
      <c r="H140" s="847"/>
      <c r="I140" s="812"/>
      <c r="J140" s="1891"/>
      <c r="K140" s="1893"/>
      <c r="L140" s="1893"/>
      <c r="M140" s="1896"/>
      <c r="N140" s="1836"/>
      <c r="O140" s="1809"/>
      <c r="P140" s="1893"/>
      <c r="Q140" s="1896"/>
      <c r="R140" s="1899"/>
      <c r="S140" s="1893"/>
      <c r="T140" s="1785"/>
      <c r="U140" s="790" t="s">
        <v>1554</v>
      </c>
      <c r="V140" s="791">
        <v>3300000</v>
      </c>
      <c r="W140" s="1903"/>
      <c r="X140" s="1859"/>
      <c r="Y140" s="1902"/>
      <c r="Z140" s="1902"/>
      <c r="AA140" s="1902"/>
      <c r="AB140" s="1902"/>
      <c r="AC140" s="1902"/>
      <c r="AD140" s="1902"/>
      <c r="AE140" s="1902"/>
      <c r="AF140" s="1902"/>
      <c r="AG140" s="1902"/>
      <c r="AH140" s="1902"/>
      <c r="AI140" s="1902"/>
      <c r="AJ140" s="1902"/>
      <c r="AK140" s="1902"/>
      <c r="AL140" s="1902"/>
      <c r="AM140" s="1902"/>
      <c r="AN140" s="1902"/>
      <c r="AO140" s="248">
        <v>43174</v>
      </c>
      <c r="AP140" s="248">
        <v>43454</v>
      </c>
      <c r="AQ140" s="1854"/>
    </row>
    <row r="141" spans="1:43" ht="85.5" x14ac:dyDescent="0.25">
      <c r="A141" s="1882"/>
      <c r="B141" s="1883"/>
      <c r="C141" s="1883"/>
      <c r="D141" s="1887"/>
      <c r="E141" s="1888"/>
      <c r="F141" s="1888"/>
      <c r="G141" s="846"/>
      <c r="H141" s="847"/>
      <c r="I141" s="812"/>
      <c r="J141" s="1891"/>
      <c r="K141" s="1893"/>
      <c r="L141" s="1893"/>
      <c r="M141" s="1896"/>
      <c r="N141" s="1836"/>
      <c r="O141" s="1809"/>
      <c r="P141" s="1893"/>
      <c r="Q141" s="1896"/>
      <c r="R141" s="1899"/>
      <c r="S141" s="1893"/>
      <c r="T141" s="1785"/>
      <c r="U141" s="790" t="s">
        <v>1555</v>
      </c>
      <c r="V141" s="791">
        <v>3000000</v>
      </c>
      <c r="W141" s="1903"/>
      <c r="X141" s="1859"/>
      <c r="Y141" s="1902"/>
      <c r="Z141" s="1902"/>
      <c r="AA141" s="1902"/>
      <c r="AB141" s="1902"/>
      <c r="AC141" s="1902"/>
      <c r="AD141" s="1902"/>
      <c r="AE141" s="1902"/>
      <c r="AF141" s="1902"/>
      <c r="AG141" s="1902"/>
      <c r="AH141" s="1902"/>
      <c r="AI141" s="1902"/>
      <c r="AJ141" s="1902"/>
      <c r="AK141" s="1902"/>
      <c r="AL141" s="1902"/>
      <c r="AM141" s="1902"/>
      <c r="AN141" s="1902"/>
      <c r="AO141" s="248">
        <v>43174</v>
      </c>
      <c r="AP141" s="248">
        <v>43454</v>
      </c>
      <c r="AQ141" s="1854"/>
    </row>
    <row r="142" spans="1:43" ht="87" customHeight="1" x14ac:dyDescent="0.25">
      <c r="A142" s="1882"/>
      <c r="B142" s="1883"/>
      <c r="C142" s="1883"/>
      <c r="D142" s="1887"/>
      <c r="E142" s="1888"/>
      <c r="F142" s="1888"/>
      <c r="G142" s="846"/>
      <c r="H142" s="847"/>
      <c r="I142" s="812"/>
      <c r="J142" s="1891"/>
      <c r="K142" s="1893"/>
      <c r="L142" s="1893"/>
      <c r="M142" s="1896"/>
      <c r="N142" s="1836"/>
      <c r="O142" s="1809"/>
      <c r="P142" s="1893"/>
      <c r="Q142" s="1896"/>
      <c r="R142" s="1899"/>
      <c r="S142" s="1893"/>
      <c r="T142" s="1785"/>
      <c r="U142" s="790" t="s">
        <v>1556</v>
      </c>
      <c r="V142" s="791">
        <v>2000000</v>
      </c>
      <c r="W142" s="1903"/>
      <c r="X142" s="1859"/>
      <c r="Y142" s="1902"/>
      <c r="Z142" s="1902"/>
      <c r="AA142" s="1902"/>
      <c r="AB142" s="1902"/>
      <c r="AC142" s="1902"/>
      <c r="AD142" s="1902"/>
      <c r="AE142" s="1902"/>
      <c r="AF142" s="1902"/>
      <c r="AG142" s="1902"/>
      <c r="AH142" s="1902"/>
      <c r="AI142" s="1902"/>
      <c r="AJ142" s="1902"/>
      <c r="AK142" s="1902"/>
      <c r="AL142" s="1902"/>
      <c r="AM142" s="1902"/>
      <c r="AN142" s="1902"/>
      <c r="AO142" s="248">
        <v>43174</v>
      </c>
      <c r="AP142" s="248">
        <v>43454</v>
      </c>
      <c r="AQ142" s="1854"/>
    </row>
    <row r="143" spans="1:43" ht="28.5" x14ac:dyDescent="0.25">
      <c r="A143" s="1882"/>
      <c r="B143" s="1883"/>
      <c r="C143" s="1883"/>
      <c r="D143" s="1889"/>
      <c r="E143" s="1890"/>
      <c r="F143" s="1890"/>
      <c r="G143" s="848"/>
      <c r="H143" s="849"/>
      <c r="I143" s="815"/>
      <c r="J143" s="1892"/>
      <c r="K143" s="1894"/>
      <c r="L143" s="1894"/>
      <c r="M143" s="1897"/>
      <c r="N143" s="1837"/>
      <c r="O143" s="1898"/>
      <c r="P143" s="1894"/>
      <c r="Q143" s="1897"/>
      <c r="R143" s="1900"/>
      <c r="S143" s="1894"/>
      <c r="T143" s="1843"/>
      <c r="U143" s="785" t="s">
        <v>1557</v>
      </c>
      <c r="V143" s="791">
        <v>1000000</v>
      </c>
      <c r="W143" s="1904"/>
      <c r="X143" s="1905"/>
      <c r="Y143" s="1902"/>
      <c r="Z143" s="1902"/>
      <c r="AA143" s="1902"/>
      <c r="AB143" s="1902"/>
      <c r="AC143" s="1902"/>
      <c r="AD143" s="1902"/>
      <c r="AE143" s="1902"/>
      <c r="AF143" s="1902"/>
      <c r="AG143" s="1902"/>
      <c r="AH143" s="1902"/>
      <c r="AI143" s="1902"/>
      <c r="AJ143" s="1902"/>
      <c r="AK143" s="1902"/>
      <c r="AL143" s="1902"/>
      <c r="AM143" s="1902"/>
      <c r="AN143" s="1902"/>
      <c r="AO143" s="248">
        <v>43174</v>
      </c>
      <c r="AP143" s="248">
        <v>43454</v>
      </c>
      <c r="AQ143" s="1854"/>
    </row>
    <row r="144" spans="1:43" ht="27" customHeight="1" x14ac:dyDescent="0.2">
      <c r="R144" s="252"/>
      <c r="V144" s="253"/>
    </row>
    <row r="147" spans="5:5" ht="27" customHeight="1" x14ac:dyDescent="0.25">
      <c r="E147" s="219" t="s">
        <v>2224</v>
      </c>
    </row>
    <row r="148" spans="5:5" ht="27" customHeight="1" x14ac:dyDescent="0.25">
      <c r="E148" s="219" t="s">
        <v>2311</v>
      </c>
    </row>
  </sheetData>
  <mergeCells count="457">
    <mergeCell ref="Y139:Y143"/>
    <mergeCell ref="Z139:Z143"/>
    <mergeCell ref="AM139:AM143"/>
    <mergeCell ref="AN139:AN143"/>
    <mergeCell ref="AQ139:AQ143"/>
    <mergeCell ref="AG139:AG143"/>
    <mergeCell ref="AH139:AH143"/>
    <mergeCell ref="AI139:AI143"/>
    <mergeCell ref="AJ139:AJ143"/>
    <mergeCell ref="AK139:AK143"/>
    <mergeCell ref="AL139:AL143"/>
    <mergeCell ref="O139:O143"/>
    <mergeCell ref="P139:P143"/>
    <mergeCell ref="Q139:Q143"/>
    <mergeCell ref="R139:R143"/>
    <mergeCell ref="AM131:AM135"/>
    <mergeCell ref="AN131:AN135"/>
    <mergeCell ref="AQ131:AQ135"/>
    <mergeCell ref="AI131:AI135"/>
    <mergeCell ref="AJ131:AJ135"/>
    <mergeCell ref="AK131:AK135"/>
    <mergeCell ref="AL131:AL135"/>
    <mergeCell ref="P131:P135"/>
    <mergeCell ref="Q131:Q135"/>
    <mergeCell ref="R131:R135"/>
    <mergeCell ref="AA139:AA143"/>
    <mergeCell ref="AB139:AB143"/>
    <mergeCell ref="AC139:AC143"/>
    <mergeCell ref="AD139:AD143"/>
    <mergeCell ref="AE139:AE143"/>
    <mergeCell ref="AF139:AF143"/>
    <mergeCell ref="S139:S143"/>
    <mergeCell ref="T139:T143"/>
    <mergeCell ref="W139:W143"/>
    <mergeCell ref="X139:X143"/>
    <mergeCell ref="A137:C143"/>
    <mergeCell ref="D138:F143"/>
    <mergeCell ref="J139:J143"/>
    <mergeCell ref="K139:K143"/>
    <mergeCell ref="L139:L143"/>
    <mergeCell ref="AG131:AG135"/>
    <mergeCell ref="AH131:AH135"/>
    <mergeCell ref="AA131:AA135"/>
    <mergeCell ref="AB131:AB135"/>
    <mergeCell ref="AC131:AC135"/>
    <mergeCell ref="AD131:AD135"/>
    <mergeCell ref="AE131:AE135"/>
    <mergeCell ref="AF131:AF135"/>
    <mergeCell ref="S131:S135"/>
    <mergeCell ref="T131:T135"/>
    <mergeCell ref="W131:W135"/>
    <mergeCell ref="X131:X135"/>
    <mergeCell ref="Y131:Y135"/>
    <mergeCell ref="Z131:Z135"/>
    <mergeCell ref="M131:M135"/>
    <mergeCell ref="N131:N135"/>
    <mergeCell ref="O131:O135"/>
    <mergeCell ref="M139:M143"/>
    <mergeCell ref="N139:N143"/>
    <mergeCell ref="AQ112:AQ129"/>
    <mergeCell ref="J120:J124"/>
    <mergeCell ref="K120:K124"/>
    <mergeCell ref="L120:L124"/>
    <mergeCell ref="M120:M124"/>
    <mergeCell ref="Q120:Q124"/>
    <mergeCell ref="R120:R124"/>
    <mergeCell ref="J126:J129"/>
    <mergeCell ref="K126:K129"/>
    <mergeCell ref="L126:L129"/>
    <mergeCell ref="AI112:AI129"/>
    <mergeCell ref="AJ112:AJ129"/>
    <mergeCell ref="AK112:AK129"/>
    <mergeCell ref="AL112:AL129"/>
    <mergeCell ref="AM112:AM129"/>
    <mergeCell ref="AN112:AN129"/>
    <mergeCell ref="AC112:AC129"/>
    <mergeCell ref="AD112:AD129"/>
    <mergeCell ref="AE112:AE129"/>
    <mergeCell ref="AF112:AF129"/>
    <mergeCell ref="AG112:AG129"/>
    <mergeCell ref="AH112:AH129"/>
    <mergeCell ref="W112:W129"/>
    <mergeCell ref="X112:X129"/>
    <mergeCell ref="Y112:Y129"/>
    <mergeCell ref="Z112:Z129"/>
    <mergeCell ref="AA112:AA129"/>
    <mergeCell ref="AB112:AB129"/>
    <mergeCell ref="O112:O129"/>
    <mergeCell ref="P112:P129"/>
    <mergeCell ref="Q112:Q119"/>
    <mergeCell ref="R112:R119"/>
    <mergeCell ref="S112:S129"/>
    <mergeCell ref="T112:T129"/>
    <mergeCell ref="Q126:Q129"/>
    <mergeCell ref="R126:R129"/>
    <mergeCell ref="D111:F135"/>
    <mergeCell ref="J112:J119"/>
    <mergeCell ref="K112:K119"/>
    <mergeCell ref="L112:L119"/>
    <mergeCell ref="M112:M119"/>
    <mergeCell ref="N112:N129"/>
    <mergeCell ref="M126:M129"/>
    <mergeCell ref="J131:J135"/>
    <mergeCell ref="K131:K135"/>
    <mergeCell ref="L131:L135"/>
    <mergeCell ref="AJ107:AJ109"/>
    <mergeCell ref="AK107:AK109"/>
    <mergeCell ref="AL107:AL109"/>
    <mergeCell ref="AM107:AM109"/>
    <mergeCell ref="AN107:AN109"/>
    <mergeCell ref="AQ107:AQ109"/>
    <mergeCell ref="AD107:AD109"/>
    <mergeCell ref="AE107:AE109"/>
    <mergeCell ref="AF107:AF109"/>
    <mergeCell ref="AG107:AG109"/>
    <mergeCell ref="AH107:AH109"/>
    <mergeCell ref="AI107:AI109"/>
    <mergeCell ref="X107:X109"/>
    <mergeCell ref="Y107:Y109"/>
    <mergeCell ref="Z107:Z109"/>
    <mergeCell ref="AA107:AA109"/>
    <mergeCell ref="AB107:AB109"/>
    <mergeCell ref="AC107:AC109"/>
    <mergeCell ref="P107:P109"/>
    <mergeCell ref="Q107:Q108"/>
    <mergeCell ref="R107:R108"/>
    <mergeCell ref="S107:S109"/>
    <mergeCell ref="T107:T109"/>
    <mergeCell ref="W107:W109"/>
    <mergeCell ref="O107:O109"/>
    <mergeCell ref="M98:M99"/>
    <mergeCell ref="Q98:Q99"/>
    <mergeCell ref="R98:R99"/>
    <mergeCell ref="J100:J105"/>
    <mergeCell ref="K100:K105"/>
    <mergeCell ref="L100:L105"/>
    <mergeCell ref="M100:M105"/>
    <mergeCell ref="Q100:Q105"/>
    <mergeCell ref="R100:R105"/>
    <mergeCell ref="AQ87:AQ105"/>
    <mergeCell ref="J90:J92"/>
    <mergeCell ref="K90:K92"/>
    <mergeCell ref="L90:L92"/>
    <mergeCell ref="M90:M92"/>
    <mergeCell ref="Q90:Q92"/>
    <mergeCell ref="R90:R92"/>
    <mergeCell ref="J93:J97"/>
    <mergeCell ref="K93:K97"/>
    <mergeCell ref="L93:L97"/>
    <mergeCell ref="AI87:AI105"/>
    <mergeCell ref="AJ87:AJ105"/>
    <mergeCell ref="AK87:AK105"/>
    <mergeCell ref="AL87:AL105"/>
    <mergeCell ref="AM87:AM105"/>
    <mergeCell ref="AN87:AN105"/>
    <mergeCell ref="AC87:AC105"/>
    <mergeCell ref="AD87:AD105"/>
    <mergeCell ref="AE87:AE105"/>
    <mergeCell ref="AF87:AF105"/>
    <mergeCell ref="AG87:AG105"/>
    <mergeCell ref="AH87:AH105"/>
    <mergeCell ref="W87:W105"/>
    <mergeCell ref="X87:X105"/>
    <mergeCell ref="Y87:Y105"/>
    <mergeCell ref="Z87:Z105"/>
    <mergeCell ref="AA87:AA105"/>
    <mergeCell ref="AB87:AB105"/>
    <mergeCell ref="O87:O105"/>
    <mergeCell ref="P87:P105"/>
    <mergeCell ref="Q87:Q89"/>
    <mergeCell ref="R87:R89"/>
    <mergeCell ref="S87:S105"/>
    <mergeCell ref="T87:T105"/>
    <mergeCell ref="Q93:Q97"/>
    <mergeCell ref="R93:R97"/>
    <mergeCell ref="D86:F109"/>
    <mergeCell ref="J87:J89"/>
    <mergeCell ref="K87:K89"/>
    <mergeCell ref="L87:L89"/>
    <mergeCell ref="M87:M89"/>
    <mergeCell ref="N87:N105"/>
    <mergeCell ref="M93:M97"/>
    <mergeCell ref="J98:J99"/>
    <mergeCell ref="K98:K99"/>
    <mergeCell ref="L98:L99"/>
    <mergeCell ref="J107:J108"/>
    <mergeCell ref="K107:K108"/>
    <mergeCell ref="L107:L108"/>
    <mergeCell ref="M107:M108"/>
    <mergeCell ref="N107:N109"/>
    <mergeCell ref="AJ77:AJ84"/>
    <mergeCell ref="AK77:AK84"/>
    <mergeCell ref="AL77:AL84"/>
    <mergeCell ref="AM77:AM84"/>
    <mergeCell ref="AN77:AN84"/>
    <mergeCell ref="AQ77:AQ84"/>
    <mergeCell ref="AD77:AD84"/>
    <mergeCell ref="AE77:AE84"/>
    <mergeCell ref="AF77:AF84"/>
    <mergeCell ref="AG77:AG84"/>
    <mergeCell ref="AH77:AH84"/>
    <mergeCell ref="AI77:AI84"/>
    <mergeCell ref="AA77:AA84"/>
    <mergeCell ref="AB77:AB84"/>
    <mergeCell ref="AC77:AC84"/>
    <mergeCell ref="P77:P84"/>
    <mergeCell ref="Q77:Q78"/>
    <mergeCell ref="R77:R78"/>
    <mergeCell ref="S77:S84"/>
    <mergeCell ref="T77:T84"/>
    <mergeCell ref="W77:W84"/>
    <mergeCell ref="Q79:Q84"/>
    <mergeCell ref="R79:R84"/>
    <mergeCell ref="N77:N84"/>
    <mergeCell ref="O77:O84"/>
    <mergeCell ref="J79:J84"/>
    <mergeCell ref="K79:K84"/>
    <mergeCell ref="L79:L84"/>
    <mergeCell ref="M79:M84"/>
    <mergeCell ref="X77:X84"/>
    <mergeCell ref="Y77:Y84"/>
    <mergeCell ref="Z77:Z84"/>
    <mergeCell ref="X67:X75"/>
    <mergeCell ref="Y67:Y75"/>
    <mergeCell ref="Z67:Z75"/>
    <mergeCell ref="AA67:AA75"/>
    <mergeCell ref="AB67:AB75"/>
    <mergeCell ref="AC67:AC75"/>
    <mergeCell ref="P67:P75"/>
    <mergeCell ref="Q67:Q68"/>
    <mergeCell ref="R67:R68"/>
    <mergeCell ref="S67:S75"/>
    <mergeCell ref="T67:T75"/>
    <mergeCell ref="W67:W75"/>
    <mergeCell ref="Q69:Q72"/>
    <mergeCell ref="R69:R72"/>
    <mergeCell ref="N67:N75"/>
    <mergeCell ref="O67:O75"/>
    <mergeCell ref="J69:J72"/>
    <mergeCell ref="K69:K72"/>
    <mergeCell ref="L69:L72"/>
    <mergeCell ref="M69:M72"/>
    <mergeCell ref="AM67:AM75"/>
    <mergeCell ref="AN67:AN75"/>
    <mergeCell ref="AQ67:AQ75"/>
    <mergeCell ref="AD67:AD75"/>
    <mergeCell ref="AE67:AE75"/>
    <mergeCell ref="AF67:AF75"/>
    <mergeCell ref="AG67:AG75"/>
    <mergeCell ref="AH67:AH75"/>
    <mergeCell ref="AI67:AI75"/>
    <mergeCell ref="J73:J75"/>
    <mergeCell ref="K73:K75"/>
    <mergeCell ref="L73:L75"/>
    <mergeCell ref="M73:M75"/>
    <mergeCell ref="Q73:Q75"/>
    <mergeCell ref="R73:R75"/>
    <mergeCell ref="AJ67:AJ75"/>
    <mergeCell ref="AK67:AK75"/>
    <mergeCell ref="AL67:AL75"/>
    <mergeCell ref="AN44:AN65"/>
    <mergeCell ref="AQ44:AQ65"/>
    <mergeCell ref="J52:J54"/>
    <mergeCell ref="K52:K54"/>
    <mergeCell ref="L52:L54"/>
    <mergeCell ref="M52:M54"/>
    <mergeCell ref="Q52:Q54"/>
    <mergeCell ref="R52:R54"/>
    <mergeCell ref="J55:J60"/>
    <mergeCell ref="K55:K60"/>
    <mergeCell ref="AH44:AH65"/>
    <mergeCell ref="AI44:AI65"/>
    <mergeCell ref="AJ44:AJ65"/>
    <mergeCell ref="AK44:AK65"/>
    <mergeCell ref="AL44:AL65"/>
    <mergeCell ref="AM44:AM65"/>
    <mergeCell ref="AB44:AB65"/>
    <mergeCell ref="AC44:AC65"/>
    <mergeCell ref="AD44:AD65"/>
    <mergeCell ref="AE44:AE65"/>
    <mergeCell ref="AF44:AF65"/>
    <mergeCell ref="AG44:AG65"/>
    <mergeCell ref="T44:T65"/>
    <mergeCell ref="W44:W65"/>
    <mergeCell ref="X44:X65"/>
    <mergeCell ref="Y44:Y65"/>
    <mergeCell ref="Z44:Z65"/>
    <mergeCell ref="AA44:AA65"/>
    <mergeCell ref="N44:N65"/>
    <mergeCell ref="O44:O65"/>
    <mergeCell ref="P44:P65"/>
    <mergeCell ref="Q44:Q51"/>
    <mergeCell ref="R44:R51"/>
    <mergeCell ref="S44:S65"/>
    <mergeCell ref="Q55:Q60"/>
    <mergeCell ref="R55:R60"/>
    <mergeCell ref="Q61:Q62"/>
    <mergeCell ref="R61:R62"/>
    <mergeCell ref="Q63:Q65"/>
    <mergeCell ref="R63:R65"/>
    <mergeCell ref="D43:F84"/>
    <mergeCell ref="J44:J51"/>
    <mergeCell ref="K44:K51"/>
    <mergeCell ref="L44:L51"/>
    <mergeCell ref="M44:M51"/>
    <mergeCell ref="L55:L60"/>
    <mergeCell ref="M55:M60"/>
    <mergeCell ref="J61:J62"/>
    <mergeCell ref="K61:K62"/>
    <mergeCell ref="L61:L62"/>
    <mergeCell ref="M61:M62"/>
    <mergeCell ref="J63:J65"/>
    <mergeCell ref="K63:K65"/>
    <mergeCell ref="L63:L65"/>
    <mergeCell ref="M63:M65"/>
    <mergeCell ref="K67:K68"/>
    <mergeCell ref="L67:L68"/>
    <mergeCell ref="M67:M68"/>
    <mergeCell ref="J67:J68"/>
    <mergeCell ref="J77:J78"/>
    <mergeCell ref="K77:K78"/>
    <mergeCell ref="L77:L78"/>
    <mergeCell ref="M77:M78"/>
    <mergeCell ref="AO37:AO38"/>
    <mergeCell ref="AP37:AP38"/>
    <mergeCell ref="U39:U40"/>
    <mergeCell ref="V39:V40"/>
    <mergeCell ref="AO39:AO40"/>
    <mergeCell ref="AP39:AP40"/>
    <mergeCell ref="AO32:AO33"/>
    <mergeCell ref="AP32:AP33"/>
    <mergeCell ref="AN31:AN41"/>
    <mergeCell ref="K37:K40"/>
    <mergeCell ref="L37:L40"/>
    <mergeCell ref="M37:M40"/>
    <mergeCell ref="Q37:Q40"/>
    <mergeCell ref="R37:R40"/>
    <mergeCell ref="U37:U38"/>
    <mergeCell ref="V37:V38"/>
    <mergeCell ref="AM31:AM41"/>
    <mergeCell ref="Y31:Y41"/>
    <mergeCell ref="Z31:Z41"/>
    <mergeCell ref="U32:U33"/>
    <mergeCell ref="V32:V33"/>
    <mergeCell ref="W32:W36"/>
    <mergeCell ref="X32:X36"/>
    <mergeCell ref="W37:W40"/>
    <mergeCell ref="X37:X40"/>
    <mergeCell ref="AQ31:AQ41"/>
    <mergeCell ref="J32:J36"/>
    <mergeCell ref="K32:K36"/>
    <mergeCell ref="L32:L36"/>
    <mergeCell ref="M32:M36"/>
    <mergeCell ref="N32:N36"/>
    <mergeCell ref="Q32:Q36"/>
    <mergeCell ref="R32:R36"/>
    <mergeCell ref="AG31:AG41"/>
    <mergeCell ref="AH31:AH41"/>
    <mergeCell ref="AI31:AI41"/>
    <mergeCell ref="AJ31:AJ41"/>
    <mergeCell ref="AK31:AK41"/>
    <mergeCell ref="AL31:AL41"/>
    <mergeCell ref="AA31:AA41"/>
    <mergeCell ref="AB31:AB41"/>
    <mergeCell ref="AC31:AC41"/>
    <mergeCell ref="AD31:AD41"/>
    <mergeCell ref="AE31:AE41"/>
    <mergeCell ref="AF31:AF41"/>
    <mergeCell ref="O31:O41"/>
    <mergeCell ref="P31:P41"/>
    <mergeCell ref="S31:S41"/>
    <mergeCell ref="T31:T41"/>
    <mergeCell ref="AQ12:AQ29"/>
    <mergeCell ref="J15:J17"/>
    <mergeCell ref="K15:K17"/>
    <mergeCell ref="L15:L17"/>
    <mergeCell ref="M15:M17"/>
    <mergeCell ref="Q15:Q17"/>
    <mergeCell ref="R15:R17"/>
    <mergeCell ref="X15:X17"/>
    <mergeCell ref="J18:J27"/>
    <mergeCell ref="K18:K27"/>
    <mergeCell ref="AI12:AI29"/>
    <mergeCell ref="AJ12:AJ29"/>
    <mergeCell ref="AK12:AK29"/>
    <mergeCell ref="AL12:AL29"/>
    <mergeCell ref="AM12:AM29"/>
    <mergeCell ref="AN12:AN29"/>
    <mergeCell ref="AC12:AC29"/>
    <mergeCell ref="AD12:AD29"/>
    <mergeCell ref="AE12:AE29"/>
    <mergeCell ref="AF12:AF29"/>
    <mergeCell ref="AG12:AG29"/>
    <mergeCell ref="AH12:AH29"/>
    <mergeCell ref="J28:J29"/>
    <mergeCell ref="K28:K29"/>
    <mergeCell ref="Y12:Y29"/>
    <mergeCell ref="Z12:Z29"/>
    <mergeCell ref="AA12:AA29"/>
    <mergeCell ref="AB12:AB29"/>
    <mergeCell ref="N12:N17"/>
    <mergeCell ref="O12:O29"/>
    <mergeCell ref="P12:P29"/>
    <mergeCell ref="Q12:Q13"/>
    <mergeCell ref="R12:R13"/>
    <mergeCell ref="S12:S29"/>
    <mergeCell ref="X18:X27"/>
    <mergeCell ref="N22:N29"/>
    <mergeCell ref="Q28:Q29"/>
    <mergeCell ref="R28:R29"/>
    <mergeCell ref="Q18:Q27"/>
    <mergeCell ref="R18:R27"/>
    <mergeCell ref="A10:A135"/>
    <mergeCell ref="B10:C135"/>
    <mergeCell ref="D11:F41"/>
    <mergeCell ref="J12:J13"/>
    <mergeCell ref="K12:K13"/>
    <mergeCell ref="L12:L13"/>
    <mergeCell ref="M12:M13"/>
    <mergeCell ref="V7:V8"/>
    <mergeCell ref="X7:X8"/>
    <mergeCell ref="P7:P8"/>
    <mergeCell ref="Q7:Q8"/>
    <mergeCell ref="R7:R8"/>
    <mergeCell ref="S7:S8"/>
    <mergeCell ref="T7:T8"/>
    <mergeCell ref="U7:U8"/>
    <mergeCell ref="J7:J8"/>
    <mergeCell ref="K7:K8"/>
    <mergeCell ref="T12:T29"/>
    <mergeCell ref="U12:U13"/>
    <mergeCell ref="L28:L29"/>
    <mergeCell ref="M28:M29"/>
    <mergeCell ref="L18:L27"/>
    <mergeCell ref="M18:M27"/>
    <mergeCell ref="J37:J40"/>
    <mergeCell ref="L7:L8"/>
    <mergeCell ref="M7:M8"/>
    <mergeCell ref="N7:N8"/>
    <mergeCell ref="O7:O8"/>
    <mergeCell ref="A1:AO4"/>
    <mergeCell ref="A5:M6"/>
    <mergeCell ref="N5:AQ5"/>
    <mergeCell ref="Y6:AM6"/>
    <mergeCell ref="A7:A8"/>
    <mergeCell ref="B7:C8"/>
    <mergeCell ref="D7:D8"/>
    <mergeCell ref="E7:F8"/>
    <mergeCell ref="G7:G8"/>
    <mergeCell ref="H7:I8"/>
    <mergeCell ref="AO7:AO8"/>
    <mergeCell ref="AP7:AP8"/>
    <mergeCell ref="AQ7:AQ8"/>
    <mergeCell ref="Y7:Z7"/>
    <mergeCell ref="AA7:AD7"/>
    <mergeCell ref="AE7:AJ7"/>
    <mergeCell ref="AK7:AM7"/>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8"/>
  <sheetViews>
    <sheetView zoomScale="60" zoomScaleNormal="60" workbookViewId="0">
      <selection activeCell="A5" sqref="A5:M6"/>
    </sheetView>
  </sheetViews>
  <sheetFormatPr baseColWidth="10" defaultColWidth="11.42578125" defaultRowHeight="14.25" x14ac:dyDescent="0.2"/>
  <cols>
    <col min="1" max="1" width="11" style="1" customWidth="1"/>
    <col min="2" max="2" width="4.7109375" style="1" customWidth="1"/>
    <col min="3" max="3" width="13" style="1" customWidth="1"/>
    <col min="4" max="4" width="11.5703125" style="1" customWidth="1"/>
    <col min="5" max="5" width="12.5703125" style="1" customWidth="1"/>
    <col min="6" max="6" width="5.42578125" style="1" customWidth="1"/>
    <col min="7" max="7" width="10.5703125" style="1" customWidth="1"/>
    <col min="8" max="8" width="15.7109375" style="1" customWidth="1"/>
    <col min="9" max="9" width="4.85546875" style="1" customWidth="1"/>
    <col min="10" max="10" width="12.42578125" style="1" customWidth="1"/>
    <col min="11" max="11" width="26.5703125" style="352" customWidth="1"/>
    <col min="12" max="12" width="25.7109375" style="352" customWidth="1"/>
    <col min="13" max="13" width="15.42578125" style="23" customWidth="1"/>
    <col min="14" max="14" width="22.140625" style="371" customWidth="1"/>
    <col min="15" max="15" width="13.85546875" style="23" customWidth="1"/>
    <col min="16" max="16" width="28" style="352" customWidth="1"/>
    <col min="17" max="17" width="15.28515625" style="40" customWidth="1"/>
    <col min="18" max="18" width="26.7109375" style="370" customWidth="1"/>
    <col min="19" max="19" width="29.28515625" style="352" customWidth="1"/>
    <col min="20" max="20" width="31.5703125" style="352" customWidth="1"/>
    <col min="21" max="21" width="27.7109375" style="34" customWidth="1"/>
    <col min="22" max="22" width="27.7109375" style="1276" customWidth="1"/>
    <col min="23" max="23" width="15.85546875" style="39" customWidth="1"/>
    <col min="24" max="24" width="17.5703125" style="34" customWidth="1"/>
    <col min="25" max="25" width="9.140625" style="1" customWidth="1"/>
    <col min="26" max="26" width="9" style="1" customWidth="1"/>
    <col min="27" max="27" width="9.28515625" style="1" customWidth="1"/>
    <col min="28" max="28" width="10.5703125" style="1" customWidth="1"/>
    <col min="29" max="29" width="10" style="1" customWidth="1"/>
    <col min="30" max="30" width="10.140625" style="1" customWidth="1"/>
    <col min="31" max="36" width="7.28515625" style="1" customWidth="1"/>
    <col min="37" max="37" width="11.140625" style="361" customWidth="1"/>
    <col min="38" max="38" width="11.140625" style="363" customWidth="1"/>
    <col min="39" max="39" width="8" style="365" customWidth="1"/>
    <col min="40" max="40" width="17.5703125" style="13" customWidth="1"/>
    <col min="41" max="41" width="11.42578125" style="13"/>
    <col min="42" max="42" width="15.42578125" style="13" customWidth="1"/>
    <col min="43" max="43" width="17.5703125" style="13" customWidth="1"/>
    <col min="44" max="16384" width="11.42578125" style="13"/>
  </cols>
  <sheetData>
    <row r="1" spans="1:63" s="1" customFormat="1" ht="30" customHeight="1" x14ac:dyDescent="0.2">
      <c r="A1" s="1922" t="s">
        <v>2439</v>
      </c>
      <c r="B1" s="1923"/>
      <c r="C1" s="1923"/>
      <c r="D1" s="1923"/>
      <c r="E1" s="1923"/>
      <c r="F1" s="1923"/>
      <c r="G1" s="1923"/>
      <c r="H1" s="1923"/>
      <c r="I1" s="1923"/>
      <c r="J1" s="1923"/>
      <c r="K1" s="1923"/>
      <c r="L1" s="1923"/>
      <c r="M1" s="1923"/>
      <c r="N1" s="1923"/>
      <c r="O1" s="1923"/>
      <c r="P1" s="1923"/>
      <c r="Q1" s="1923"/>
      <c r="R1" s="1923"/>
      <c r="S1" s="1923"/>
      <c r="T1" s="1923"/>
      <c r="U1" s="1923"/>
      <c r="V1" s="1923"/>
      <c r="W1" s="1923"/>
      <c r="X1" s="1923"/>
      <c r="Y1" s="1923"/>
      <c r="Z1" s="1923"/>
      <c r="AA1" s="1923"/>
      <c r="AB1" s="1923"/>
      <c r="AC1" s="1923"/>
      <c r="AD1" s="1923"/>
      <c r="AE1" s="1923"/>
      <c r="AF1" s="1923"/>
      <c r="AG1" s="1923"/>
      <c r="AH1" s="1923"/>
      <c r="AI1" s="1923"/>
      <c r="AJ1" s="1923"/>
      <c r="AK1" s="1923"/>
      <c r="AL1" s="1923"/>
      <c r="AM1" s="1923"/>
      <c r="AN1" s="1923"/>
      <c r="AO1" s="1924"/>
      <c r="AP1" s="45" t="s">
        <v>0</v>
      </c>
      <c r="AQ1" s="886" t="s">
        <v>1</v>
      </c>
      <c r="AR1" s="23"/>
      <c r="AS1" s="23"/>
      <c r="AT1" s="23"/>
      <c r="AU1" s="23"/>
      <c r="AV1" s="23"/>
      <c r="AW1" s="23"/>
      <c r="AX1" s="23"/>
      <c r="AY1" s="23"/>
      <c r="AZ1" s="23"/>
      <c r="BA1" s="23"/>
      <c r="BB1" s="23"/>
      <c r="BC1" s="23"/>
      <c r="BD1" s="23"/>
      <c r="BE1" s="23"/>
      <c r="BF1" s="23"/>
      <c r="BG1" s="23"/>
      <c r="BH1" s="23"/>
      <c r="BI1" s="23"/>
      <c r="BJ1" s="23"/>
      <c r="BK1" s="23"/>
    </row>
    <row r="2" spans="1:63" s="1" customFormat="1" ht="30" customHeight="1" x14ac:dyDescent="0.2">
      <c r="A2" s="1925"/>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886" t="s">
        <v>27</v>
      </c>
      <c r="AR2" s="23"/>
      <c r="AS2" s="23"/>
      <c r="AT2" s="23"/>
      <c r="AU2" s="23"/>
      <c r="AV2" s="23"/>
      <c r="AW2" s="23"/>
      <c r="AX2" s="23"/>
      <c r="AY2" s="23"/>
      <c r="AZ2" s="23"/>
      <c r="BA2" s="23"/>
      <c r="BB2" s="23"/>
      <c r="BC2" s="23"/>
      <c r="BD2" s="23"/>
      <c r="BE2" s="23"/>
      <c r="BF2" s="23"/>
      <c r="BG2" s="23"/>
      <c r="BH2" s="23"/>
      <c r="BI2" s="23"/>
      <c r="BJ2" s="23"/>
      <c r="BK2" s="23"/>
    </row>
    <row r="3" spans="1:63" s="1" customFormat="1" ht="30" customHeight="1" x14ac:dyDescent="0.2">
      <c r="A3" s="1925"/>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887" t="s">
        <v>48</v>
      </c>
      <c r="AR3" s="23"/>
      <c r="AS3" s="23"/>
      <c r="AT3" s="23"/>
      <c r="AU3" s="23"/>
      <c r="AV3" s="23"/>
      <c r="AW3" s="23"/>
      <c r="AX3" s="23"/>
      <c r="AY3" s="23"/>
      <c r="AZ3" s="23"/>
      <c r="BA3" s="23"/>
      <c r="BB3" s="23"/>
      <c r="BC3" s="23"/>
      <c r="BD3" s="23"/>
      <c r="BE3" s="23"/>
      <c r="BF3" s="23"/>
      <c r="BG3" s="23"/>
      <c r="BH3" s="23"/>
      <c r="BI3" s="23"/>
      <c r="BJ3" s="23"/>
      <c r="BK3" s="23"/>
    </row>
    <row r="4" spans="1:63" s="1" customFormat="1" ht="30" customHeight="1" x14ac:dyDescent="0.2">
      <c r="A4" s="1926"/>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45" t="s">
        <v>4</v>
      </c>
      <c r="AQ4" s="888" t="s">
        <v>5</v>
      </c>
      <c r="AR4" s="23"/>
      <c r="AS4" s="23"/>
      <c r="AT4" s="23"/>
      <c r="AU4" s="23"/>
      <c r="AV4" s="23"/>
      <c r="AW4" s="23"/>
      <c r="AX4" s="23"/>
      <c r="AY4" s="23"/>
      <c r="AZ4" s="23"/>
      <c r="BA4" s="23"/>
      <c r="BB4" s="23"/>
      <c r="BC4" s="23"/>
      <c r="BD4" s="23"/>
      <c r="BE4" s="23"/>
      <c r="BF4" s="23"/>
      <c r="BG4" s="23"/>
      <c r="BH4" s="23"/>
      <c r="BI4" s="23"/>
      <c r="BJ4" s="23"/>
      <c r="BK4" s="23"/>
    </row>
    <row r="5" spans="1:63" s="1" customFormat="1" ht="17.25" customHeight="1" x14ac:dyDescent="0.2">
      <c r="A5" s="1920"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s="1" customFormat="1" ht="17.25" customHeight="1" x14ac:dyDescent="0.2">
      <c r="A6" s="1921"/>
      <c r="B6" s="1578"/>
      <c r="C6" s="1578"/>
      <c r="D6" s="1578"/>
      <c r="E6" s="1578"/>
      <c r="F6" s="1578"/>
      <c r="G6" s="1578"/>
      <c r="H6" s="1578"/>
      <c r="I6" s="1578"/>
      <c r="J6" s="1578"/>
      <c r="K6" s="1578"/>
      <c r="L6" s="1578"/>
      <c r="M6" s="1578"/>
      <c r="N6" s="1137"/>
      <c r="O6" s="520"/>
      <c r="P6" s="1139"/>
      <c r="Q6" s="520"/>
      <c r="R6" s="520"/>
      <c r="S6" s="1139"/>
      <c r="T6" s="1139"/>
      <c r="U6" s="1139"/>
      <c r="V6" s="1267"/>
      <c r="W6" s="520"/>
      <c r="X6" s="520"/>
      <c r="Y6" s="1921" t="s">
        <v>8</v>
      </c>
      <c r="Z6" s="1578"/>
      <c r="AA6" s="1578"/>
      <c r="AB6" s="1578"/>
      <c r="AC6" s="1578"/>
      <c r="AD6" s="1578"/>
      <c r="AE6" s="1578"/>
      <c r="AF6" s="1578"/>
      <c r="AG6" s="1578"/>
      <c r="AH6" s="1578"/>
      <c r="AI6" s="1578"/>
      <c r="AJ6" s="1578"/>
      <c r="AK6" s="1578"/>
      <c r="AL6" s="1578"/>
      <c r="AM6" s="1579"/>
      <c r="AN6" s="497"/>
      <c r="AO6" s="1138"/>
      <c r="AP6" s="1138"/>
      <c r="AQ6" s="1140"/>
      <c r="AR6" s="23"/>
      <c r="AS6" s="23"/>
      <c r="AT6" s="23"/>
      <c r="AU6" s="23"/>
      <c r="AV6" s="23"/>
      <c r="AW6" s="23"/>
      <c r="AX6" s="23"/>
      <c r="AY6" s="23"/>
      <c r="AZ6" s="23"/>
      <c r="BA6" s="23"/>
      <c r="BB6" s="23"/>
      <c r="BC6" s="23"/>
      <c r="BD6" s="23"/>
      <c r="BE6" s="23"/>
      <c r="BF6" s="23"/>
      <c r="BG6" s="23"/>
      <c r="BH6" s="23"/>
      <c r="BI6" s="23"/>
      <c r="BJ6" s="23"/>
      <c r="BK6" s="23"/>
    </row>
    <row r="7" spans="1:63" s="1" customFormat="1" ht="15" x14ac:dyDescent="0.2">
      <c r="A7" s="1958" t="s">
        <v>9</v>
      </c>
      <c r="B7" s="1480" t="s">
        <v>10</v>
      </c>
      <c r="C7" s="1481"/>
      <c r="D7" s="1481" t="s">
        <v>9</v>
      </c>
      <c r="E7" s="1480" t="s">
        <v>11</v>
      </c>
      <c r="F7" s="1481"/>
      <c r="G7" s="1481" t="s">
        <v>9</v>
      </c>
      <c r="H7" s="1480" t="s">
        <v>12</v>
      </c>
      <c r="I7" s="1481"/>
      <c r="J7" s="1481" t="s">
        <v>9</v>
      </c>
      <c r="K7" s="1544" t="s">
        <v>13</v>
      </c>
      <c r="L7" s="1500" t="s">
        <v>14</v>
      </c>
      <c r="M7" s="1500" t="s">
        <v>15</v>
      </c>
      <c r="N7" s="1500" t="s">
        <v>16</v>
      </c>
      <c r="O7" s="1500" t="s">
        <v>17</v>
      </c>
      <c r="P7" s="1500" t="s">
        <v>7</v>
      </c>
      <c r="Q7" s="1582" t="s">
        <v>18</v>
      </c>
      <c r="R7" s="1541" t="s">
        <v>19</v>
      </c>
      <c r="S7" s="1544" t="s">
        <v>20</v>
      </c>
      <c r="T7" s="1480" t="s">
        <v>21</v>
      </c>
      <c r="U7" s="1500" t="s">
        <v>22</v>
      </c>
      <c r="V7" s="1584" t="s">
        <v>19</v>
      </c>
      <c r="W7" s="506"/>
      <c r="X7" s="1500" t="s">
        <v>23</v>
      </c>
      <c r="Y7" s="1552" t="s">
        <v>28</v>
      </c>
      <c r="Z7" s="1552"/>
      <c r="AA7" s="1503" t="s">
        <v>29</v>
      </c>
      <c r="AB7" s="1503"/>
      <c r="AC7" s="1503"/>
      <c r="AD7" s="1503"/>
      <c r="AE7" s="1504" t="s">
        <v>30</v>
      </c>
      <c r="AF7" s="1505"/>
      <c r="AG7" s="1505"/>
      <c r="AH7" s="1505"/>
      <c r="AI7" s="1505"/>
      <c r="AJ7" s="1506"/>
      <c r="AK7" s="1503" t="s">
        <v>31</v>
      </c>
      <c r="AL7" s="1503"/>
      <c r="AM7" s="1503"/>
      <c r="AN7" s="498"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row>
    <row r="8" spans="1:63" s="1" customFormat="1" ht="75.75" customHeight="1" x14ac:dyDescent="0.2">
      <c r="A8" s="1495"/>
      <c r="B8" s="1482"/>
      <c r="C8" s="1483"/>
      <c r="D8" s="1483"/>
      <c r="E8" s="1482"/>
      <c r="F8" s="1483"/>
      <c r="G8" s="1483"/>
      <c r="H8" s="1482"/>
      <c r="I8" s="1483"/>
      <c r="J8" s="1483"/>
      <c r="K8" s="1545"/>
      <c r="L8" s="1501"/>
      <c r="M8" s="1501"/>
      <c r="N8" s="1501"/>
      <c r="O8" s="1501"/>
      <c r="P8" s="1501"/>
      <c r="Q8" s="1583"/>
      <c r="R8" s="1542"/>
      <c r="S8" s="1545"/>
      <c r="T8" s="1482"/>
      <c r="U8" s="1501"/>
      <c r="V8" s="1585"/>
      <c r="W8" s="500" t="s">
        <v>9</v>
      </c>
      <c r="X8" s="1501"/>
      <c r="Y8" s="499" t="s">
        <v>32</v>
      </c>
      <c r="Z8" s="501"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23"/>
      <c r="AS8" s="23"/>
      <c r="AT8" s="23"/>
      <c r="AU8" s="23"/>
      <c r="AV8" s="23"/>
      <c r="AW8" s="23"/>
      <c r="AX8" s="23"/>
      <c r="AY8" s="23"/>
      <c r="AZ8" s="23"/>
      <c r="BA8" s="23"/>
      <c r="BB8" s="23"/>
      <c r="BC8" s="23"/>
      <c r="BD8" s="23"/>
      <c r="BE8" s="23"/>
      <c r="BF8" s="23"/>
      <c r="BG8" s="23"/>
      <c r="BH8" s="23"/>
      <c r="BI8" s="23"/>
      <c r="BJ8" s="23"/>
      <c r="BK8" s="23"/>
    </row>
    <row r="9" spans="1:63" s="318" customFormat="1" ht="15" customHeight="1" x14ac:dyDescent="0.25">
      <c r="A9" s="311">
        <v>3</v>
      </c>
      <c r="B9" s="1906" t="s">
        <v>1590</v>
      </c>
      <c r="C9" s="1907"/>
      <c r="D9" s="312"/>
      <c r="E9" s="313"/>
      <c r="F9" s="313"/>
      <c r="G9" s="313"/>
      <c r="H9" s="313"/>
      <c r="I9" s="313"/>
      <c r="J9" s="313"/>
      <c r="K9" s="314"/>
      <c r="L9" s="314"/>
      <c r="M9" s="313"/>
      <c r="N9" s="313"/>
      <c r="O9" s="313"/>
      <c r="P9" s="314"/>
      <c r="Q9" s="313"/>
      <c r="R9" s="315"/>
      <c r="S9" s="314"/>
      <c r="T9" s="314"/>
      <c r="U9" s="314"/>
      <c r="V9" s="1268"/>
      <c r="W9" s="316"/>
      <c r="X9" s="313"/>
      <c r="Y9" s="313"/>
      <c r="Z9" s="313"/>
      <c r="AA9" s="313"/>
      <c r="AB9" s="313"/>
      <c r="AC9" s="313"/>
      <c r="AD9" s="313"/>
      <c r="AE9" s="313"/>
      <c r="AF9" s="313"/>
      <c r="AG9" s="313"/>
      <c r="AH9" s="313"/>
      <c r="AI9" s="313"/>
      <c r="AJ9" s="313"/>
      <c r="AK9" s="313"/>
      <c r="AL9" s="313"/>
      <c r="AM9" s="313"/>
      <c r="AN9" s="313"/>
      <c r="AO9" s="313"/>
      <c r="AP9" s="313"/>
      <c r="AQ9" s="317"/>
    </row>
    <row r="10" spans="1:63" s="318" customFormat="1" ht="15" customHeight="1" x14ac:dyDescent="0.25">
      <c r="A10" s="319"/>
      <c r="B10" s="292"/>
      <c r="C10" s="320"/>
      <c r="D10" s="321">
        <v>9</v>
      </c>
      <c r="E10" s="1908" t="s">
        <v>1591</v>
      </c>
      <c r="F10" s="1909"/>
      <c r="G10" s="1909"/>
      <c r="H10" s="1909"/>
      <c r="I10" s="1909"/>
      <c r="J10" s="1909"/>
      <c r="K10" s="1909"/>
      <c r="L10" s="322"/>
      <c r="M10" s="323"/>
      <c r="N10" s="323"/>
      <c r="O10" s="323"/>
      <c r="P10" s="322"/>
      <c r="Q10" s="323"/>
      <c r="R10" s="324"/>
      <c r="S10" s="322"/>
      <c r="T10" s="322"/>
      <c r="U10" s="322"/>
      <c r="V10" s="1269"/>
      <c r="W10" s="325"/>
      <c r="X10" s="323"/>
      <c r="Y10" s="323"/>
      <c r="Z10" s="323"/>
      <c r="AA10" s="323"/>
      <c r="AB10" s="323"/>
      <c r="AC10" s="323"/>
      <c r="AD10" s="323"/>
      <c r="AE10" s="323"/>
      <c r="AF10" s="323"/>
      <c r="AG10" s="323"/>
      <c r="AH10" s="323"/>
      <c r="AI10" s="323"/>
      <c r="AJ10" s="323"/>
      <c r="AK10" s="323"/>
      <c r="AL10" s="323"/>
      <c r="AM10" s="323"/>
      <c r="AN10" s="323"/>
      <c r="AO10" s="323"/>
      <c r="AP10" s="323"/>
      <c r="AQ10" s="326"/>
    </row>
    <row r="11" spans="1:63" ht="15" customHeight="1" x14ac:dyDescent="0.2">
      <c r="A11" s="291"/>
      <c r="B11" s="294"/>
      <c r="C11" s="295"/>
      <c r="D11" s="290"/>
      <c r="E11" s="160"/>
      <c r="F11" s="327"/>
      <c r="G11" s="199">
        <v>29</v>
      </c>
      <c r="H11" s="1910" t="s">
        <v>1592</v>
      </c>
      <c r="I11" s="1911"/>
      <c r="J11" s="1911"/>
      <c r="K11" s="1911"/>
      <c r="L11" s="328"/>
      <c r="M11" s="329"/>
      <c r="N11" s="329"/>
      <c r="O11" s="329"/>
      <c r="P11" s="328"/>
      <c r="Q11" s="329"/>
      <c r="R11" s="330"/>
      <c r="S11" s="328"/>
      <c r="T11" s="328"/>
      <c r="U11" s="328"/>
      <c r="V11" s="1270"/>
      <c r="W11" s="331"/>
      <c r="X11" s="329"/>
      <c r="Y11" s="329"/>
      <c r="Z11" s="329"/>
      <c r="AA11" s="329"/>
      <c r="AB11" s="329"/>
      <c r="AC11" s="329"/>
      <c r="AD11" s="329"/>
      <c r="AE11" s="329"/>
      <c r="AF11" s="329"/>
      <c r="AG11" s="329"/>
      <c r="AH11" s="329"/>
      <c r="AI11" s="329"/>
      <c r="AJ11" s="329"/>
      <c r="AK11" s="329"/>
      <c r="AL11" s="329"/>
      <c r="AM11" s="329"/>
      <c r="AN11" s="329"/>
      <c r="AO11" s="329"/>
      <c r="AP11" s="329"/>
      <c r="AQ11" s="332"/>
    </row>
    <row r="12" spans="1:63" s="75" customFormat="1" ht="58.5" customHeight="1" x14ac:dyDescent="0.2">
      <c r="A12" s="296"/>
      <c r="B12" s="333"/>
      <c r="C12" s="334"/>
      <c r="D12" s="296"/>
      <c r="E12" s="333"/>
      <c r="F12" s="334"/>
      <c r="G12" s="1657"/>
      <c r="H12" s="1912"/>
      <c r="I12" s="1913"/>
      <c r="J12" s="1918">
        <v>114</v>
      </c>
      <c r="K12" s="1635" t="s">
        <v>1593</v>
      </c>
      <c r="L12" s="1635" t="s">
        <v>2319</v>
      </c>
      <c r="M12" s="1931">
        <v>30</v>
      </c>
      <c r="N12" s="1657" t="s">
        <v>1594</v>
      </c>
      <c r="O12" s="1657" t="s">
        <v>2314</v>
      </c>
      <c r="P12" s="1635" t="s">
        <v>1595</v>
      </c>
      <c r="Q12" s="1933">
        <f>+V12/R12</f>
        <v>1</v>
      </c>
      <c r="R12" s="1927">
        <f>V12</f>
        <v>169700000</v>
      </c>
      <c r="S12" s="1635" t="s">
        <v>2315</v>
      </c>
      <c r="T12" s="1635" t="s">
        <v>1596</v>
      </c>
      <c r="U12" s="1635" t="s">
        <v>1597</v>
      </c>
      <c r="V12" s="1929">
        <v>169700000</v>
      </c>
      <c r="W12" s="1935">
        <v>45</v>
      </c>
      <c r="X12" s="1657" t="s">
        <v>1598</v>
      </c>
      <c r="Y12" s="1642">
        <v>50476</v>
      </c>
      <c r="Z12" s="1642">
        <v>50476</v>
      </c>
      <c r="AA12" s="1642">
        <v>42400</v>
      </c>
      <c r="AB12" s="1642">
        <v>30286</v>
      </c>
      <c r="AC12" s="1642">
        <v>18171</v>
      </c>
      <c r="AD12" s="1642">
        <v>10095</v>
      </c>
      <c r="AE12" s="1642"/>
      <c r="AF12" s="1642"/>
      <c r="AG12" s="1642"/>
      <c r="AH12" s="1642"/>
      <c r="AI12" s="1642"/>
      <c r="AJ12" s="1642"/>
      <c r="AK12" s="1642"/>
      <c r="AL12" s="1642"/>
      <c r="AM12" s="1642"/>
      <c r="AN12" s="1642">
        <f>+Y12+Z12</f>
        <v>100952</v>
      </c>
      <c r="AO12" s="1945">
        <v>43101</v>
      </c>
      <c r="AP12" s="1945">
        <v>43465</v>
      </c>
      <c r="AQ12" s="1948" t="s">
        <v>2326</v>
      </c>
    </row>
    <row r="13" spans="1:63" s="75" customFormat="1" ht="60" customHeight="1" x14ac:dyDescent="0.2">
      <c r="A13" s="296"/>
      <c r="B13" s="333"/>
      <c r="C13" s="334"/>
      <c r="D13" s="296"/>
      <c r="E13" s="333"/>
      <c r="F13" s="334"/>
      <c r="G13" s="1669"/>
      <c r="H13" s="1914"/>
      <c r="I13" s="1915"/>
      <c r="J13" s="1919"/>
      <c r="K13" s="1668"/>
      <c r="L13" s="1668"/>
      <c r="M13" s="1932"/>
      <c r="N13" s="1670"/>
      <c r="O13" s="1670"/>
      <c r="P13" s="1668"/>
      <c r="Q13" s="1934"/>
      <c r="R13" s="1928"/>
      <c r="S13" s="1668"/>
      <c r="T13" s="1668"/>
      <c r="U13" s="1668"/>
      <c r="V13" s="1930"/>
      <c r="W13" s="1936"/>
      <c r="X13" s="1670"/>
      <c r="Y13" s="1667"/>
      <c r="Z13" s="1667"/>
      <c r="AA13" s="1667"/>
      <c r="AB13" s="1667"/>
      <c r="AC13" s="1667"/>
      <c r="AD13" s="1667"/>
      <c r="AE13" s="1667"/>
      <c r="AF13" s="1667"/>
      <c r="AG13" s="1667"/>
      <c r="AH13" s="1667"/>
      <c r="AI13" s="1667"/>
      <c r="AJ13" s="1667"/>
      <c r="AK13" s="1667"/>
      <c r="AL13" s="1667"/>
      <c r="AM13" s="1667"/>
      <c r="AN13" s="1667"/>
      <c r="AO13" s="1947"/>
      <c r="AP13" s="1947"/>
      <c r="AQ13" s="1950"/>
    </row>
    <row r="14" spans="1:63" s="75" customFormat="1" ht="122.25" customHeight="1" x14ac:dyDescent="0.2">
      <c r="A14" s="296"/>
      <c r="B14" s="333"/>
      <c r="C14" s="334"/>
      <c r="D14" s="296"/>
      <c r="E14" s="333"/>
      <c r="F14" s="334"/>
      <c r="G14" s="1669"/>
      <c r="H14" s="1914"/>
      <c r="I14" s="1915"/>
      <c r="J14" s="335">
        <v>114</v>
      </c>
      <c r="K14" s="448" t="s">
        <v>1599</v>
      </c>
      <c r="L14" s="448" t="s">
        <v>2319</v>
      </c>
      <c r="M14" s="336">
        <v>30</v>
      </c>
      <c r="N14" s="337" t="s">
        <v>1600</v>
      </c>
      <c r="O14" s="1657" t="s">
        <v>2316</v>
      </c>
      <c r="P14" s="1635" t="s">
        <v>1601</v>
      </c>
      <c r="Q14" s="338">
        <f>V14/R14</f>
        <v>0.47466721700546899</v>
      </c>
      <c r="R14" s="1927">
        <f>SUM(V14:V16)</f>
        <v>1938200000</v>
      </c>
      <c r="S14" s="1635" t="s">
        <v>1602</v>
      </c>
      <c r="T14" s="458" t="s">
        <v>1603</v>
      </c>
      <c r="U14" s="449" t="s">
        <v>1604</v>
      </c>
      <c r="V14" s="1271">
        <v>920000000</v>
      </c>
      <c r="W14" s="442">
        <v>20</v>
      </c>
      <c r="X14" s="447" t="s">
        <v>770</v>
      </c>
      <c r="Y14" s="1642">
        <v>85275</v>
      </c>
      <c r="Z14" s="1642">
        <v>85275</v>
      </c>
      <c r="AA14" s="1642">
        <v>25580</v>
      </c>
      <c r="AB14" s="1642">
        <v>42638</v>
      </c>
      <c r="AC14" s="1642">
        <v>68221</v>
      </c>
      <c r="AD14" s="1642">
        <v>17055</v>
      </c>
      <c r="AE14" s="1642">
        <v>8528</v>
      </c>
      <c r="AF14" s="1642">
        <v>8528</v>
      </c>
      <c r="AG14" s="1642"/>
      <c r="AH14" s="1642"/>
      <c r="AI14" s="1642"/>
      <c r="AJ14" s="1642"/>
      <c r="AK14" s="1642"/>
      <c r="AL14" s="1642"/>
      <c r="AM14" s="1642"/>
      <c r="AN14" s="1642">
        <f>+Y14+Z14</f>
        <v>170550</v>
      </c>
      <c r="AO14" s="1945">
        <v>43101</v>
      </c>
      <c r="AP14" s="1945">
        <v>43465</v>
      </c>
      <c r="AQ14" s="1948" t="s">
        <v>2327</v>
      </c>
    </row>
    <row r="15" spans="1:63" s="75" customFormat="1" ht="76.5" customHeight="1" x14ac:dyDescent="0.2">
      <c r="A15" s="296"/>
      <c r="B15" s="333"/>
      <c r="C15" s="334"/>
      <c r="D15" s="296"/>
      <c r="E15" s="333"/>
      <c r="F15" s="334"/>
      <c r="G15" s="1669"/>
      <c r="H15" s="1914"/>
      <c r="I15" s="1915"/>
      <c r="J15" s="335">
        <v>115</v>
      </c>
      <c r="K15" s="474" t="s">
        <v>1605</v>
      </c>
      <c r="L15" s="1457" t="s">
        <v>2320</v>
      </c>
      <c r="M15" s="336">
        <v>35</v>
      </c>
      <c r="N15" s="337" t="s">
        <v>1606</v>
      </c>
      <c r="O15" s="1669"/>
      <c r="P15" s="1646"/>
      <c r="Q15" s="338">
        <f>V15/R14</f>
        <v>0.43777731916210916</v>
      </c>
      <c r="R15" s="1941"/>
      <c r="S15" s="1646"/>
      <c r="T15" s="458" t="s">
        <v>1607</v>
      </c>
      <c r="U15" s="449" t="s">
        <v>1608</v>
      </c>
      <c r="V15" s="1271">
        <v>848500000</v>
      </c>
      <c r="W15" s="442">
        <v>39</v>
      </c>
      <c r="X15" s="447" t="s">
        <v>1609</v>
      </c>
      <c r="Y15" s="1643"/>
      <c r="Z15" s="1643"/>
      <c r="AA15" s="1643"/>
      <c r="AB15" s="1643"/>
      <c r="AC15" s="1643"/>
      <c r="AD15" s="1643"/>
      <c r="AE15" s="1643"/>
      <c r="AF15" s="1643"/>
      <c r="AG15" s="1643"/>
      <c r="AH15" s="1643"/>
      <c r="AI15" s="1643"/>
      <c r="AJ15" s="1643"/>
      <c r="AK15" s="1643"/>
      <c r="AL15" s="1643"/>
      <c r="AM15" s="1643"/>
      <c r="AN15" s="1643"/>
      <c r="AO15" s="1946"/>
      <c r="AP15" s="1946"/>
      <c r="AQ15" s="1949"/>
    </row>
    <row r="16" spans="1:63" s="75" customFormat="1" ht="78.75" customHeight="1" x14ac:dyDescent="0.2">
      <c r="A16" s="296"/>
      <c r="B16" s="333"/>
      <c r="C16" s="334"/>
      <c r="D16" s="296"/>
      <c r="E16" s="333"/>
      <c r="F16" s="334"/>
      <c r="G16" s="1670"/>
      <c r="H16" s="1916"/>
      <c r="I16" s="1917"/>
      <c r="J16" s="335">
        <v>116</v>
      </c>
      <c r="K16" s="458" t="s">
        <v>1610</v>
      </c>
      <c r="L16" s="1457" t="s">
        <v>2319</v>
      </c>
      <c r="M16" s="336">
        <v>10</v>
      </c>
      <c r="N16" s="337" t="s">
        <v>1611</v>
      </c>
      <c r="O16" s="1670"/>
      <c r="P16" s="1668"/>
      <c r="Q16" s="338">
        <f>V16/R14</f>
        <v>8.755546383242184E-2</v>
      </c>
      <c r="R16" s="1928"/>
      <c r="S16" s="1668"/>
      <c r="T16" s="458" t="s">
        <v>1612</v>
      </c>
      <c r="U16" s="449" t="s">
        <v>1613</v>
      </c>
      <c r="V16" s="1271">
        <v>169700000</v>
      </c>
      <c r="W16" s="442">
        <v>41</v>
      </c>
      <c r="X16" s="447" t="s">
        <v>1609</v>
      </c>
      <c r="Y16" s="1667"/>
      <c r="Z16" s="1667"/>
      <c r="AA16" s="1667"/>
      <c r="AB16" s="1667"/>
      <c r="AC16" s="1667"/>
      <c r="AD16" s="1667"/>
      <c r="AE16" s="1667"/>
      <c r="AF16" s="1667"/>
      <c r="AG16" s="1667"/>
      <c r="AH16" s="1667"/>
      <c r="AI16" s="1667"/>
      <c r="AJ16" s="1667"/>
      <c r="AK16" s="1667"/>
      <c r="AL16" s="1667"/>
      <c r="AM16" s="1667"/>
      <c r="AN16" s="1667"/>
      <c r="AO16" s="1947"/>
      <c r="AP16" s="1947"/>
      <c r="AQ16" s="1950"/>
    </row>
    <row r="17" spans="1:43" ht="15" customHeight="1" x14ac:dyDescent="0.2">
      <c r="A17" s="296"/>
      <c r="B17" s="333"/>
      <c r="C17" s="334"/>
      <c r="D17" s="296"/>
      <c r="E17" s="333"/>
      <c r="F17" s="334"/>
      <c r="G17" s="199">
        <v>30</v>
      </c>
      <c r="H17" s="1910" t="s">
        <v>1614</v>
      </c>
      <c r="I17" s="1911"/>
      <c r="J17" s="1911"/>
      <c r="K17" s="1911"/>
      <c r="L17" s="328"/>
      <c r="M17" s="339"/>
      <c r="N17" s="329"/>
      <c r="O17" s="329"/>
      <c r="P17" s="328"/>
      <c r="Q17" s="329"/>
      <c r="R17" s="330"/>
      <c r="S17" s="328"/>
      <c r="T17" s="328"/>
      <c r="U17" s="328"/>
      <c r="V17" s="1270"/>
      <c r="W17" s="331"/>
      <c r="X17" s="329"/>
      <c r="Y17" s="329"/>
      <c r="Z17" s="329"/>
      <c r="AA17" s="329"/>
      <c r="AB17" s="329"/>
      <c r="AC17" s="329"/>
      <c r="AD17" s="329"/>
      <c r="AE17" s="329"/>
      <c r="AF17" s="329"/>
      <c r="AG17" s="329"/>
      <c r="AH17" s="329"/>
      <c r="AI17" s="329"/>
      <c r="AJ17" s="329"/>
      <c r="AK17" s="329"/>
      <c r="AL17" s="329"/>
      <c r="AM17" s="329"/>
      <c r="AN17" s="329"/>
      <c r="AO17" s="329"/>
      <c r="AP17" s="329"/>
      <c r="AQ17" s="332"/>
    </row>
    <row r="18" spans="1:43" s="75" customFormat="1" ht="39" customHeight="1" x14ac:dyDescent="0.2">
      <c r="A18" s="296"/>
      <c r="B18" s="333"/>
      <c r="C18" s="334"/>
      <c r="D18" s="296"/>
      <c r="E18" s="333"/>
      <c r="F18" s="334"/>
      <c r="G18" s="340"/>
      <c r="H18" s="1912"/>
      <c r="I18" s="1913"/>
      <c r="J18" s="1918">
        <v>117</v>
      </c>
      <c r="K18" s="1635" t="s">
        <v>1615</v>
      </c>
      <c r="L18" s="1635" t="s">
        <v>2318</v>
      </c>
      <c r="M18" s="1931">
        <v>2</v>
      </c>
      <c r="N18" s="455"/>
      <c r="O18" s="1657" t="s">
        <v>2317</v>
      </c>
      <c r="P18" s="1635" t="s">
        <v>1616</v>
      </c>
      <c r="Q18" s="1942">
        <f>(V18+V19+V20)/R18</f>
        <v>1</v>
      </c>
      <c r="R18" s="1927">
        <f>V18</f>
        <v>80000000</v>
      </c>
      <c r="S18" s="1635" t="s">
        <v>1617</v>
      </c>
      <c r="T18" s="1952" t="s">
        <v>1618</v>
      </c>
      <c r="U18" s="1635" t="s">
        <v>2256</v>
      </c>
      <c r="V18" s="1648">
        <v>80000000</v>
      </c>
      <c r="W18" s="1938">
        <v>20</v>
      </c>
      <c r="X18" s="1657" t="s">
        <v>770</v>
      </c>
      <c r="Y18" s="1642">
        <v>75</v>
      </c>
      <c r="Z18" s="1642">
        <v>75</v>
      </c>
      <c r="AA18" s="1642"/>
      <c r="AB18" s="1642"/>
      <c r="AC18" s="1642">
        <v>150</v>
      </c>
      <c r="AD18" s="1642"/>
      <c r="AE18" s="1642"/>
      <c r="AF18" s="1642"/>
      <c r="AG18" s="1642"/>
      <c r="AH18" s="1642"/>
      <c r="AI18" s="1642"/>
      <c r="AJ18" s="1642"/>
      <c r="AK18" s="1642"/>
      <c r="AL18" s="1642"/>
      <c r="AM18" s="1642"/>
      <c r="AN18" s="1642">
        <f>+Y18+Z18</f>
        <v>150</v>
      </c>
      <c r="AO18" s="1945">
        <v>43101</v>
      </c>
      <c r="AP18" s="1945">
        <v>43465</v>
      </c>
      <c r="AQ18" s="1948" t="s">
        <v>2255</v>
      </c>
    </row>
    <row r="19" spans="1:43" s="75" customFormat="1" ht="67.5" customHeight="1" x14ac:dyDescent="0.2">
      <c r="A19" s="296"/>
      <c r="B19" s="333"/>
      <c r="C19" s="334"/>
      <c r="D19" s="296"/>
      <c r="E19" s="333"/>
      <c r="F19" s="334"/>
      <c r="G19" s="340"/>
      <c r="H19" s="1914"/>
      <c r="I19" s="1915"/>
      <c r="J19" s="1951"/>
      <c r="K19" s="1646"/>
      <c r="L19" s="1646"/>
      <c r="M19" s="1937"/>
      <c r="N19" s="456" t="s">
        <v>1619</v>
      </c>
      <c r="O19" s="1669"/>
      <c r="P19" s="1646"/>
      <c r="Q19" s="1943"/>
      <c r="R19" s="1941"/>
      <c r="S19" s="1646"/>
      <c r="T19" s="1953"/>
      <c r="U19" s="1646"/>
      <c r="V19" s="1661"/>
      <c r="W19" s="1939"/>
      <c r="X19" s="1669"/>
      <c r="Y19" s="1643"/>
      <c r="Z19" s="1643"/>
      <c r="AA19" s="1643"/>
      <c r="AB19" s="1643"/>
      <c r="AC19" s="1643"/>
      <c r="AD19" s="1643"/>
      <c r="AE19" s="1643"/>
      <c r="AF19" s="1643"/>
      <c r="AG19" s="1643"/>
      <c r="AH19" s="1643"/>
      <c r="AI19" s="1643"/>
      <c r="AJ19" s="1643"/>
      <c r="AK19" s="1643"/>
      <c r="AL19" s="1643"/>
      <c r="AM19" s="1643"/>
      <c r="AN19" s="1643"/>
      <c r="AO19" s="1946"/>
      <c r="AP19" s="1946"/>
      <c r="AQ19" s="1949"/>
    </row>
    <row r="20" spans="1:43" s="75" customFormat="1" ht="67.5" customHeight="1" x14ac:dyDescent="0.2">
      <c r="A20" s="296"/>
      <c r="B20" s="333"/>
      <c r="C20" s="334"/>
      <c r="D20" s="296"/>
      <c r="E20" s="333"/>
      <c r="F20" s="334"/>
      <c r="G20" s="340"/>
      <c r="H20" s="1916"/>
      <c r="I20" s="1917"/>
      <c r="J20" s="1919"/>
      <c r="K20" s="1668"/>
      <c r="L20" s="1668"/>
      <c r="M20" s="1932"/>
      <c r="N20" s="457"/>
      <c r="O20" s="1670"/>
      <c r="P20" s="1668"/>
      <c r="Q20" s="1944"/>
      <c r="R20" s="1928"/>
      <c r="S20" s="1668"/>
      <c r="T20" s="1954"/>
      <c r="U20" s="1668"/>
      <c r="V20" s="1662"/>
      <c r="W20" s="1940"/>
      <c r="X20" s="1670"/>
      <c r="Y20" s="1667"/>
      <c r="Z20" s="1667"/>
      <c r="AA20" s="1667"/>
      <c r="AB20" s="1667"/>
      <c r="AC20" s="1667"/>
      <c r="AD20" s="1667"/>
      <c r="AE20" s="1667"/>
      <c r="AF20" s="1667"/>
      <c r="AG20" s="1667"/>
      <c r="AH20" s="1667"/>
      <c r="AI20" s="1667"/>
      <c r="AJ20" s="1667"/>
      <c r="AK20" s="1667"/>
      <c r="AL20" s="1667"/>
      <c r="AM20" s="1667"/>
      <c r="AN20" s="1667"/>
      <c r="AO20" s="1947"/>
      <c r="AP20" s="1947"/>
      <c r="AQ20" s="1950"/>
    </row>
    <row r="21" spans="1:43" ht="27.75" customHeight="1" x14ac:dyDescent="0.2">
      <c r="A21" s="296"/>
      <c r="B21" s="333"/>
      <c r="C21" s="334"/>
      <c r="D21" s="296"/>
      <c r="E21" s="333"/>
      <c r="F21" s="334"/>
      <c r="G21" s="199">
        <v>31</v>
      </c>
      <c r="H21" s="1910" t="s">
        <v>1620</v>
      </c>
      <c r="I21" s="1911"/>
      <c r="J21" s="1911"/>
      <c r="K21" s="1911"/>
      <c r="L21" s="328"/>
      <c r="M21" s="339"/>
      <c r="N21" s="329"/>
      <c r="O21" s="329"/>
      <c r="P21" s="328"/>
      <c r="Q21" s="329"/>
      <c r="R21" s="330"/>
      <c r="S21" s="328"/>
      <c r="T21" s="328"/>
      <c r="U21" s="328"/>
      <c r="V21" s="1270"/>
      <c r="W21" s="331"/>
      <c r="X21" s="329"/>
      <c r="Y21" s="329"/>
      <c r="Z21" s="329"/>
      <c r="AA21" s="329"/>
      <c r="AB21" s="329"/>
      <c r="AC21" s="329"/>
      <c r="AD21" s="329"/>
      <c r="AE21" s="329"/>
      <c r="AF21" s="329"/>
      <c r="AG21" s="329"/>
      <c r="AH21" s="329"/>
      <c r="AI21" s="329"/>
      <c r="AJ21" s="329"/>
      <c r="AK21" s="329"/>
      <c r="AL21" s="329"/>
      <c r="AM21" s="329"/>
      <c r="AN21" s="329"/>
      <c r="AO21" s="329"/>
      <c r="AP21" s="329"/>
      <c r="AQ21" s="332"/>
    </row>
    <row r="22" spans="1:43" s="75" customFormat="1" ht="60.75" customHeight="1" x14ac:dyDescent="0.2">
      <c r="A22" s="296"/>
      <c r="B22" s="333"/>
      <c r="C22" s="334"/>
      <c r="D22" s="296"/>
      <c r="E22" s="333"/>
      <c r="F22" s="334"/>
      <c r="G22" s="340"/>
      <c r="H22" s="1912"/>
      <c r="I22" s="1913"/>
      <c r="J22" s="1918">
        <v>118</v>
      </c>
      <c r="K22" s="1635" t="s">
        <v>1621</v>
      </c>
      <c r="L22" s="1635" t="s">
        <v>2322</v>
      </c>
      <c r="M22" s="1931">
        <v>6</v>
      </c>
      <c r="N22" s="1657" t="s">
        <v>1622</v>
      </c>
      <c r="O22" s="1657" t="s">
        <v>2321</v>
      </c>
      <c r="P22" s="1635" t="s">
        <v>1623</v>
      </c>
      <c r="Q22" s="1955">
        <f>V22/R22</f>
        <v>0.62</v>
      </c>
      <c r="R22" s="1927">
        <f>SUM(V22:V24)</f>
        <v>169700000</v>
      </c>
      <c r="S22" s="1635" t="s">
        <v>1624</v>
      </c>
      <c r="T22" s="1657" t="s">
        <v>1625</v>
      </c>
      <c r="U22" s="1952" t="s">
        <v>1626</v>
      </c>
      <c r="V22" s="1648">
        <v>105214000</v>
      </c>
      <c r="W22" s="1938">
        <v>34</v>
      </c>
      <c r="X22" s="1657" t="s">
        <v>1609</v>
      </c>
      <c r="Y22" s="1642">
        <v>142127</v>
      </c>
      <c r="Z22" s="1642">
        <v>142127</v>
      </c>
      <c r="AA22" s="1642">
        <v>85276</v>
      </c>
      <c r="AB22" s="1642">
        <v>85276</v>
      </c>
      <c r="AC22" s="1642">
        <v>99489</v>
      </c>
      <c r="AD22" s="1642">
        <v>14213</v>
      </c>
      <c r="AE22" s="1642"/>
      <c r="AF22" s="1642"/>
      <c r="AG22" s="1642"/>
      <c r="AH22" s="1642"/>
      <c r="AI22" s="1642"/>
      <c r="AJ22" s="1642"/>
      <c r="AK22" s="1642"/>
      <c r="AL22" s="1642"/>
      <c r="AM22" s="1642"/>
      <c r="AN22" s="1642">
        <f>+Y22+Z22</f>
        <v>284254</v>
      </c>
      <c r="AO22" s="1945">
        <v>43101</v>
      </c>
      <c r="AP22" s="1945">
        <v>43465</v>
      </c>
      <c r="AQ22" s="1948" t="s">
        <v>2328</v>
      </c>
    </row>
    <row r="23" spans="1:43" s="75" customFormat="1" ht="33" customHeight="1" x14ac:dyDescent="0.2">
      <c r="A23" s="296"/>
      <c r="B23" s="333"/>
      <c r="C23" s="334"/>
      <c r="D23" s="296"/>
      <c r="E23" s="333"/>
      <c r="F23" s="334"/>
      <c r="G23" s="340"/>
      <c r="H23" s="1914"/>
      <c r="I23" s="1915"/>
      <c r="J23" s="1951"/>
      <c r="K23" s="1646"/>
      <c r="L23" s="1646"/>
      <c r="M23" s="1937"/>
      <c r="N23" s="1669"/>
      <c r="O23" s="1669"/>
      <c r="P23" s="1646"/>
      <c r="Q23" s="1955"/>
      <c r="R23" s="1941"/>
      <c r="S23" s="1646"/>
      <c r="T23" s="1670"/>
      <c r="U23" s="1954"/>
      <c r="V23" s="1662"/>
      <c r="W23" s="1939"/>
      <c r="X23" s="1669"/>
      <c r="Y23" s="1643"/>
      <c r="Z23" s="1643"/>
      <c r="AA23" s="1643"/>
      <c r="AB23" s="1643"/>
      <c r="AC23" s="1643"/>
      <c r="AD23" s="1643"/>
      <c r="AE23" s="1643"/>
      <c r="AF23" s="1643"/>
      <c r="AG23" s="1643"/>
      <c r="AH23" s="1643"/>
      <c r="AI23" s="1643"/>
      <c r="AJ23" s="1643"/>
      <c r="AK23" s="1643"/>
      <c r="AL23" s="1643"/>
      <c r="AM23" s="1643"/>
      <c r="AN23" s="1643"/>
      <c r="AO23" s="1946"/>
      <c r="AP23" s="1946"/>
      <c r="AQ23" s="1949"/>
    </row>
    <row r="24" spans="1:43" s="75" customFormat="1" ht="72" customHeight="1" x14ac:dyDescent="0.2">
      <c r="A24" s="296"/>
      <c r="B24" s="333"/>
      <c r="C24" s="334"/>
      <c r="D24" s="296"/>
      <c r="E24" s="333"/>
      <c r="F24" s="334"/>
      <c r="G24" s="340"/>
      <c r="H24" s="1916"/>
      <c r="I24" s="1917"/>
      <c r="J24" s="1919"/>
      <c r="K24" s="1668"/>
      <c r="L24" s="1668"/>
      <c r="M24" s="1932"/>
      <c r="N24" s="1670"/>
      <c r="O24" s="1670"/>
      <c r="P24" s="1668"/>
      <c r="Q24" s="470">
        <f>V24/R22</f>
        <v>0.38</v>
      </c>
      <c r="R24" s="1928"/>
      <c r="S24" s="1668"/>
      <c r="T24" s="449" t="s">
        <v>1627</v>
      </c>
      <c r="U24" s="449" t="s">
        <v>1628</v>
      </c>
      <c r="V24" s="1212">
        <v>64486000</v>
      </c>
      <c r="W24" s="1940"/>
      <c r="X24" s="1670"/>
      <c r="Y24" s="1667"/>
      <c r="Z24" s="1667"/>
      <c r="AA24" s="1667"/>
      <c r="AB24" s="1667"/>
      <c r="AC24" s="1667"/>
      <c r="AD24" s="1667"/>
      <c r="AE24" s="1667"/>
      <c r="AF24" s="1667"/>
      <c r="AG24" s="1667"/>
      <c r="AH24" s="1667"/>
      <c r="AI24" s="1667"/>
      <c r="AJ24" s="1667"/>
      <c r="AK24" s="1667"/>
      <c r="AL24" s="1667"/>
      <c r="AM24" s="1667"/>
      <c r="AN24" s="1667"/>
      <c r="AO24" s="1947"/>
      <c r="AP24" s="1947"/>
      <c r="AQ24" s="1950"/>
    </row>
    <row r="25" spans="1:43" s="318" customFormat="1" ht="15" customHeight="1" x14ac:dyDescent="0.25">
      <c r="A25" s="319"/>
      <c r="B25" s="292"/>
      <c r="C25" s="320"/>
      <c r="D25" s="321">
        <v>10</v>
      </c>
      <c r="E25" s="1908" t="s">
        <v>1629</v>
      </c>
      <c r="F25" s="1909"/>
      <c r="G25" s="1909"/>
      <c r="H25" s="1909"/>
      <c r="I25" s="1909"/>
      <c r="J25" s="1909"/>
      <c r="K25" s="1909"/>
      <c r="L25" s="322"/>
      <c r="M25" s="341"/>
      <c r="N25" s="323"/>
      <c r="O25" s="323"/>
      <c r="P25" s="322"/>
      <c r="Q25" s="323"/>
      <c r="R25" s="324"/>
      <c r="S25" s="322"/>
      <c r="T25" s="322"/>
      <c r="U25" s="322"/>
      <c r="V25" s="1269"/>
      <c r="W25" s="325"/>
      <c r="X25" s="323"/>
      <c r="Y25" s="323"/>
      <c r="Z25" s="323"/>
      <c r="AA25" s="323"/>
      <c r="AB25" s="323"/>
      <c r="AC25" s="323"/>
      <c r="AD25" s="323"/>
      <c r="AE25" s="323"/>
      <c r="AF25" s="323"/>
      <c r="AG25" s="323"/>
      <c r="AH25" s="323"/>
      <c r="AI25" s="323"/>
      <c r="AJ25" s="323"/>
      <c r="AK25" s="323"/>
      <c r="AL25" s="323"/>
      <c r="AM25" s="323"/>
      <c r="AN25" s="323"/>
      <c r="AO25" s="323"/>
      <c r="AP25" s="323"/>
      <c r="AQ25" s="326"/>
    </row>
    <row r="26" spans="1:43" s="318" customFormat="1" ht="15" customHeight="1" x14ac:dyDescent="0.25">
      <c r="A26" s="342"/>
      <c r="B26" s="293"/>
      <c r="C26" s="293"/>
      <c r="D26" s="319"/>
      <c r="E26" s="343"/>
      <c r="F26" s="320"/>
      <c r="G26" s="199">
        <v>32</v>
      </c>
      <c r="H26" s="1910" t="s">
        <v>1630</v>
      </c>
      <c r="I26" s="1911"/>
      <c r="J26" s="1911"/>
      <c r="K26" s="1911"/>
      <c r="L26" s="1911"/>
      <c r="M26" s="344"/>
      <c r="N26" s="345"/>
      <c r="O26" s="345"/>
      <c r="P26" s="346"/>
      <c r="Q26" s="345"/>
      <c r="R26" s="347"/>
      <c r="S26" s="346"/>
      <c r="T26" s="346"/>
      <c r="U26" s="346"/>
      <c r="V26" s="1272"/>
      <c r="W26" s="100"/>
      <c r="X26" s="345"/>
      <c r="Y26" s="345"/>
      <c r="Z26" s="345"/>
      <c r="AA26" s="345"/>
      <c r="AB26" s="345"/>
      <c r="AC26" s="345"/>
      <c r="AD26" s="345"/>
      <c r="AE26" s="345"/>
      <c r="AF26" s="345"/>
      <c r="AG26" s="345"/>
      <c r="AH26" s="345"/>
      <c r="AI26" s="345"/>
      <c r="AJ26" s="345"/>
      <c r="AK26" s="345"/>
      <c r="AL26" s="345"/>
      <c r="AM26" s="345"/>
      <c r="AN26" s="345"/>
      <c r="AO26" s="345"/>
      <c r="AP26" s="345"/>
      <c r="AQ26" s="348"/>
    </row>
    <row r="27" spans="1:43" s="75" customFormat="1" ht="76.5" customHeight="1" x14ac:dyDescent="0.2">
      <c r="A27" s="1158"/>
      <c r="B27" s="333"/>
      <c r="C27" s="333"/>
      <c r="D27" s="1158"/>
      <c r="E27" s="1914"/>
      <c r="F27" s="1915"/>
      <c r="G27" s="340"/>
      <c r="H27" s="1912"/>
      <c r="I27" s="1913"/>
      <c r="J27" s="1918">
        <v>119</v>
      </c>
      <c r="K27" s="1635" t="s">
        <v>1631</v>
      </c>
      <c r="L27" s="1635" t="s">
        <v>2319</v>
      </c>
      <c r="M27" s="1931">
        <v>9</v>
      </c>
      <c r="N27" s="1157" t="s">
        <v>1632</v>
      </c>
      <c r="O27" s="1657" t="s">
        <v>2323</v>
      </c>
      <c r="P27" s="1635" t="s">
        <v>1633</v>
      </c>
      <c r="Q27" s="1942">
        <f>(V27+V28)/R27</f>
        <v>1</v>
      </c>
      <c r="R27" s="1927">
        <f>SUM(V27:V28)</f>
        <v>394500000</v>
      </c>
      <c r="S27" s="1635" t="s">
        <v>1634</v>
      </c>
      <c r="T27" s="1155" t="s">
        <v>1635</v>
      </c>
      <c r="U27" s="1154" t="s">
        <v>1636</v>
      </c>
      <c r="V27" s="1273">
        <v>272250000</v>
      </c>
      <c r="W27" s="1938" t="s">
        <v>1637</v>
      </c>
      <c r="X27" s="1153" t="s">
        <v>1638</v>
      </c>
      <c r="Y27" s="1642">
        <v>85278</v>
      </c>
      <c r="Z27" s="1642">
        <v>85278</v>
      </c>
      <c r="AA27" s="1642">
        <v>17056</v>
      </c>
      <c r="AB27" s="1642">
        <v>34111</v>
      </c>
      <c r="AC27" s="1642">
        <v>85278</v>
      </c>
      <c r="AD27" s="1642">
        <v>25582</v>
      </c>
      <c r="AE27" s="1642">
        <v>4264</v>
      </c>
      <c r="AF27" s="1642">
        <v>4264</v>
      </c>
      <c r="AG27" s="1642"/>
      <c r="AH27" s="1642"/>
      <c r="AI27" s="1642"/>
      <c r="AJ27" s="1642"/>
      <c r="AK27" s="1642"/>
      <c r="AL27" s="1642"/>
      <c r="AM27" s="1642"/>
      <c r="AN27" s="1642">
        <f>+Y27+Z27</f>
        <v>170556</v>
      </c>
      <c r="AO27" s="1945">
        <v>43101</v>
      </c>
      <c r="AP27" s="1945">
        <v>43465</v>
      </c>
      <c r="AQ27" s="1948" t="s">
        <v>2327</v>
      </c>
    </row>
    <row r="28" spans="1:43" s="75" customFormat="1" ht="59.25" customHeight="1" x14ac:dyDescent="0.2">
      <c r="A28" s="1158"/>
      <c r="B28" s="333"/>
      <c r="C28" s="333"/>
      <c r="D28" s="1158"/>
      <c r="E28" s="1914"/>
      <c r="F28" s="1915"/>
      <c r="G28" s="340"/>
      <c r="H28" s="1916"/>
      <c r="I28" s="1917"/>
      <c r="J28" s="1919"/>
      <c r="K28" s="1668"/>
      <c r="L28" s="1668"/>
      <c r="M28" s="1932"/>
      <c r="N28" s="1159" t="s">
        <v>1639</v>
      </c>
      <c r="O28" s="1670"/>
      <c r="P28" s="1668"/>
      <c r="Q28" s="1944"/>
      <c r="R28" s="1928"/>
      <c r="S28" s="1668"/>
      <c r="T28" s="1155" t="s">
        <v>1640</v>
      </c>
      <c r="U28" s="1154" t="s">
        <v>1641</v>
      </c>
      <c r="V28" s="1274">
        <v>122250000</v>
      </c>
      <c r="W28" s="1940"/>
      <c r="X28" s="1153" t="s">
        <v>1642</v>
      </c>
      <c r="Y28" s="1667"/>
      <c r="Z28" s="1667"/>
      <c r="AA28" s="1667"/>
      <c r="AB28" s="1667"/>
      <c r="AC28" s="1667"/>
      <c r="AD28" s="1667"/>
      <c r="AE28" s="1667"/>
      <c r="AF28" s="1667"/>
      <c r="AG28" s="1667"/>
      <c r="AH28" s="1667"/>
      <c r="AI28" s="1667"/>
      <c r="AJ28" s="1667"/>
      <c r="AK28" s="1667"/>
      <c r="AL28" s="1667"/>
      <c r="AM28" s="1667"/>
      <c r="AN28" s="1667"/>
      <c r="AO28" s="1947"/>
      <c r="AP28" s="1947"/>
      <c r="AQ28" s="1950"/>
    </row>
    <row r="29" spans="1:43" ht="15" customHeight="1" x14ac:dyDescent="0.2">
      <c r="A29" s="1156"/>
      <c r="B29" s="1150"/>
      <c r="C29" s="1150"/>
      <c r="D29" s="1156"/>
      <c r="E29" s="1914"/>
      <c r="F29" s="1915"/>
      <c r="G29" s="199">
        <v>32</v>
      </c>
      <c r="H29" s="1910" t="s">
        <v>1630</v>
      </c>
      <c r="I29" s="1911"/>
      <c r="J29" s="1911"/>
      <c r="K29" s="1911"/>
      <c r="L29" s="1911"/>
      <c r="M29" s="339"/>
      <c r="N29" s="329"/>
      <c r="O29" s="329"/>
      <c r="P29" s="328"/>
      <c r="Q29" s="329"/>
      <c r="R29" s="330"/>
      <c r="S29" s="328"/>
      <c r="T29" s="328"/>
      <c r="U29" s="328"/>
      <c r="V29" s="1270"/>
      <c r="W29" s="331"/>
      <c r="X29" s="329"/>
      <c r="Y29" s="329"/>
      <c r="Z29" s="329"/>
      <c r="AA29" s="329"/>
      <c r="AB29" s="329"/>
      <c r="AC29" s="329"/>
      <c r="AD29" s="329"/>
      <c r="AE29" s="329"/>
      <c r="AF29" s="329"/>
      <c r="AG29" s="329"/>
      <c r="AH29" s="329"/>
      <c r="AI29" s="329"/>
      <c r="AJ29" s="329"/>
      <c r="AK29" s="329"/>
      <c r="AL29" s="329"/>
      <c r="AM29" s="329"/>
      <c r="AN29" s="329"/>
      <c r="AO29" s="329"/>
      <c r="AP29" s="329"/>
      <c r="AQ29" s="332"/>
    </row>
    <row r="30" spans="1:43" s="75" customFormat="1" ht="78" customHeight="1" x14ac:dyDescent="0.2">
      <c r="A30" s="1158"/>
      <c r="B30" s="333"/>
      <c r="C30" s="333"/>
      <c r="D30" s="1158"/>
      <c r="E30" s="1914"/>
      <c r="F30" s="1915"/>
      <c r="G30" s="340"/>
      <c r="H30" s="1912"/>
      <c r="I30" s="1913"/>
      <c r="J30" s="335">
        <v>120</v>
      </c>
      <c r="K30" s="1151" t="s">
        <v>1643</v>
      </c>
      <c r="L30" s="337" t="s">
        <v>2319</v>
      </c>
      <c r="M30" s="336">
        <v>3</v>
      </c>
      <c r="N30" s="1157" t="s">
        <v>1644</v>
      </c>
      <c r="O30" s="1657" t="s">
        <v>2324</v>
      </c>
      <c r="P30" s="1635" t="s">
        <v>1645</v>
      </c>
      <c r="Q30" s="1160">
        <f>V30/R30</f>
        <v>0.5</v>
      </c>
      <c r="R30" s="1927">
        <f>V30+V31</f>
        <v>80000000</v>
      </c>
      <c r="S30" s="1635" t="s">
        <v>1646</v>
      </c>
      <c r="T30" s="1161" t="s">
        <v>1647</v>
      </c>
      <c r="U30" s="1152" t="s">
        <v>1648</v>
      </c>
      <c r="V30" s="1273">
        <v>40000000</v>
      </c>
      <c r="W30" s="1938">
        <v>20</v>
      </c>
      <c r="X30" s="1657" t="s">
        <v>770</v>
      </c>
      <c r="Y30" s="1642">
        <v>26</v>
      </c>
      <c r="Z30" s="1642">
        <v>26</v>
      </c>
      <c r="AA30" s="1642"/>
      <c r="AB30" s="1642"/>
      <c r="AC30" s="1642">
        <v>52</v>
      </c>
      <c r="AD30" s="1642"/>
      <c r="AE30" s="1642"/>
      <c r="AF30" s="1642"/>
      <c r="AG30" s="1642"/>
      <c r="AH30" s="1642"/>
      <c r="AI30" s="1642"/>
      <c r="AJ30" s="1642"/>
      <c r="AK30" s="1642"/>
      <c r="AL30" s="1642"/>
      <c r="AM30" s="1642"/>
      <c r="AN30" s="1642">
        <f>+Y30+Z30</f>
        <v>52</v>
      </c>
      <c r="AO30" s="1945">
        <v>43101</v>
      </c>
      <c r="AP30" s="1945">
        <v>43465</v>
      </c>
      <c r="AQ30" s="1948" t="s">
        <v>2327</v>
      </c>
    </row>
    <row r="31" spans="1:43" ht="99" customHeight="1" x14ac:dyDescent="0.2">
      <c r="A31" s="1159"/>
      <c r="B31" s="349"/>
      <c r="C31" s="349"/>
      <c r="D31" s="1159"/>
      <c r="E31" s="1916"/>
      <c r="F31" s="1917"/>
      <c r="G31" s="350"/>
      <c r="H31" s="1916"/>
      <c r="I31" s="1917"/>
      <c r="J31" s="1164">
        <v>121</v>
      </c>
      <c r="K31" s="1151" t="s">
        <v>1649</v>
      </c>
      <c r="L31" s="337" t="s">
        <v>2325</v>
      </c>
      <c r="M31" s="1165">
        <v>4</v>
      </c>
      <c r="N31" s="1159" t="s">
        <v>1650</v>
      </c>
      <c r="O31" s="1670"/>
      <c r="P31" s="1668"/>
      <c r="Q31" s="1160">
        <f>V31/R30</f>
        <v>0.5</v>
      </c>
      <c r="R31" s="1928"/>
      <c r="S31" s="1668"/>
      <c r="T31" s="1162" t="s">
        <v>1651</v>
      </c>
      <c r="U31" s="1155" t="s">
        <v>1652</v>
      </c>
      <c r="V31" s="1271">
        <v>40000000</v>
      </c>
      <c r="W31" s="1940"/>
      <c r="X31" s="1670"/>
      <c r="Y31" s="1667"/>
      <c r="Z31" s="1667"/>
      <c r="AA31" s="1667"/>
      <c r="AB31" s="1667"/>
      <c r="AC31" s="1667"/>
      <c r="AD31" s="1667"/>
      <c r="AE31" s="1667"/>
      <c r="AF31" s="1667"/>
      <c r="AG31" s="1667"/>
      <c r="AH31" s="1667"/>
      <c r="AI31" s="1667"/>
      <c r="AJ31" s="1667"/>
      <c r="AK31" s="1667"/>
      <c r="AL31" s="1667"/>
      <c r="AM31" s="1667"/>
      <c r="AN31" s="1667"/>
      <c r="AO31" s="1947"/>
      <c r="AP31" s="1947"/>
      <c r="AQ31" s="1950"/>
    </row>
    <row r="32" spans="1:43" s="351" customFormat="1" ht="15" x14ac:dyDescent="0.2">
      <c r="A32" s="1236"/>
      <c r="B32" s="1236"/>
      <c r="C32" s="1236"/>
      <c r="D32" s="1236"/>
      <c r="E32" s="1236"/>
      <c r="F32" s="1236"/>
      <c r="G32" s="1236"/>
      <c r="H32" s="1236"/>
      <c r="I32" s="1236"/>
      <c r="J32" s="1237"/>
      <c r="K32" s="1149"/>
      <c r="L32" s="1149"/>
      <c r="M32" s="1236"/>
      <c r="N32" s="1238"/>
      <c r="O32" s="1236"/>
      <c r="P32" s="1149"/>
      <c r="Q32" s="1239"/>
      <c r="R32" s="1240"/>
      <c r="S32" s="1149"/>
      <c r="T32" s="1149"/>
      <c r="U32" s="1149"/>
      <c r="V32" s="1275"/>
      <c r="W32" s="1241"/>
      <c r="X32" s="1236"/>
      <c r="Y32" s="1242"/>
      <c r="Z32" s="1243"/>
      <c r="AA32" s="1242"/>
      <c r="AB32" s="1242"/>
      <c r="AC32" s="1242"/>
      <c r="AD32" s="1242"/>
      <c r="AE32" s="1242"/>
      <c r="AF32" s="1242"/>
      <c r="AG32" s="1242"/>
      <c r="AH32" s="1242"/>
      <c r="AI32" s="1242"/>
      <c r="AJ32" s="1242"/>
      <c r="AK32" s="1242"/>
      <c r="AL32" s="1242"/>
      <c r="AM32" s="1242"/>
      <c r="AN32" s="1242"/>
      <c r="AO32" s="1244"/>
      <c r="AP32" s="1244"/>
      <c r="AQ32" s="1245"/>
    </row>
    <row r="36" spans="1:61" s="59" customFormat="1" ht="15" x14ac:dyDescent="0.25">
      <c r="A36" s="23"/>
      <c r="B36" s="23"/>
      <c r="C36" s="23"/>
      <c r="D36" s="1957" t="s">
        <v>1653</v>
      </c>
      <c r="E36" s="1957"/>
      <c r="F36" s="1957"/>
      <c r="G36" s="1957"/>
      <c r="H36" s="1957"/>
      <c r="I36" s="1957"/>
      <c r="J36" s="23"/>
      <c r="K36" s="34"/>
      <c r="L36" s="352"/>
      <c r="M36" s="35"/>
      <c r="N36" s="353"/>
      <c r="O36" s="23"/>
      <c r="P36" s="352"/>
      <c r="Q36" s="354"/>
      <c r="R36" s="355"/>
      <c r="S36" s="356"/>
      <c r="T36" s="352"/>
      <c r="U36" s="352"/>
      <c r="V36" s="1276"/>
      <c r="W36" s="39"/>
      <c r="X36" s="357"/>
      <c r="Y36" s="357"/>
      <c r="Z36" s="358"/>
      <c r="AA36" s="34"/>
      <c r="AB36" s="1"/>
      <c r="AC36" s="359"/>
      <c r="AD36" s="1"/>
      <c r="AE36" s="359"/>
      <c r="AF36" s="1"/>
      <c r="AG36" s="359"/>
      <c r="AH36" s="1"/>
      <c r="AI36" s="359"/>
      <c r="AJ36" s="1"/>
      <c r="AK36" s="359"/>
      <c r="AL36" s="1"/>
      <c r="AM36" s="359"/>
      <c r="AN36" s="359"/>
      <c r="AO36" s="1"/>
      <c r="AP36" s="359"/>
      <c r="AQ36" s="1"/>
      <c r="AR36" s="359"/>
      <c r="AS36" s="1"/>
      <c r="AT36" s="359"/>
      <c r="AU36" s="1"/>
      <c r="AV36" s="359"/>
      <c r="AW36" s="1"/>
      <c r="AX36" s="359"/>
      <c r="AY36" s="163"/>
      <c r="AZ36" s="360"/>
      <c r="BA36" s="360"/>
      <c r="BB36" s="360"/>
      <c r="BC36" s="163"/>
      <c r="BD36" s="163"/>
      <c r="BE36" s="361"/>
      <c r="BF36" s="362"/>
      <c r="BG36" s="363"/>
      <c r="BH36" s="364"/>
      <c r="BI36" s="365"/>
    </row>
    <row r="37" spans="1:61" s="59" customFormat="1" x14ac:dyDescent="0.2">
      <c r="A37" s="23"/>
      <c r="B37" s="23"/>
      <c r="C37" s="23"/>
      <c r="D37" s="1956" t="s">
        <v>1654</v>
      </c>
      <c r="E37" s="1956"/>
      <c r="F37" s="1956"/>
      <c r="G37" s="1956"/>
      <c r="H37" s="1956"/>
      <c r="I37" s="1956"/>
      <c r="J37" s="23"/>
      <c r="K37" s="34"/>
      <c r="L37" s="352"/>
      <c r="M37" s="35"/>
      <c r="N37" s="353"/>
      <c r="O37" s="23"/>
      <c r="P37" s="352"/>
      <c r="Q37" s="354"/>
      <c r="R37" s="355"/>
      <c r="S37" s="356"/>
      <c r="T37" s="352"/>
      <c r="U37" s="352"/>
      <c r="V37" s="1277"/>
      <c r="W37" s="39"/>
      <c r="X37" s="357"/>
      <c r="Y37" s="357"/>
      <c r="Z37" s="358"/>
      <c r="AA37" s="34"/>
      <c r="AB37" s="1"/>
      <c r="AC37" s="359"/>
      <c r="AD37" s="1"/>
      <c r="AE37" s="359"/>
      <c r="AF37" s="1"/>
      <c r="AG37" s="359"/>
      <c r="AH37" s="1"/>
      <c r="AI37" s="359"/>
      <c r="AJ37" s="1"/>
      <c r="AK37" s="359"/>
      <c r="AL37" s="1"/>
      <c r="AM37" s="359"/>
      <c r="AN37" s="359"/>
      <c r="AO37" s="1"/>
      <c r="AP37" s="359"/>
      <c r="AQ37" s="1"/>
      <c r="AR37" s="359"/>
      <c r="AS37" s="1"/>
      <c r="AT37" s="359"/>
      <c r="AU37" s="1"/>
      <c r="AV37" s="359"/>
      <c r="AW37" s="1"/>
      <c r="AX37" s="359"/>
      <c r="AY37" s="163"/>
      <c r="AZ37" s="366"/>
      <c r="BA37" s="366"/>
      <c r="BB37" s="360"/>
      <c r="BC37" s="163"/>
      <c r="BD37" s="163"/>
      <c r="BE37" s="361"/>
      <c r="BF37" s="362"/>
      <c r="BG37" s="363"/>
      <c r="BH37" s="364"/>
      <c r="BI37" s="365"/>
    </row>
    <row r="38" spans="1:61" s="59" customFormat="1" x14ac:dyDescent="0.2">
      <c r="A38" s="23"/>
      <c r="B38" s="23"/>
      <c r="C38" s="23"/>
      <c r="D38" s="23"/>
      <c r="E38" s="23"/>
      <c r="F38" s="23"/>
      <c r="G38" s="23"/>
      <c r="H38" s="23"/>
      <c r="I38" s="23"/>
      <c r="J38" s="23"/>
      <c r="K38" s="34"/>
      <c r="L38" s="352"/>
      <c r="M38" s="35"/>
      <c r="N38" s="353"/>
      <c r="O38" s="23"/>
      <c r="P38" s="352"/>
      <c r="Q38" s="354"/>
      <c r="R38" s="355"/>
      <c r="S38" s="356"/>
      <c r="T38" s="352"/>
      <c r="U38" s="352"/>
      <c r="V38" s="1276"/>
      <c r="W38" s="39"/>
      <c r="X38" s="357"/>
      <c r="Y38" s="357"/>
      <c r="Z38" s="358"/>
      <c r="AA38" s="34"/>
      <c r="AB38" s="1"/>
      <c r="AC38" s="359"/>
      <c r="AD38" s="1"/>
      <c r="AE38" s="359"/>
      <c r="AF38" s="1"/>
      <c r="AG38" s="359"/>
      <c r="AH38" s="1"/>
      <c r="AI38" s="359"/>
      <c r="AJ38" s="1"/>
      <c r="AK38" s="359"/>
      <c r="AL38" s="1"/>
      <c r="AM38" s="359"/>
      <c r="AN38" s="359"/>
      <c r="AO38" s="1"/>
      <c r="AP38" s="359"/>
      <c r="AQ38" s="1"/>
      <c r="AR38" s="359"/>
      <c r="AS38" s="1"/>
      <c r="AT38" s="359"/>
      <c r="AU38" s="1"/>
      <c r="AV38" s="359"/>
      <c r="AW38" s="1"/>
      <c r="AX38" s="359"/>
      <c r="AY38" s="163"/>
      <c r="AZ38" s="367"/>
      <c r="BA38" s="367"/>
      <c r="BB38" s="360"/>
      <c r="BC38" s="163"/>
      <c r="BD38" s="163"/>
      <c r="BE38" s="361"/>
      <c r="BF38" s="362"/>
      <c r="BG38" s="363"/>
      <c r="BH38" s="364"/>
      <c r="BI38" s="365"/>
    </row>
    <row r="40" spans="1:61" x14ac:dyDescent="0.2">
      <c r="J40" s="13"/>
      <c r="K40" s="368"/>
      <c r="L40" s="368"/>
      <c r="M40" s="75"/>
      <c r="N40" s="369"/>
      <c r="O40" s="75"/>
      <c r="P40" s="368"/>
      <c r="Q40" s="69"/>
    </row>
    <row r="41" spans="1:61" ht="69" customHeight="1" x14ac:dyDescent="0.2">
      <c r="J41" s="13"/>
      <c r="K41" s="68"/>
      <c r="L41" s="368"/>
      <c r="M41" s="75"/>
      <c r="N41" s="369"/>
      <c r="O41" s="75"/>
      <c r="P41" s="368"/>
      <c r="Q41" s="69"/>
    </row>
    <row r="42" spans="1:61" x14ac:dyDescent="0.2">
      <c r="J42" s="13"/>
      <c r="K42" s="68"/>
      <c r="L42" s="368"/>
      <c r="M42" s="75"/>
      <c r="N42" s="369"/>
      <c r="O42" s="75"/>
      <c r="P42" s="368"/>
      <c r="Q42" s="69"/>
    </row>
    <row r="43" spans="1:61" ht="16.5" customHeight="1" x14ac:dyDescent="0.2">
      <c r="J43" s="13"/>
      <c r="K43" s="68"/>
      <c r="L43" s="368"/>
      <c r="M43" s="75"/>
      <c r="N43" s="369"/>
      <c r="O43" s="75"/>
      <c r="P43" s="68"/>
      <c r="Q43" s="69"/>
    </row>
    <row r="44" spans="1:61" x14ac:dyDescent="0.2">
      <c r="J44" s="13"/>
      <c r="K44" s="368"/>
      <c r="L44" s="368"/>
      <c r="M44" s="75"/>
      <c r="N44" s="369"/>
      <c r="O44" s="75"/>
      <c r="P44" s="68"/>
      <c r="Q44" s="69"/>
    </row>
    <row r="45" spans="1:61" x14ac:dyDescent="0.2">
      <c r="J45" s="13"/>
      <c r="K45" s="368"/>
      <c r="L45" s="368"/>
      <c r="M45" s="75"/>
      <c r="N45" s="369"/>
      <c r="O45" s="75"/>
      <c r="P45" s="68"/>
      <c r="Q45" s="69"/>
    </row>
    <row r="46" spans="1:61" x14ac:dyDescent="0.2">
      <c r="J46" s="13"/>
      <c r="K46" s="368"/>
      <c r="L46" s="368"/>
      <c r="M46" s="75"/>
      <c r="N46" s="369"/>
      <c r="O46" s="75"/>
      <c r="P46" s="368"/>
      <c r="Q46" s="69"/>
    </row>
    <row r="47" spans="1:61" x14ac:dyDescent="0.2">
      <c r="J47" s="13"/>
      <c r="K47" s="368"/>
      <c r="L47" s="368"/>
      <c r="M47" s="75"/>
      <c r="N47" s="369"/>
      <c r="O47" s="75"/>
      <c r="P47" s="368"/>
      <c r="Q47" s="69"/>
    </row>
    <row r="48" spans="1:61" x14ac:dyDescent="0.2">
      <c r="J48" s="13"/>
      <c r="K48" s="368"/>
      <c r="L48" s="368"/>
      <c r="M48" s="75"/>
      <c r="N48" s="369"/>
      <c r="O48" s="75"/>
      <c r="P48" s="368"/>
      <c r="Q48" s="69"/>
    </row>
  </sheetData>
  <mergeCells count="226">
    <mergeCell ref="AE7:AJ7"/>
    <mergeCell ref="AK7:AM7"/>
    <mergeCell ref="AO7:AO8"/>
    <mergeCell ref="AP7:AP8"/>
    <mergeCell ref="AQ7:AQ8"/>
    <mergeCell ref="AK12:AK13"/>
    <mergeCell ref="AL12:AL13"/>
    <mergeCell ref="AM12:AM13"/>
    <mergeCell ref="AN12:AN13"/>
    <mergeCell ref="AI12:AI13"/>
    <mergeCell ref="AJ12:AJ13"/>
    <mergeCell ref="AO12:AO13"/>
    <mergeCell ref="AP12:AP13"/>
    <mergeCell ref="AQ12:AQ13"/>
    <mergeCell ref="N5:AQ5"/>
    <mergeCell ref="Y6:AM6"/>
    <mergeCell ref="A7:A8"/>
    <mergeCell ref="B7:C8"/>
    <mergeCell ref="D7:D8"/>
    <mergeCell ref="E7:F8"/>
    <mergeCell ref="G7:G8"/>
    <mergeCell ref="H7:I8"/>
    <mergeCell ref="J7:J8"/>
    <mergeCell ref="K7:K8"/>
    <mergeCell ref="L7:L8"/>
    <mergeCell ref="M7:M8"/>
    <mergeCell ref="N7:N8"/>
    <mergeCell ref="O7:O8"/>
    <mergeCell ref="P7:P8"/>
    <mergeCell ref="Q7:Q8"/>
    <mergeCell ref="R7:R8"/>
    <mergeCell ref="S7:S8"/>
    <mergeCell ref="T7:T8"/>
    <mergeCell ref="U7:U8"/>
    <mergeCell ref="V7:V8"/>
    <mergeCell ref="X7:X8"/>
    <mergeCell ref="Y7:Z7"/>
    <mergeCell ref="AA7:AD7"/>
    <mergeCell ref="D37:I37"/>
    <mergeCell ref="AI30:AI31"/>
    <mergeCell ref="AJ30:AJ31"/>
    <mergeCell ref="AO30:AO31"/>
    <mergeCell ref="AP30:AP31"/>
    <mergeCell ref="AQ30:AQ31"/>
    <mergeCell ref="D36:I36"/>
    <mergeCell ref="AC30:AC31"/>
    <mergeCell ref="AD30:AD31"/>
    <mergeCell ref="AE30:AE31"/>
    <mergeCell ref="AF30:AF31"/>
    <mergeCell ref="AG30:AG31"/>
    <mergeCell ref="AH30:AH31"/>
    <mergeCell ref="W30:W31"/>
    <mergeCell ref="X30:X31"/>
    <mergeCell ref="Y30:Y31"/>
    <mergeCell ref="Z30:Z31"/>
    <mergeCell ref="AA30:AA31"/>
    <mergeCell ref="AB30:AB31"/>
    <mergeCell ref="H30:I31"/>
    <mergeCell ref="O30:O31"/>
    <mergeCell ref="P30:P31"/>
    <mergeCell ref="AP27:AP28"/>
    <mergeCell ref="AQ27:AQ28"/>
    <mergeCell ref="H29:L29"/>
    <mergeCell ref="AC27:AC28"/>
    <mergeCell ref="AD27:AD28"/>
    <mergeCell ref="AE27:AE28"/>
    <mergeCell ref="AF27:AF28"/>
    <mergeCell ref="AG27:AG28"/>
    <mergeCell ref="AH27:AH28"/>
    <mergeCell ref="S27:S28"/>
    <mergeCell ref="W27:W28"/>
    <mergeCell ref="Y27:Y28"/>
    <mergeCell ref="Z27:Z28"/>
    <mergeCell ref="AA27:AA28"/>
    <mergeCell ref="AB27:AB28"/>
    <mergeCell ref="M27:M28"/>
    <mergeCell ref="O27:O28"/>
    <mergeCell ref="P27:P28"/>
    <mergeCell ref="Q27:Q28"/>
    <mergeCell ref="AK27:AK28"/>
    <mergeCell ref="AL27:AL28"/>
    <mergeCell ref="AM27:AM28"/>
    <mergeCell ref="AN27:AN28"/>
    <mergeCell ref="AB22:AB24"/>
    <mergeCell ref="AC22:AC24"/>
    <mergeCell ref="AD22:AD24"/>
    <mergeCell ref="T22:T23"/>
    <mergeCell ref="R30:R31"/>
    <mergeCell ref="S30:S31"/>
    <mergeCell ref="AI27:AI28"/>
    <mergeCell ref="AJ27:AJ28"/>
    <mergeCell ref="AO27:AO28"/>
    <mergeCell ref="AK22:AK24"/>
    <mergeCell ref="AL22:AL24"/>
    <mergeCell ref="AM22:AM24"/>
    <mergeCell ref="AN22:AN24"/>
    <mergeCell ref="AK30:AK31"/>
    <mergeCell ref="AL30:AL31"/>
    <mergeCell ref="AM30:AM31"/>
    <mergeCell ref="AN30:AN31"/>
    <mergeCell ref="P22:P24"/>
    <mergeCell ref="Q22:Q23"/>
    <mergeCell ref="R22:R24"/>
    <mergeCell ref="S22:S24"/>
    <mergeCell ref="R27:R28"/>
    <mergeCell ref="AO22:AO24"/>
    <mergeCell ref="AP22:AP24"/>
    <mergeCell ref="AQ22:AQ24"/>
    <mergeCell ref="E25:K25"/>
    <mergeCell ref="H26:L26"/>
    <mergeCell ref="E27:F31"/>
    <mergeCell ref="H27:I28"/>
    <mergeCell ref="J27:J28"/>
    <mergeCell ref="K27:K28"/>
    <mergeCell ref="L27:L28"/>
    <mergeCell ref="AE22:AE24"/>
    <mergeCell ref="AF22:AF24"/>
    <mergeCell ref="AG22:AG24"/>
    <mergeCell ref="AH22:AH24"/>
    <mergeCell ref="AI22:AI24"/>
    <mergeCell ref="AJ22:AJ24"/>
    <mergeCell ref="Y22:Y24"/>
    <mergeCell ref="Z22:Z24"/>
    <mergeCell ref="AA22:AA24"/>
    <mergeCell ref="H22:I24"/>
    <mergeCell ref="J22:J24"/>
    <mergeCell ref="K22:K24"/>
    <mergeCell ref="L22:L24"/>
    <mergeCell ref="M22:M24"/>
    <mergeCell ref="AE18:AE20"/>
    <mergeCell ref="AF18:AF20"/>
    <mergeCell ref="AG18:AG20"/>
    <mergeCell ref="AH18:AH20"/>
    <mergeCell ref="Y18:Y20"/>
    <mergeCell ref="Z18:Z20"/>
    <mergeCell ref="AA18:AA20"/>
    <mergeCell ref="AB18:AB20"/>
    <mergeCell ref="AC18:AC20"/>
    <mergeCell ref="AD18:AD20"/>
    <mergeCell ref="T18:T20"/>
    <mergeCell ref="U18:U20"/>
    <mergeCell ref="V18:V20"/>
    <mergeCell ref="U22:U23"/>
    <mergeCell ref="V22:V23"/>
    <mergeCell ref="W22:W24"/>
    <mergeCell ref="X22:X24"/>
    <mergeCell ref="N22:N24"/>
    <mergeCell ref="O22:O24"/>
    <mergeCell ref="H21:K21"/>
    <mergeCell ref="AI18:AI20"/>
    <mergeCell ref="AJ18:AJ20"/>
    <mergeCell ref="AK14:AK16"/>
    <mergeCell ref="AL14:AL16"/>
    <mergeCell ref="AM14:AM16"/>
    <mergeCell ref="AK18:AK20"/>
    <mergeCell ref="AL18:AL20"/>
    <mergeCell ref="AM18:AM20"/>
    <mergeCell ref="H17:K17"/>
    <mergeCell ref="H18:I20"/>
    <mergeCell ref="J18:J20"/>
    <mergeCell ref="K18:K20"/>
    <mergeCell ref="AI14:AI16"/>
    <mergeCell ref="AJ14:AJ16"/>
    <mergeCell ref="Z14:Z16"/>
    <mergeCell ref="AD14:AD16"/>
    <mergeCell ref="AE14:AE16"/>
    <mergeCell ref="AG12:AG13"/>
    <mergeCell ref="AH12:AH13"/>
    <mergeCell ref="AG14:AG16"/>
    <mergeCell ref="AH14:AH16"/>
    <mergeCell ref="AP14:AP16"/>
    <mergeCell ref="AQ14:AQ16"/>
    <mergeCell ref="AO18:AO20"/>
    <mergeCell ref="AP18:AP20"/>
    <mergeCell ref="AQ18:AQ20"/>
    <mergeCell ref="AN18:AN20"/>
    <mergeCell ref="AN14:AN16"/>
    <mergeCell ref="AO14:AO16"/>
    <mergeCell ref="W12:W13"/>
    <mergeCell ref="X12:X13"/>
    <mergeCell ref="Y12:Y13"/>
    <mergeCell ref="Z12:Z13"/>
    <mergeCell ref="AA12:AA13"/>
    <mergeCell ref="AB12:AB13"/>
    <mergeCell ref="L18:L20"/>
    <mergeCell ref="M18:M20"/>
    <mergeCell ref="AF14:AF16"/>
    <mergeCell ref="W18:W20"/>
    <mergeCell ref="X18:X20"/>
    <mergeCell ref="O18:O20"/>
    <mergeCell ref="P18:P20"/>
    <mergeCell ref="O14:O16"/>
    <mergeCell ref="P14:P16"/>
    <mergeCell ref="R14:R16"/>
    <mergeCell ref="S14:S16"/>
    <mergeCell ref="Y14:Y16"/>
    <mergeCell ref="Q18:Q20"/>
    <mergeCell ref="R18:R20"/>
    <mergeCell ref="S18:S20"/>
    <mergeCell ref="AA14:AA16"/>
    <mergeCell ref="AB14:AB16"/>
    <mergeCell ref="AC14:AC16"/>
    <mergeCell ref="B9:C9"/>
    <mergeCell ref="E10:K10"/>
    <mergeCell ref="H11:K11"/>
    <mergeCell ref="G12:G16"/>
    <mergeCell ref="H12:I16"/>
    <mergeCell ref="J12:J13"/>
    <mergeCell ref="K12:K13"/>
    <mergeCell ref="A5:M6"/>
    <mergeCell ref="A1:AO4"/>
    <mergeCell ref="R12:R13"/>
    <mergeCell ref="S12:S13"/>
    <mergeCell ref="T12:T13"/>
    <mergeCell ref="U12:U13"/>
    <mergeCell ref="V12:V13"/>
    <mergeCell ref="L12:L13"/>
    <mergeCell ref="M12:M13"/>
    <mergeCell ref="N12:N13"/>
    <mergeCell ref="O12:O13"/>
    <mergeCell ref="P12:P13"/>
    <mergeCell ref="Q12:Q13"/>
    <mergeCell ref="AC12:AC13"/>
    <mergeCell ref="AD12:AD13"/>
    <mergeCell ref="AE12:AE13"/>
    <mergeCell ref="AF12:AF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9"/>
  <sheetViews>
    <sheetView zoomScale="55" zoomScaleNormal="55" workbookViewId="0">
      <selection activeCell="A5" sqref="A5:M6"/>
    </sheetView>
  </sheetViews>
  <sheetFormatPr baseColWidth="10" defaultRowHeight="14.25" x14ac:dyDescent="0.2"/>
  <cols>
    <col min="1" max="1" width="13.140625" style="33" customWidth="1"/>
    <col min="2" max="2" width="4" style="1" customWidth="1"/>
    <col min="3" max="3" width="12.85546875" style="1" customWidth="1"/>
    <col min="4" max="4" width="14.7109375" style="1" customWidth="1"/>
    <col min="5" max="5" width="10" style="1" customWidth="1"/>
    <col min="6" max="6" width="6.28515625" style="1" customWidth="1"/>
    <col min="7" max="7" width="12.28515625" style="1" customWidth="1"/>
    <col min="8" max="8" width="8.5703125" style="1" customWidth="1"/>
    <col min="9" max="9" width="13.7109375" style="1" customWidth="1"/>
    <col min="10" max="10" width="11.5703125" style="1" customWidth="1"/>
    <col min="11" max="11" width="24.7109375" style="34" customWidth="1"/>
    <col min="12" max="12" width="20.28515625" style="352" customWidth="1"/>
    <col min="13" max="13" width="20.85546875" style="23" customWidth="1"/>
    <col min="14" max="14" width="26.85546875" style="23" customWidth="1"/>
    <col min="15" max="15" width="15.28515625" style="471" customWidth="1"/>
    <col min="16" max="16" width="25" style="34" customWidth="1"/>
    <col min="17" max="17" width="12.7109375" style="36" customWidth="1"/>
    <col min="18" max="18" width="19" style="37" customWidth="1"/>
    <col min="19" max="19" width="23.5703125" style="34" customWidth="1"/>
    <col min="20" max="20" width="33.7109375" style="34" customWidth="1"/>
    <col min="21" max="21" width="31.140625" style="34" customWidth="1"/>
    <col min="22" max="22" width="19.28515625" style="38" customWidth="1"/>
    <col min="23" max="23" width="11.7109375" style="39" customWidth="1"/>
    <col min="24" max="24" width="15.42578125" style="40" customWidth="1"/>
    <col min="25" max="25" width="5.5703125" style="1" customWidth="1"/>
    <col min="26" max="26" width="4.7109375" style="1" customWidth="1"/>
    <col min="27" max="28" width="7.28515625" style="1" customWidth="1"/>
    <col min="29" max="29" width="13.140625" style="1" customWidth="1"/>
    <col min="30" max="30" width="9.5703125" style="1" customWidth="1"/>
    <col min="31" max="31" width="6.28515625" style="1" customWidth="1"/>
    <col min="32" max="32" width="5.85546875" style="1" customWidth="1"/>
    <col min="33" max="34" width="4.42578125" style="1" customWidth="1"/>
    <col min="35" max="35" width="5" style="1" customWidth="1"/>
    <col min="36" max="36" width="5.85546875" style="1" customWidth="1"/>
    <col min="37" max="37" width="6.140625" style="1" customWidth="1"/>
    <col min="38" max="38" width="6.28515625" style="1" customWidth="1"/>
    <col min="39" max="39" width="4.85546875" style="1" customWidth="1"/>
    <col min="40" max="40" width="11" style="1" customWidth="1"/>
    <col min="41" max="41" width="11.5703125" style="41" customWidth="1"/>
    <col min="42" max="42" width="13.7109375" style="42" customWidth="1"/>
    <col min="43" max="43" width="20.85546875" style="43" customWidth="1"/>
    <col min="44" max="256" width="11.42578125" style="1"/>
    <col min="257" max="257" width="13.140625" style="1" customWidth="1"/>
    <col min="258" max="258" width="4" style="1" customWidth="1"/>
    <col min="259" max="259" width="12.85546875" style="1" customWidth="1"/>
    <col min="260" max="260" width="14.7109375" style="1" customWidth="1"/>
    <col min="261" max="261" width="10" style="1" customWidth="1"/>
    <col min="262" max="262" width="6.28515625" style="1" customWidth="1"/>
    <col min="263" max="263" width="12.28515625" style="1" customWidth="1"/>
    <col min="264" max="264" width="8.5703125" style="1" customWidth="1"/>
    <col min="265" max="265" width="13.7109375" style="1" customWidth="1"/>
    <col min="266" max="266" width="11.5703125" style="1" customWidth="1"/>
    <col min="267" max="267" width="24.7109375" style="1" customWidth="1"/>
    <col min="268" max="268" width="17.42578125" style="1" customWidth="1"/>
    <col min="269" max="269" width="20.85546875" style="1" customWidth="1"/>
    <col min="270" max="270" width="26.85546875" style="1" customWidth="1"/>
    <col min="271" max="271" width="8" style="1" customWidth="1"/>
    <col min="272" max="272" width="25" style="1" customWidth="1"/>
    <col min="273" max="273" width="12.7109375" style="1" customWidth="1"/>
    <col min="274" max="274" width="16.42578125" style="1" customWidth="1"/>
    <col min="275" max="275" width="23.5703125" style="1" customWidth="1"/>
    <col min="276" max="276" width="33.7109375" style="1" customWidth="1"/>
    <col min="277" max="277" width="31.140625" style="1" customWidth="1"/>
    <col min="278" max="278" width="19.28515625" style="1" customWidth="1"/>
    <col min="279" max="279" width="11.7109375" style="1" customWidth="1"/>
    <col min="280" max="280" width="15.42578125" style="1" customWidth="1"/>
    <col min="281" max="281" width="5.5703125" style="1" customWidth="1"/>
    <col min="282" max="282" width="4.7109375" style="1" customWidth="1"/>
    <col min="283" max="284" width="7.28515625" style="1" customWidth="1"/>
    <col min="285" max="285" width="8.42578125" style="1" customWidth="1"/>
    <col min="286" max="286" width="9.5703125" style="1" customWidth="1"/>
    <col min="287" max="287" width="6.28515625" style="1" customWidth="1"/>
    <col min="288" max="288" width="5.85546875" style="1" customWidth="1"/>
    <col min="289" max="290" width="4.42578125" style="1" customWidth="1"/>
    <col min="291" max="291" width="5" style="1" customWidth="1"/>
    <col min="292" max="292" width="5.85546875" style="1" customWidth="1"/>
    <col min="293" max="293" width="6.140625" style="1" customWidth="1"/>
    <col min="294" max="294" width="6.28515625" style="1" customWidth="1"/>
    <col min="295" max="295" width="4.85546875" style="1" customWidth="1"/>
    <col min="296" max="296" width="8.140625" style="1" customWidth="1"/>
    <col min="297" max="297" width="11.5703125" style="1" customWidth="1"/>
    <col min="298" max="298" width="13.7109375" style="1" customWidth="1"/>
    <col min="299" max="299" width="20.85546875" style="1" customWidth="1"/>
    <col min="300" max="512" width="11.42578125" style="1"/>
    <col min="513" max="513" width="13.140625" style="1" customWidth="1"/>
    <col min="514" max="514" width="4" style="1" customWidth="1"/>
    <col min="515" max="515" width="12.85546875" style="1" customWidth="1"/>
    <col min="516" max="516" width="14.7109375" style="1" customWidth="1"/>
    <col min="517" max="517" width="10" style="1" customWidth="1"/>
    <col min="518" max="518" width="6.28515625" style="1" customWidth="1"/>
    <col min="519" max="519" width="12.28515625" style="1" customWidth="1"/>
    <col min="520" max="520" width="8.5703125" style="1" customWidth="1"/>
    <col min="521" max="521" width="13.7109375" style="1" customWidth="1"/>
    <col min="522" max="522" width="11.5703125" style="1" customWidth="1"/>
    <col min="523" max="523" width="24.7109375" style="1" customWidth="1"/>
    <col min="524" max="524" width="17.42578125" style="1" customWidth="1"/>
    <col min="525" max="525" width="20.85546875" style="1" customWidth="1"/>
    <col min="526" max="526" width="26.85546875" style="1" customWidth="1"/>
    <col min="527" max="527" width="8" style="1" customWidth="1"/>
    <col min="528" max="528" width="25" style="1" customWidth="1"/>
    <col min="529" max="529" width="12.7109375" style="1" customWidth="1"/>
    <col min="530" max="530" width="16.42578125" style="1" customWidth="1"/>
    <col min="531" max="531" width="23.5703125" style="1" customWidth="1"/>
    <col min="532" max="532" width="33.7109375" style="1" customWidth="1"/>
    <col min="533" max="533" width="31.140625" style="1" customWidth="1"/>
    <col min="534" max="534" width="19.28515625" style="1" customWidth="1"/>
    <col min="535" max="535" width="11.7109375" style="1" customWidth="1"/>
    <col min="536" max="536" width="15.42578125" style="1" customWidth="1"/>
    <col min="537" max="537" width="5.5703125" style="1" customWidth="1"/>
    <col min="538" max="538" width="4.7109375" style="1" customWidth="1"/>
    <col min="539" max="540" width="7.28515625" style="1" customWidth="1"/>
    <col min="541" max="541" width="8.42578125" style="1" customWidth="1"/>
    <col min="542" max="542" width="9.5703125" style="1" customWidth="1"/>
    <col min="543" max="543" width="6.28515625" style="1" customWidth="1"/>
    <col min="544" max="544" width="5.85546875" style="1" customWidth="1"/>
    <col min="545" max="546" width="4.42578125" style="1" customWidth="1"/>
    <col min="547" max="547" width="5" style="1" customWidth="1"/>
    <col min="548" max="548" width="5.85546875" style="1" customWidth="1"/>
    <col min="549" max="549" width="6.140625" style="1" customWidth="1"/>
    <col min="550" max="550" width="6.28515625" style="1" customWidth="1"/>
    <col min="551" max="551" width="4.85546875" style="1" customWidth="1"/>
    <col min="552" max="552" width="8.140625" style="1" customWidth="1"/>
    <col min="553" max="553" width="11.5703125" style="1" customWidth="1"/>
    <col min="554" max="554" width="13.7109375" style="1" customWidth="1"/>
    <col min="555" max="555" width="20.85546875" style="1" customWidth="1"/>
    <col min="556" max="768" width="11.42578125" style="1"/>
    <col min="769" max="769" width="13.140625" style="1" customWidth="1"/>
    <col min="770" max="770" width="4" style="1" customWidth="1"/>
    <col min="771" max="771" width="12.85546875" style="1" customWidth="1"/>
    <col min="772" max="772" width="14.7109375" style="1" customWidth="1"/>
    <col min="773" max="773" width="10" style="1" customWidth="1"/>
    <col min="774" max="774" width="6.28515625" style="1" customWidth="1"/>
    <col min="775" max="775" width="12.28515625" style="1" customWidth="1"/>
    <col min="776" max="776" width="8.5703125" style="1" customWidth="1"/>
    <col min="777" max="777" width="13.7109375" style="1" customWidth="1"/>
    <col min="778" max="778" width="11.5703125" style="1" customWidth="1"/>
    <col min="779" max="779" width="24.7109375" style="1" customWidth="1"/>
    <col min="780" max="780" width="17.42578125" style="1" customWidth="1"/>
    <col min="781" max="781" width="20.85546875" style="1" customWidth="1"/>
    <col min="782" max="782" width="26.85546875" style="1" customWidth="1"/>
    <col min="783" max="783" width="8" style="1" customWidth="1"/>
    <col min="784" max="784" width="25" style="1" customWidth="1"/>
    <col min="785" max="785" width="12.7109375" style="1" customWidth="1"/>
    <col min="786" max="786" width="16.42578125" style="1" customWidth="1"/>
    <col min="787" max="787" width="23.5703125" style="1" customWidth="1"/>
    <col min="788" max="788" width="33.7109375" style="1" customWidth="1"/>
    <col min="789" max="789" width="31.140625" style="1" customWidth="1"/>
    <col min="790" max="790" width="19.28515625" style="1" customWidth="1"/>
    <col min="791" max="791" width="11.7109375" style="1" customWidth="1"/>
    <col min="792" max="792" width="15.42578125" style="1" customWidth="1"/>
    <col min="793" max="793" width="5.5703125" style="1" customWidth="1"/>
    <col min="794" max="794" width="4.7109375" style="1" customWidth="1"/>
    <col min="795" max="796" width="7.28515625" style="1" customWidth="1"/>
    <col min="797" max="797" width="8.42578125" style="1" customWidth="1"/>
    <col min="798" max="798" width="9.5703125" style="1" customWidth="1"/>
    <col min="799" max="799" width="6.28515625" style="1" customWidth="1"/>
    <col min="800" max="800" width="5.85546875" style="1" customWidth="1"/>
    <col min="801" max="802" width="4.42578125" style="1" customWidth="1"/>
    <col min="803" max="803" width="5" style="1" customWidth="1"/>
    <col min="804" max="804" width="5.85546875" style="1" customWidth="1"/>
    <col min="805" max="805" width="6.140625" style="1" customWidth="1"/>
    <col min="806" max="806" width="6.28515625" style="1" customWidth="1"/>
    <col min="807" max="807" width="4.85546875" style="1" customWidth="1"/>
    <col min="808" max="808" width="8.140625" style="1" customWidth="1"/>
    <col min="809" max="809" width="11.5703125" style="1" customWidth="1"/>
    <col min="810" max="810" width="13.7109375" style="1" customWidth="1"/>
    <col min="811" max="811" width="20.85546875" style="1" customWidth="1"/>
    <col min="812" max="1024" width="11.42578125" style="1"/>
    <col min="1025" max="1025" width="13.140625" style="1" customWidth="1"/>
    <col min="1026" max="1026" width="4" style="1" customWidth="1"/>
    <col min="1027" max="1027" width="12.85546875" style="1" customWidth="1"/>
    <col min="1028" max="1028" width="14.7109375" style="1" customWidth="1"/>
    <col min="1029" max="1029" width="10" style="1" customWidth="1"/>
    <col min="1030" max="1030" width="6.28515625" style="1" customWidth="1"/>
    <col min="1031" max="1031" width="12.28515625" style="1" customWidth="1"/>
    <col min="1032" max="1032" width="8.5703125" style="1" customWidth="1"/>
    <col min="1033" max="1033" width="13.7109375" style="1" customWidth="1"/>
    <col min="1034" max="1034" width="11.5703125" style="1" customWidth="1"/>
    <col min="1035" max="1035" width="24.7109375" style="1" customWidth="1"/>
    <col min="1036" max="1036" width="17.42578125" style="1" customWidth="1"/>
    <col min="1037" max="1037" width="20.85546875" style="1" customWidth="1"/>
    <col min="1038" max="1038" width="26.85546875" style="1" customWidth="1"/>
    <col min="1039" max="1039" width="8" style="1" customWidth="1"/>
    <col min="1040" max="1040" width="25" style="1" customWidth="1"/>
    <col min="1041" max="1041" width="12.7109375" style="1" customWidth="1"/>
    <col min="1042" max="1042" width="16.42578125" style="1" customWidth="1"/>
    <col min="1043" max="1043" width="23.5703125" style="1" customWidth="1"/>
    <col min="1044" max="1044" width="33.7109375" style="1" customWidth="1"/>
    <col min="1045" max="1045" width="31.140625" style="1" customWidth="1"/>
    <col min="1046" max="1046" width="19.28515625" style="1" customWidth="1"/>
    <col min="1047" max="1047" width="11.7109375" style="1" customWidth="1"/>
    <col min="1048" max="1048" width="15.42578125" style="1" customWidth="1"/>
    <col min="1049" max="1049" width="5.5703125" style="1" customWidth="1"/>
    <col min="1050" max="1050" width="4.7109375" style="1" customWidth="1"/>
    <col min="1051" max="1052" width="7.28515625" style="1" customWidth="1"/>
    <col min="1053" max="1053" width="8.42578125" style="1" customWidth="1"/>
    <col min="1054" max="1054" width="9.5703125" style="1" customWidth="1"/>
    <col min="1055" max="1055" width="6.28515625" style="1" customWidth="1"/>
    <col min="1056" max="1056" width="5.85546875" style="1" customWidth="1"/>
    <col min="1057" max="1058" width="4.42578125" style="1" customWidth="1"/>
    <col min="1059" max="1059" width="5" style="1" customWidth="1"/>
    <col min="1060" max="1060" width="5.85546875" style="1" customWidth="1"/>
    <col min="1061" max="1061" width="6.140625" style="1" customWidth="1"/>
    <col min="1062" max="1062" width="6.28515625" style="1" customWidth="1"/>
    <col min="1063" max="1063" width="4.85546875" style="1" customWidth="1"/>
    <col min="1064" max="1064" width="8.140625" style="1" customWidth="1"/>
    <col min="1065" max="1065" width="11.5703125" style="1" customWidth="1"/>
    <col min="1066" max="1066" width="13.7109375" style="1" customWidth="1"/>
    <col min="1067" max="1067" width="20.85546875" style="1" customWidth="1"/>
    <col min="1068" max="1280" width="11.42578125" style="1"/>
    <col min="1281" max="1281" width="13.140625" style="1" customWidth="1"/>
    <col min="1282" max="1282" width="4" style="1" customWidth="1"/>
    <col min="1283" max="1283" width="12.85546875" style="1" customWidth="1"/>
    <col min="1284" max="1284" width="14.7109375" style="1" customWidth="1"/>
    <col min="1285" max="1285" width="10" style="1" customWidth="1"/>
    <col min="1286" max="1286" width="6.28515625" style="1" customWidth="1"/>
    <col min="1287" max="1287" width="12.28515625" style="1" customWidth="1"/>
    <col min="1288" max="1288" width="8.5703125" style="1" customWidth="1"/>
    <col min="1289" max="1289" width="13.7109375" style="1" customWidth="1"/>
    <col min="1290" max="1290" width="11.5703125" style="1" customWidth="1"/>
    <col min="1291" max="1291" width="24.7109375" style="1" customWidth="1"/>
    <col min="1292" max="1292" width="17.42578125" style="1" customWidth="1"/>
    <col min="1293" max="1293" width="20.85546875" style="1" customWidth="1"/>
    <col min="1294" max="1294" width="26.85546875" style="1" customWidth="1"/>
    <col min="1295" max="1295" width="8" style="1" customWidth="1"/>
    <col min="1296" max="1296" width="25" style="1" customWidth="1"/>
    <col min="1297" max="1297" width="12.7109375" style="1" customWidth="1"/>
    <col min="1298" max="1298" width="16.42578125" style="1" customWidth="1"/>
    <col min="1299" max="1299" width="23.5703125" style="1" customWidth="1"/>
    <col min="1300" max="1300" width="33.7109375" style="1" customWidth="1"/>
    <col min="1301" max="1301" width="31.140625" style="1" customWidth="1"/>
    <col min="1302" max="1302" width="19.28515625" style="1" customWidth="1"/>
    <col min="1303" max="1303" width="11.7109375" style="1" customWidth="1"/>
    <col min="1304" max="1304" width="15.42578125" style="1" customWidth="1"/>
    <col min="1305" max="1305" width="5.5703125" style="1" customWidth="1"/>
    <col min="1306" max="1306" width="4.7109375" style="1" customWidth="1"/>
    <col min="1307" max="1308" width="7.28515625" style="1" customWidth="1"/>
    <col min="1309" max="1309" width="8.42578125" style="1" customWidth="1"/>
    <col min="1310" max="1310" width="9.5703125" style="1" customWidth="1"/>
    <col min="1311" max="1311" width="6.28515625" style="1" customWidth="1"/>
    <col min="1312" max="1312" width="5.85546875" style="1" customWidth="1"/>
    <col min="1313" max="1314" width="4.42578125" style="1" customWidth="1"/>
    <col min="1315" max="1315" width="5" style="1" customWidth="1"/>
    <col min="1316" max="1316" width="5.85546875" style="1" customWidth="1"/>
    <col min="1317" max="1317" width="6.140625" style="1" customWidth="1"/>
    <col min="1318" max="1318" width="6.28515625" style="1" customWidth="1"/>
    <col min="1319" max="1319" width="4.85546875" style="1" customWidth="1"/>
    <col min="1320" max="1320" width="8.140625" style="1" customWidth="1"/>
    <col min="1321" max="1321" width="11.5703125" style="1" customWidth="1"/>
    <col min="1322" max="1322" width="13.7109375" style="1" customWidth="1"/>
    <col min="1323" max="1323" width="20.85546875" style="1" customWidth="1"/>
    <col min="1324" max="1536" width="11.42578125" style="1"/>
    <col min="1537" max="1537" width="13.140625" style="1" customWidth="1"/>
    <col min="1538" max="1538" width="4" style="1" customWidth="1"/>
    <col min="1539" max="1539" width="12.85546875" style="1" customWidth="1"/>
    <col min="1540" max="1540" width="14.7109375" style="1" customWidth="1"/>
    <col min="1541" max="1541" width="10" style="1" customWidth="1"/>
    <col min="1542" max="1542" width="6.28515625" style="1" customWidth="1"/>
    <col min="1543" max="1543" width="12.28515625" style="1" customWidth="1"/>
    <col min="1544" max="1544" width="8.5703125" style="1" customWidth="1"/>
    <col min="1545" max="1545" width="13.7109375" style="1" customWidth="1"/>
    <col min="1546" max="1546" width="11.5703125" style="1" customWidth="1"/>
    <col min="1547" max="1547" width="24.7109375" style="1" customWidth="1"/>
    <col min="1548" max="1548" width="17.42578125" style="1" customWidth="1"/>
    <col min="1549" max="1549" width="20.85546875" style="1" customWidth="1"/>
    <col min="1550" max="1550" width="26.85546875" style="1" customWidth="1"/>
    <col min="1551" max="1551" width="8" style="1" customWidth="1"/>
    <col min="1552" max="1552" width="25" style="1" customWidth="1"/>
    <col min="1553" max="1553" width="12.7109375" style="1" customWidth="1"/>
    <col min="1554" max="1554" width="16.42578125" style="1" customWidth="1"/>
    <col min="1555" max="1555" width="23.5703125" style="1" customWidth="1"/>
    <col min="1556" max="1556" width="33.7109375" style="1" customWidth="1"/>
    <col min="1557" max="1557" width="31.140625" style="1" customWidth="1"/>
    <col min="1558" max="1558" width="19.28515625" style="1" customWidth="1"/>
    <col min="1559" max="1559" width="11.7109375" style="1" customWidth="1"/>
    <col min="1560" max="1560" width="15.42578125" style="1" customWidth="1"/>
    <col min="1561" max="1561" width="5.5703125" style="1" customWidth="1"/>
    <col min="1562" max="1562" width="4.7109375" style="1" customWidth="1"/>
    <col min="1563" max="1564" width="7.28515625" style="1" customWidth="1"/>
    <col min="1565" max="1565" width="8.42578125" style="1" customWidth="1"/>
    <col min="1566" max="1566" width="9.5703125" style="1" customWidth="1"/>
    <col min="1567" max="1567" width="6.28515625" style="1" customWidth="1"/>
    <col min="1568" max="1568" width="5.85546875" style="1" customWidth="1"/>
    <col min="1569" max="1570" width="4.42578125" style="1" customWidth="1"/>
    <col min="1571" max="1571" width="5" style="1" customWidth="1"/>
    <col min="1572" max="1572" width="5.85546875" style="1" customWidth="1"/>
    <col min="1573" max="1573" width="6.140625" style="1" customWidth="1"/>
    <col min="1574" max="1574" width="6.28515625" style="1" customWidth="1"/>
    <col min="1575" max="1575" width="4.85546875" style="1" customWidth="1"/>
    <col min="1576" max="1576" width="8.140625" style="1" customWidth="1"/>
    <col min="1577" max="1577" width="11.5703125" style="1" customWidth="1"/>
    <col min="1578" max="1578" width="13.7109375" style="1" customWidth="1"/>
    <col min="1579" max="1579" width="20.85546875" style="1" customWidth="1"/>
    <col min="1580" max="1792" width="11.42578125" style="1"/>
    <col min="1793" max="1793" width="13.140625" style="1" customWidth="1"/>
    <col min="1794" max="1794" width="4" style="1" customWidth="1"/>
    <col min="1795" max="1795" width="12.85546875" style="1" customWidth="1"/>
    <col min="1796" max="1796" width="14.7109375" style="1" customWidth="1"/>
    <col min="1797" max="1797" width="10" style="1" customWidth="1"/>
    <col min="1798" max="1798" width="6.28515625" style="1" customWidth="1"/>
    <col min="1799" max="1799" width="12.28515625" style="1" customWidth="1"/>
    <col min="1800" max="1800" width="8.5703125" style="1" customWidth="1"/>
    <col min="1801" max="1801" width="13.7109375" style="1" customWidth="1"/>
    <col min="1802" max="1802" width="11.5703125" style="1" customWidth="1"/>
    <col min="1803" max="1803" width="24.7109375" style="1" customWidth="1"/>
    <col min="1804" max="1804" width="17.42578125" style="1" customWidth="1"/>
    <col min="1805" max="1805" width="20.85546875" style="1" customWidth="1"/>
    <col min="1806" max="1806" width="26.85546875" style="1" customWidth="1"/>
    <col min="1807" max="1807" width="8" style="1" customWidth="1"/>
    <col min="1808" max="1808" width="25" style="1" customWidth="1"/>
    <col min="1809" max="1809" width="12.7109375" style="1" customWidth="1"/>
    <col min="1810" max="1810" width="16.42578125" style="1" customWidth="1"/>
    <col min="1811" max="1811" width="23.5703125" style="1" customWidth="1"/>
    <col min="1812" max="1812" width="33.7109375" style="1" customWidth="1"/>
    <col min="1813" max="1813" width="31.140625" style="1" customWidth="1"/>
    <col min="1814" max="1814" width="19.28515625" style="1" customWidth="1"/>
    <col min="1815" max="1815" width="11.7109375" style="1" customWidth="1"/>
    <col min="1816" max="1816" width="15.42578125" style="1" customWidth="1"/>
    <col min="1817" max="1817" width="5.5703125" style="1" customWidth="1"/>
    <col min="1818" max="1818" width="4.7109375" style="1" customWidth="1"/>
    <col min="1819" max="1820" width="7.28515625" style="1" customWidth="1"/>
    <col min="1821" max="1821" width="8.42578125" style="1" customWidth="1"/>
    <col min="1822" max="1822" width="9.5703125" style="1" customWidth="1"/>
    <col min="1823" max="1823" width="6.28515625" style="1" customWidth="1"/>
    <col min="1824" max="1824" width="5.85546875" style="1" customWidth="1"/>
    <col min="1825" max="1826" width="4.42578125" style="1" customWidth="1"/>
    <col min="1827" max="1827" width="5" style="1" customWidth="1"/>
    <col min="1828" max="1828" width="5.85546875" style="1" customWidth="1"/>
    <col min="1829" max="1829" width="6.140625" style="1" customWidth="1"/>
    <col min="1830" max="1830" width="6.28515625" style="1" customWidth="1"/>
    <col min="1831" max="1831" width="4.85546875" style="1" customWidth="1"/>
    <col min="1832" max="1832" width="8.140625" style="1" customWidth="1"/>
    <col min="1833" max="1833" width="11.5703125" style="1" customWidth="1"/>
    <col min="1834" max="1834" width="13.7109375" style="1" customWidth="1"/>
    <col min="1835" max="1835" width="20.85546875" style="1" customWidth="1"/>
    <col min="1836" max="2048" width="11.42578125" style="1"/>
    <col min="2049" max="2049" width="13.140625" style="1" customWidth="1"/>
    <col min="2050" max="2050" width="4" style="1" customWidth="1"/>
    <col min="2051" max="2051" width="12.85546875" style="1" customWidth="1"/>
    <col min="2052" max="2052" width="14.7109375" style="1" customWidth="1"/>
    <col min="2053" max="2053" width="10" style="1" customWidth="1"/>
    <col min="2054" max="2054" width="6.28515625" style="1" customWidth="1"/>
    <col min="2055" max="2055" width="12.28515625" style="1" customWidth="1"/>
    <col min="2056" max="2056" width="8.5703125" style="1" customWidth="1"/>
    <col min="2057" max="2057" width="13.7109375" style="1" customWidth="1"/>
    <col min="2058" max="2058" width="11.5703125" style="1" customWidth="1"/>
    <col min="2059" max="2059" width="24.7109375" style="1" customWidth="1"/>
    <col min="2060" max="2060" width="17.42578125" style="1" customWidth="1"/>
    <col min="2061" max="2061" width="20.85546875" style="1" customWidth="1"/>
    <col min="2062" max="2062" width="26.85546875" style="1" customWidth="1"/>
    <col min="2063" max="2063" width="8" style="1" customWidth="1"/>
    <col min="2064" max="2064" width="25" style="1" customWidth="1"/>
    <col min="2065" max="2065" width="12.7109375" style="1" customWidth="1"/>
    <col min="2066" max="2066" width="16.42578125" style="1" customWidth="1"/>
    <col min="2067" max="2067" width="23.5703125" style="1" customWidth="1"/>
    <col min="2068" max="2068" width="33.7109375" style="1" customWidth="1"/>
    <col min="2069" max="2069" width="31.140625" style="1" customWidth="1"/>
    <col min="2070" max="2070" width="19.28515625" style="1" customWidth="1"/>
    <col min="2071" max="2071" width="11.7109375" style="1" customWidth="1"/>
    <col min="2072" max="2072" width="15.42578125" style="1" customWidth="1"/>
    <col min="2073" max="2073" width="5.5703125" style="1" customWidth="1"/>
    <col min="2074" max="2074" width="4.7109375" style="1" customWidth="1"/>
    <col min="2075" max="2076" width="7.28515625" style="1" customWidth="1"/>
    <col min="2077" max="2077" width="8.42578125" style="1" customWidth="1"/>
    <col min="2078" max="2078" width="9.5703125" style="1" customWidth="1"/>
    <col min="2079" max="2079" width="6.28515625" style="1" customWidth="1"/>
    <col min="2080" max="2080" width="5.85546875" style="1" customWidth="1"/>
    <col min="2081" max="2082" width="4.42578125" style="1" customWidth="1"/>
    <col min="2083" max="2083" width="5" style="1" customWidth="1"/>
    <col min="2084" max="2084" width="5.85546875" style="1" customWidth="1"/>
    <col min="2085" max="2085" width="6.140625" style="1" customWidth="1"/>
    <col min="2086" max="2086" width="6.28515625" style="1" customWidth="1"/>
    <col min="2087" max="2087" width="4.85546875" style="1" customWidth="1"/>
    <col min="2088" max="2088" width="8.140625" style="1" customWidth="1"/>
    <col min="2089" max="2089" width="11.5703125" style="1" customWidth="1"/>
    <col min="2090" max="2090" width="13.7109375" style="1" customWidth="1"/>
    <col min="2091" max="2091" width="20.85546875" style="1" customWidth="1"/>
    <col min="2092" max="2304" width="11.42578125" style="1"/>
    <col min="2305" max="2305" width="13.140625" style="1" customWidth="1"/>
    <col min="2306" max="2306" width="4" style="1" customWidth="1"/>
    <col min="2307" max="2307" width="12.85546875" style="1" customWidth="1"/>
    <col min="2308" max="2308" width="14.7109375" style="1" customWidth="1"/>
    <col min="2309" max="2309" width="10" style="1" customWidth="1"/>
    <col min="2310" max="2310" width="6.28515625" style="1" customWidth="1"/>
    <col min="2311" max="2311" width="12.28515625" style="1" customWidth="1"/>
    <col min="2312" max="2312" width="8.5703125" style="1" customWidth="1"/>
    <col min="2313" max="2313" width="13.7109375" style="1" customWidth="1"/>
    <col min="2314" max="2314" width="11.5703125" style="1" customWidth="1"/>
    <col min="2315" max="2315" width="24.7109375" style="1" customWidth="1"/>
    <col min="2316" max="2316" width="17.42578125" style="1" customWidth="1"/>
    <col min="2317" max="2317" width="20.85546875" style="1" customWidth="1"/>
    <col min="2318" max="2318" width="26.85546875" style="1" customWidth="1"/>
    <col min="2319" max="2319" width="8" style="1" customWidth="1"/>
    <col min="2320" max="2320" width="25" style="1" customWidth="1"/>
    <col min="2321" max="2321" width="12.7109375" style="1" customWidth="1"/>
    <col min="2322" max="2322" width="16.42578125" style="1" customWidth="1"/>
    <col min="2323" max="2323" width="23.5703125" style="1" customWidth="1"/>
    <col min="2324" max="2324" width="33.7109375" style="1" customWidth="1"/>
    <col min="2325" max="2325" width="31.140625" style="1" customWidth="1"/>
    <col min="2326" max="2326" width="19.28515625" style="1" customWidth="1"/>
    <col min="2327" max="2327" width="11.7109375" style="1" customWidth="1"/>
    <col min="2328" max="2328" width="15.42578125" style="1" customWidth="1"/>
    <col min="2329" max="2329" width="5.5703125" style="1" customWidth="1"/>
    <col min="2330" max="2330" width="4.7109375" style="1" customWidth="1"/>
    <col min="2331" max="2332" width="7.28515625" style="1" customWidth="1"/>
    <col min="2333" max="2333" width="8.42578125" style="1" customWidth="1"/>
    <col min="2334" max="2334" width="9.5703125" style="1" customWidth="1"/>
    <col min="2335" max="2335" width="6.28515625" style="1" customWidth="1"/>
    <col min="2336" max="2336" width="5.85546875" style="1" customWidth="1"/>
    <col min="2337" max="2338" width="4.42578125" style="1" customWidth="1"/>
    <col min="2339" max="2339" width="5" style="1" customWidth="1"/>
    <col min="2340" max="2340" width="5.85546875" style="1" customWidth="1"/>
    <col min="2341" max="2341" width="6.140625" style="1" customWidth="1"/>
    <col min="2342" max="2342" width="6.28515625" style="1" customWidth="1"/>
    <col min="2343" max="2343" width="4.85546875" style="1" customWidth="1"/>
    <col min="2344" max="2344" width="8.140625" style="1" customWidth="1"/>
    <col min="2345" max="2345" width="11.5703125" style="1" customWidth="1"/>
    <col min="2346" max="2346" width="13.7109375" style="1" customWidth="1"/>
    <col min="2347" max="2347" width="20.85546875" style="1" customWidth="1"/>
    <col min="2348" max="2560" width="11.42578125" style="1"/>
    <col min="2561" max="2561" width="13.140625" style="1" customWidth="1"/>
    <col min="2562" max="2562" width="4" style="1" customWidth="1"/>
    <col min="2563" max="2563" width="12.85546875" style="1" customWidth="1"/>
    <col min="2564" max="2564" width="14.7109375" style="1" customWidth="1"/>
    <col min="2565" max="2565" width="10" style="1" customWidth="1"/>
    <col min="2566" max="2566" width="6.28515625" style="1" customWidth="1"/>
    <col min="2567" max="2567" width="12.28515625" style="1" customWidth="1"/>
    <col min="2568" max="2568" width="8.5703125" style="1" customWidth="1"/>
    <col min="2569" max="2569" width="13.7109375" style="1" customWidth="1"/>
    <col min="2570" max="2570" width="11.5703125" style="1" customWidth="1"/>
    <col min="2571" max="2571" width="24.7109375" style="1" customWidth="1"/>
    <col min="2572" max="2572" width="17.42578125" style="1" customWidth="1"/>
    <col min="2573" max="2573" width="20.85546875" style="1" customWidth="1"/>
    <col min="2574" max="2574" width="26.85546875" style="1" customWidth="1"/>
    <col min="2575" max="2575" width="8" style="1" customWidth="1"/>
    <col min="2576" max="2576" width="25" style="1" customWidth="1"/>
    <col min="2577" max="2577" width="12.7109375" style="1" customWidth="1"/>
    <col min="2578" max="2578" width="16.42578125" style="1" customWidth="1"/>
    <col min="2579" max="2579" width="23.5703125" style="1" customWidth="1"/>
    <col min="2580" max="2580" width="33.7109375" style="1" customWidth="1"/>
    <col min="2581" max="2581" width="31.140625" style="1" customWidth="1"/>
    <col min="2582" max="2582" width="19.28515625" style="1" customWidth="1"/>
    <col min="2583" max="2583" width="11.7109375" style="1" customWidth="1"/>
    <col min="2584" max="2584" width="15.42578125" style="1" customWidth="1"/>
    <col min="2585" max="2585" width="5.5703125" style="1" customWidth="1"/>
    <col min="2586" max="2586" width="4.7109375" style="1" customWidth="1"/>
    <col min="2587" max="2588" width="7.28515625" style="1" customWidth="1"/>
    <col min="2589" max="2589" width="8.42578125" style="1" customWidth="1"/>
    <col min="2590" max="2590" width="9.5703125" style="1" customWidth="1"/>
    <col min="2591" max="2591" width="6.28515625" style="1" customWidth="1"/>
    <col min="2592" max="2592" width="5.85546875" style="1" customWidth="1"/>
    <col min="2593" max="2594" width="4.42578125" style="1" customWidth="1"/>
    <col min="2595" max="2595" width="5" style="1" customWidth="1"/>
    <col min="2596" max="2596" width="5.85546875" style="1" customWidth="1"/>
    <col min="2597" max="2597" width="6.140625" style="1" customWidth="1"/>
    <col min="2598" max="2598" width="6.28515625" style="1" customWidth="1"/>
    <col min="2599" max="2599" width="4.85546875" style="1" customWidth="1"/>
    <col min="2600" max="2600" width="8.140625" style="1" customWidth="1"/>
    <col min="2601" max="2601" width="11.5703125" style="1" customWidth="1"/>
    <col min="2602" max="2602" width="13.7109375" style="1" customWidth="1"/>
    <col min="2603" max="2603" width="20.85546875" style="1" customWidth="1"/>
    <col min="2604" max="2816" width="11.42578125" style="1"/>
    <col min="2817" max="2817" width="13.140625" style="1" customWidth="1"/>
    <col min="2818" max="2818" width="4" style="1" customWidth="1"/>
    <col min="2819" max="2819" width="12.85546875" style="1" customWidth="1"/>
    <col min="2820" max="2820" width="14.7109375" style="1" customWidth="1"/>
    <col min="2821" max="2821" width="10" style="1" customWidth="1"/>
    <col min="2822" max="2822" width="6.28515625" style="1" customWidth="1"/>
    <col min="2823" max="2823" width="12.28515625" style="1" customWidth="1"/>
    <col min="2824" max="2824" width="8.5703125" style="1" customWidth="1"/>
    <col min="2825" max="2825" width="13.7109375" style="1" customWidth="1"/>
    <col min="2826" max="2826" width="11.5703125" style="1" customWidth="1"/>
    <col min="2827" max="2827" width="24.7109375" style="1" customWidth="1"/>
    <col min="2828" max="2828" width="17.42578125" style="1" customWidth="1"/>
    <col min="2829" max="2829" width="20.85546875" style="1" customWidth="1"/>
    <col min="2830" max="2830" width="26.85546875" style="1" customWidth="1"/>
    <col min="2831" max="2831" width="8" style="1" customWidth="1"/>
    <col min="2832" max="2832" width="25" style="1" customWidth="1"/>
    <col min="2833" max="2833" width="12.7109375" style="1" customWidth="1"/>
    <col min="2834" max="2834" width="16.42578125" style="1" customWidth="1"/>
    <col min="2835" max="2835" width="23.5703125" style="1" customWidth="1"/>
    <col min="2836" max="2836" width="33.7109375" style="1" customWidth="1"/>
    <col min="2837" max="2837" width="31.140625" style="1" customWidth="1"/>
    <col min="2838" max="2838" width="19.28515625" style="1" customWidth="1"/>
    <col min="2839" max="2839" width="11.7109375" style="1" customWidth="1"/>
    <col min="2840" max="2840" width="15.42578125" style="1" customWidth="1"/>
    <col min="2841" max="2841" width="5.5703125" style="1" customWidth="1"/>
    <col min="2842" max="2842" width="4.7109375" style="1" customWidth="1"/>
    <col min="2843" max="2844" width="7.28515625" style="1" customWidth="1"/>
    <col min="2845" max="2845" width="8.42578125" style="1" customWidth="1"/>
    <col min="2846" max="2846" width="9.5703125" style="1" customWidth="1"/>
    <col min="2847" max="2847" width="6.28515625" style="1" customWidth="1"/>
    <col min="2848" max="2848" width="5.85546875" style="1" customWidth="1"/>
    <col min="2849" max="2850" width="4.42578125" style="1" customWidth="1"/>
    <col min="2851" max="2851" width="5" style="1" customWidth="1"/>
    <col min="2852" max="2852" width="5.85546875" style="1" customWidth="1"/>
    <col min="2853" max="2853" width="6.140625" style="1" customWidth="1"/>
    <col min="2854" max="2854" width="6.28515625" style="1" customWidth="1"/>
    <col min="2855" max="2855" width="4.85546875" style="1" customWidth="1"/>
    <col min="2856" max="2856" width="8.140625" style="1" customWidth="1"/>
    <col min="2857" max="2857" width="11.5703125" style="1" customWidth="1"/>
    <col min="2858" max="2858" width="13.7109375" style="1" customWidth="1"/>
    <col min="2859" max="2859" width="20.85546875" style="1" customWidth="1"/>
    <col min="2860" max="3072" width="11.42578125" style="1"/>
    <col min="3073" max="3073" width="13.140625" style="1" customWidth="1"/>
    <col min="3074" max="3074" width="4" style="1" customWidth="1"/>
    <col min="3075" max="3075" width="12.85546875" style="1" customWidth="1"/>
    <col min="3076" max="3076" width="14.7109375" style="1" customWidth="1"/>
    <col min="3077" max="3077" width="10" style="1" customWidth="1"/>
    <col min="3078" max="3078" width="6.28515625" style="1" customWidth="1"/>
    <col min="3079" max="3079" width="12.28515625" style="1" customWidth="1"/>
    <col min="3080" max="3080" width="8.5703125" style="1" customWidth="1"/>
    <col min="3081" max="3081" width="13.7109375" style="1" customWidth="1"/>
    <col min="3082" max="3082" width="11.5703125" style="1" customWidth="1"/>
    <col min="3083" max="3083" width="24.7109375" style="1" customWidth="1"/>
    <col min="3084" max="3084" width="17.42578125" style="1" customWidth="1"/>
    <col min="3085" max="3085" width="20.85546875" style="1" customWidth="1"/>
    <col min="3086" max="3086" width="26.85546875" style="1" customWidth="1"/>
    <col min="3087" max="3087" width="8" style="1" customWidth="1"/>
    <col min="3088" max="3088" width="25" style="1" customWidth="1"/>
    <col min="3089" max="3089" width="12.7109375" style="1" customWidth="1"/>
    <col min="3090" max="3090" width="16.42578125" style="1" customWidth="1"/>
    <col min="3091" max="3091" width="23.5703125" style="1" customWidth="1"/>
    <col min="3092" max="3092" width="33.7109375" style="1" customWidth="1"/>
    <col min="3093" max="3093" width="31.140625" style="1" customWidth="1"/>
    <col min="3094" max="3094" width="19.28515625" style="1" customWidth="1"/>
    <col min="3095" max="3095" width="11.7109375" style="1" customWidth="1"/>
    <col min="3096" max="3096" width="15.42578125" style="1" customWidth="1"/>
    <col min="3097" max="3097" width="5.5703125" style="1" customWidth="1"/>
    <col min="3098" max="3098" width="4.7109375" style="1" customWidth="1"/>
    <col min="3099" max="3100" width="7.28515625" style="1" customWidth="1"/>
    <col min="3101" max="3101" width="8.42578125" style="1" customWidth="1"/>
    <col min="3102" max="3102" width="9.5703125" style="1" customWidth="1"/>
    <col min="3103" max="3103" width="6.28515625" style="1" customWidth="1"/>
    <col min="3104" max="3104" width="5.85546875" style="1" customWidth="1"/>
    <col min="3105" max="3106" width="4.42578125" style="1" customWidth="1"/>
    <col min="3107" max="3107" width="5" style="1" customWidth="1"/>
    <col min="3108" max="3108" width="5.85546875" style="1" customWidth="1"/>
    <col min="3109" max="3109" width="6.140625" style="1" customWidth="1"/>
    <col min="3110" max="3110" width="6.28515625" style="1" customWidth="1"/>
    <col min="3111" max="3111" width="4.85546875" style="1" customWidth="1"/>
    <col min="3112" max="3112" width="8.140625" style="1" customWidth="1"/>
    <col min="3113" max="3113" width="11.5703125" style="1" customWidth="1"/>
    <col min="3114" max="3114" width="13.7109375" style="1" customWidth="1"/>
    <col min="3115" max="3115" width="20.85546875" style="1" customWidth="1"/>
    <col min="3116" max="3328" width="11.42578125" style="1"/>
    <col min="3329" max="3329" width="13.140625" style="1" customWidth="1"/>
    <col min="3330" max="3330" width="4" style="1" customWidth="1"/>
    <col min="3331" max="3331" width="12.85546875" style="1" customWidth="1"/>
    <col min="3332" max="3332" width="14.7109375" style="1" customWidth="1"/>
    <col min="3333" max="3333" width="10" style="1" customWidth="1"/>
    <col min="3334" max="3334" width="6.28515625" style="1" customWidth="1"/>
    <col min="3335" max="3335" width="12.28515625" style="1" customWidth="1"/>
    <col min="3336" max="3336" width="8.5703125" style="1" customWidth="1"/>
    <col min="3337" max="3337" width="13.7109375" style="1" customWidth="1"/>
    <col min="3338" max="3338" width="11.5703125" style="1" customWidth="1"/>
    <col min="3339" max="3339" width="24.7109375" style="1" customWidth="1"/>
    <col min="3340" max="3340" width="17.42578125" style="1" customWidth="1"/>
    <col min="3341" max="3341" width="20.85546875" style="1" customWidth="1"/>
    <col min="3342" max="3342" width="26.85546875" style="1" customWidth="1"/>
    <col min="3343" max="3343" width="8" style="1" customWidth="1"/>
    <col min="3344" max="3344" width="25" style="1" customWidth="1"/>
    <col min="3345" max="3345" width="12.7109375" style="1" customWidth="1"/>
    <col min="3346" max="3346" width="16.42578125" style="1" customWidth="1"/>
    <col min="3347" max="3347" width="23.5703125" style="1" customWidth="1"/>
    <col min="3348" max="3348" width="33.7109375" style="1" customWidth="1"/>
    <col min="3349" max="3349" width="31.140625" style="1" customWidth="1"/>
    <col min="3350" max="3350" width="19.28515625" style="1" customWidth="1"/>
    <col min="3351" max="3351" width="11.7109375" style="1" customWidth="1"/>
    <col min="3352" max="3352" width="15.42578125" style="1" customWidth="1"/>
    <col min="3353" max="3353" width="5.5703125" style="1" customWidth="1"/>
    <col min="3354" max="3354" width="4.7109375" style="1" customWidth="1"/>
    <col min="3355" max="3356" width="7.28515625" style="1" customWidth="1"/>
    <col min="3357" max="3357" width="8.42578125" style="1" customWidth="1"/>
    <col min="3358" max="3358" width="9.5703125" style="1" customWidth="1"/>
    <col min="3359" max="3359" width="6.28515625" style="1" customWidth="1"/>
    <col min="3360" max="3360" width="5.85546875" style="1" customWidth="1"/>
    <col min="3361" max="3362" width="4.42578125" style="1" customWidth="1"/>
    <col min="3363" max="3363" width="5" style="1" customWidth="1"/>
    <col min="3364" max="3364" width="5.85546875" style="1" customWidth="1"/>
    <col min="3365" max="3365" width="6.140625" style="1" customWidth="1"/>
    <col min="3366" max="3366" width="6.28515625" style="1" customWidth="1"/>
    <col min="3367" max="3367" width="4.85546875" style="1" customWidth="1"/>
    <col min="3368" max="3368" width="8.140625" style="1" customWidth="1"/>
    <col min="3369" max="3369" width="11.5703125" style="1" customWidth="1"/>
    <col min="3370" max="3370" width="13.7109375" style="1" customWidth="1"/>
    <col min="3371" max="3371" width="20.85546875" style="1" customWidth="1"/>
    <col min="3372" max="3584" width="11.42578125" style="1"/>
    <col min="3585" max="3585" width="13.140625" style="1" customWidth="1"/>
    <col min="3586" max="3586" width="4" style="1" customWidth="1"/>
    <col min="3587" max="3587" width="12.85546875" style="1" customWidth="1"/>
    <col min="3588" max="3588" width="14.7109375" style="1" customWidth="1"/>
    <col min="3589" max="3589" width="10" style="1" customWidth="1"/>
    <col min="3590" max="3590" width="6.28515625" style="1" customWidth="1"/>
    <col min="3591" max="3591" width="12.28515625" style="1" customWidth="1"/>
    <col min="3592" max="3592" width="8.5703125" style="1" customWidth="1"/>
    <col min="3593" max="3593" width="13.7109375" style="1" customWidth="1"/>
    <col min="3594" max="3594" width="11.5703125" style="1" customWidth="1"/>
    <col min="3595" max="3595" width="24.7109375" style="1" customWidth="1"/>
    <col min="3596" max="3596" width="17.42578125" style="1" customWidth="1"/>
    <col min="3597" max="3597" width="20.85546875" style="1" customWidth="1"/>
    <col min="3598" max="3598" width="26.85546875" style="1" customWidth="1"/>
    <col min="3599" max="3599" width="8" style="1" customWidth="1"/>
    <col min="3600" max="3600" width="25" style="1" customWidth="1"/>
    <col min="3601" max="3601" width="12.7109375" style="1" customWidth="1"/>
    <col min="3602" max="3602" width="16.42578125" style="1" customWidth="1"/>
    <col min="3603" max="3603" width="23.5703125" style="1" customWidth="1"/>
    <col min="3604" max="3604" width="33.7109375" style="1" customWidth="1"/>
    <col min="3605" max="3605" width="31.140625" style="1" customWidth="1"/>
    <col min="3606" max="3606" width="19.28515625" style="1" customWidth="1"/>
    <col min="3607" max="3607" width="11.7109375" style="1" customWidth="1"/>
    <col min="3608" max="3608" width="15.42578125" style="1" customWidth="1"/>
    <col min="3609" max="3609" width="5.5703125" style="1" customWidth="1"/>
    <col min="3610" max="3610" width="4.7109375" style="1" customWidth="1"/>
    <col min="3611" max="3612" width="7.28515625" style="1" customWidth="1"/>
    <col min="3613" max="3613" width="8.42578125" style="1" customWidth="1"/>
    <col min="3614" max="3614" width="9.5703125" style="1" customWidth="1"/>
    <col min="3615" max="3615" width="6.28515625" style="1" customWidth="1"/>
    <col min="3616" max="3616" width="5.85546875" style="1" customWidth="1"/>
    <col min="3617" max="3618" width="4.42578125" style="1" customWidth="1"/>
    <col min="3619" max="3619" width="5" style="1" customWidth="1"/>
    <col min="3620" max="3620" width="5.85546875" style="1" customWidth="1"/>
    <col min="3621" max="3621" width="6.140625" style="1" customWidth="1"/>
    <col min="3622" max="3622" width="6.28515625" style="1" customWidth="1"/>
    <col min="3623" max="3623" width="4.85546875" style="1" customWidth="1"/>
    <col min="3624" max="3624" width="8.140625" style="1" customWidth="1"/>
    <col min="3625" max="3625" width="11.5703125" style="1" customWidth="1"/>
    <col min="3626" max="3626" width="13.7109375" style="1" customWidth="1"/>
    <col min="3627" max="3627" width="20.85546875" style="1" customWidth="1"/>
    <col min="3628" max="3840" width="11.42578125" style="1"/>
    <col min="3841" max="3841" width="13.140625" style="1" customWidth="1"/>
    <col min="3842" max="3842" width="4" style="1" customWidth="1"/>
    <col min="3843" max="3843" width="12.85546875" style="1" customWidth="1"/>
    <col min="3844" max="3844" width="14.7109375" style="1" customWidth="1"/>
    <col min="3845" max="3845" width="10" style="1" customWidth="1"/>
    <col min="3846" max="3846" width="6.28515625" style="1" customWidth="1"/>
    <col min="3847" max="3847" width="12.28515625" style="1" customWidth="1"/>
    <col min="3848" max="3848" width="8.5703125" style="1" customWidth="1"/>
    <col min="3849" max="3849" width="13.7109375" style="1" customWidth="1"/>
    <col min="3850" max="3850" width="11.5703125" style="1" customWidth="1"/>
    <col min="3851" max="3851" width="24.7109375" style="1" customWidth="1"/>
    <col min="3852" max="3852" width="17.42578125" style="1" customWidth="1"/>
    <col min="3853" max="3853" width="20.85546875" style="1" customWidth="1"/>
    <col min="3854" max="3854" width="26.85546875" style="1" customWidth="1"/>
    <col min="3855" max="3855" width="8" style="1" customWidth="1"/>
    <col min="3856" max="3856" width="25" style="1" customWidth="1"/>
    <col min="3857" max="3857" width="12.7109375" style="1" customWidth="1"/>
    <col min="3858" max="3858" width="16.42578125" style="1" customWidth="1"/>
    <col min="3859" max="3859" width="23.5703125" style="1" customWidth="1"/>
    <col min="3860" max="3860" width="33.7109375" style="1" customWidth="1"/>
    <col min="3861" max="3861" width="31.140625" style="1" customWidth="1"/>
    <col min="3862" max="3862" width="19.28515625" style="1" customWidth="1"/>
    <col min="3863" max="3863" width="11.7109375" style="1" customWidth="1"/>
    <col min="3864" max="3864" width="15.42578125" style="1" customWidth="1"/>
    <col min="3865" max="3865" width="5.5703125" style="1" customWidth="1"/>
    <col min="3866" max="3866" width="4.7109375" style="1" customWidth="1"/>
    <col min="3867" max="3868" width="7.28515625" style="1" customWidth="1"/>
    <col min="3869" max="3869" width="8.42578125" style="1" customWidth="1"/>
    <col min="3870" max="3870" width="9.5703125" style="1" customWidth="1"/>
    <col min="3871" max="3871" width="6.28515625" style="1" customWidth="1"/>
    <col min="3872" max="3872" width="5.85546875" style="1" customWidth="1"/>
    <col min="3873" max="3874" width="4.42578125" style="1" customWidth="1"/>
    <col min="3875" max="3875" width="5" style="1" customWidth="1"/>
    <col min="3876" max="3876" width="5.85546875" style="1" customWidth="1"/>
    <col min="3877" max="3877" width="6.140625" style="1" customWidth="1"/>
    <col min="3878" max="3878" width="6.28515625" style="1" customWidth="1"/>
    <col min="3879" max="3879" width="4.85546875" style="1" customWidth="1"/>
    <col min="3880" max="3880" width="8.140625" style="1" customWidth="1"/>
    <col min="3881" max="3881" width="11.5703125" style="1" customWidth="1"/>
    <col min="3882" max="3882" width="13.7109375" style="1" customWidth="1"/>
    <col min="3883" max="3883" width="20.85546875" style="1" customWidth="1"/>
    <col min="3884" max="4096" width="11.42578125" style="1"/>
    <col min="4097" max="4097" width="13.140625" style="1" customWidth="1"/>
    <col min="4098" max="4098" width="4" style="1" customWidth="1"/>
    <col min="4099" max="4099" width="12.85546875" style="1" customWidth="1"/>
    <col min="4100" max="4100" width="14.7109375" style="1" customWidth="1"/>
    <col min="4101" max="4101" width="10" style="1" customWidth="1"/>
    <col min="4102" max="4102" width="6.28515625" style="1" customWidth="1"/>
    <col min="4103" max="4103" width="12.28515625" style="1" customWidth="1"/>
    <col min="4104" max="4104" width="8.5703125" style="1" customWidth="1"/>
    <col min="4105" max="4105" width="13.7109375" style="1" customWidth="1"/>
    <col min="4106" max="4106" width="11.5703125" style="1" customWidth="1"/>
    <col min="4107" max="4107" width="24.7109375" style="1" customWidth="1"/>
    <col min="4108" max="4108" width="17.42578125" style="1" customWidth="1"/>
    <col min="4109" max="4109" width="20.85546875" style="1" customWidth="1"/>
    <col min="4110" max="4110" width="26.85546875" style="1" customWidth="1"/>
    <col min="4111" max="4111" width="8" style="1" customWidth="1"/>
    <col min="4112" max="4112" width="25" style="1" customWidth="1"/>
    <col min="4113" max="4113" width="12.7109375" style="1" customWidth="1"/>
    <col min="4114" max="4114" width="16.42578125" style="1" customWidth="1"/>
    <col min="4115" max="4115" width="23.5703125" style="1" customWidth="1"/>
    <col min="4116" max="4116" width="33.7109375" style="1" customWidth="1"/>
    <col min="4117" max="4117" width="31.140625" style="1" customWidth="1"/>
    <col min="4118" max="4118" width="19.28515625" style="1" customWidth="1"/>
    <col min="4119" max="4119" width="11.7109375" style="1" customWidth="1"/>
    <col min="4120" max="4120" width="15.42578125" style="1" customWidth="1"/>
    <col min="4121" max="4121" width="5.5703125" style="1" customWidth="1"/>
    <col min="4122" max="4122" width="4.7109375" style="1" customWidth="1"/>
    <col min="4123" max="4124" width="7.28515625" style="1" customWidth="1"/>
    <col min="4125" max="4125" width="8.42578125" style="1" customWidth="1"/>
    <col min="4126" max="4126" width="9.5703125" style="1" customWidth="1"/>
    <col min="4127" max="4127" width="6.28515625" style="1" customWidth="1"/>
    <col min="4128" max="4128" width="5.85546875" style="1" customWidth="1"/>
    <col min="4129" max="4130" width="4.42578125" style="1" customWidth="1"/>
    <col min="4131" max="4131" width="5" style="1" customWidth="1"/>
    <col min="4132" max="4132" width="5.85546875" style="1" customWidth="1"/>
    <col min="4133" max="4133" width="6.140625" style="1" customWidth="1"/>
    <col min="4134" max="4134" width="6.28515625" style="1" customWidth="1"/>
    <col min="4135" max="4135" width="4.85546875" style="1" customWidth="1"/>
    <col min="4136" max="4136" width="8.140625" style="1" customWidth="1"/>
    <col min="4137" max="4137" width="11.5703125" style="1" customWidth="1"/>
    <col min="4138" max="4138" width="13.7109375" style="1" customWidth="1"/>
    <col min="4139" max="4139" width="20.85546875" style="1" customWidth="1"/>
    <col min="4140" max="4352" width="11.42578125" style="1"/>
    <col min="4353" max="4353" width="13.140625" style="1" customWidth="1"/>
    <col min="4354" max="4354" width="4" style="1" customWidth="1"/>
    <col min="4355" max="4355" width="12.85546875" style="1" customWidth="1"/>
    <col min="4356" max="4356" width="14.7109375" style="1" customWidth="1"/>
    <col min="4357" max="4357" width="10" style="1" customWidth="1"/>
    <col min="4358" max="4358" width="6.28515625" style="1" customWidth="1"/>
    <col min="4359" max="4359" width="12.28515625" style="1" customWidth="1"/>
    <col min="4360" max="4360" width="8.5703125" style="1" customWidth="1"/>
    <col min="4361" max="4361" width="13.7109375" style="1" customWidth="1"/>
    <col min="4362" max="4362" width="11.5703125" style="1" customWidth="1"/>
    <col min="4363" max="4363" width="24.7109375" style="1" customWidth="1"/>
    <col min="4364" max="4364" width="17.42578125" style="1" customWidth="1"/>
    <col min="4365" max="4365" width="20.85546875" style="1" customWidth="1"/>
    <col min="4366" max="4366" width="26.85546875" style="1" customWidth="1"/>
    <col min="4367" max="4367" width="8" style="1" customWidth="1"/>
    <col min="4368" max="4368" width="25" style="1" customWidth="1"/>
    <col min="4369" max="4369" width="12.7109375" style="1" customWidth="1"/>
    <col min="4370" max="4370" width="16.42578125" style="1" customWidth="1"/>
    <col min="4371" max="4371" width="23.5703125" style="1" customWidth="1"/>
    <col min="4372" max="4372" width="33.7109375" style="1" customWidth="1"/>
    <col min="4373" max="4373" width="31.140625" style="1" customWidth="1"/>
    <col min="4374" max="4374" width="19.28515625" style="1" customWidth="1"/>
    <col min="4375" max="4375" width="11.7109375" style="1" customWidth="1"/>
    <col min="4376" max="4376" width="15.42578125" style="1" customWidth="1"/>
    <col min="4377" max="4377" width="5.5703125" style="1" customWidth="1"/>
    <col min="4378" max="4378" width="4.7109375" style="1" customWidth="1"/>
    <col min="4379" max="4380" width="7.28515625" style="1" customWidth="1"/>
    <col min="4381" max="4381" width="8.42578125" style="1" customWidth="1"/>
    <col min="4382" max="4382" width="9.5703125" style="1" customWidth="1"/>
    <col min="4383" max="4383" width="6.28515625" style="1" customWidth="1"/>
    <col min="4384" max="4384" width="5.85546875" style="1" customWidth="1"/>
    <col min="4385" max="4386" width="4.42578125" style="1" customWidth="1"/>
    <col min="4387" max="4387" width="5" style="1" customWidth="1"/>
    <col min="4388" max="4388" width="5.85546875" style="1" customWidth="1"/>
    <col min="4389" max="4389" width="6.140625" style="1" customWidth="1"/>
    <col min="4390" max="4390" width="6.28515625" style="1" customWidth="1"/>
    <col min="4391" max="4391" width="4.85546875" style="1" customWidth="1"/>
    <col min="4392" max="4392" width="8.140625" style="1" customWidth="1"/>
    <col min="4393" max="4393" width="11.5703125" style="1" customWidth="1"/>
    <col min="4394" max="4394" width="13.7109375" style="1" customWidth="1"/>
    <col min="4395" max="4395" width="20.85546875" style="1" customWidth="1"/>
    <col min="4396" max="4608" width="11.42578125" style="1"/>
    <col min="4609" max="4609" width="13.140625" style="1" customWidth="1"/>
    <col min="4610" max="4610" width="4" style="1" customWidth="1"/>
    <col min="4611" max="4611" width="12.85546875" style="1" customWidth="1"/>
    <col min="4612" max="4612" width="14.7109375" style="1" customWidth="1"/>
    <col min="4613" max="4613" width="10" style="1" customWidth="1"/>
    <col min="4614" max="4614" width="6.28515625" style="1" customWidth="1"/>
    <col min="4615" max="4615" width="12.28515625" style="1" customWidth="1"/>
    <col min="4616" max="4616" width="8.5703125" style="1" customWidth="1"/>
    <col min="4617" max="4617" width="13.7109375" style="1" customWidth="1"/>
    <col min="4618" max="4618" width="11.5703125" style="1" customWidth="1"/>
    <col min="4619" max="4619" width="24.7109375" style="1" customWidth="1"/>
    <col min="4620" max="4620" width="17.42578125" style="1" customWidth="1"/>
    <col min="4621" max="4621" width="20.85546875" style="1" customWidth="1"/>
    <col min="4622" max="4622" width="26.85546875" style="1" customWidth="1"/>
    <col min="4623" max="4623" width="8" style="1" customWidth="1"/>
    <col min="4624" max="4624" width="25" style="1" customWidth="1"/>
    <col min="4625" max="4625" width="12.7109375" style="1" customWidth="1"/>
    <col min="4626" max="4626" width="16.42578125" style="1" customWidth="1"/>
    <col min="4627" max="4627" width="23.5703125" style="1" customWidth="1"/>
    <col min="4628" max="4628" width="33.7109375" style="1" customWidth="1"/>
    <col min="4629" max="4629" width="31.140625" style="1" customWidth="1"/>
    <col min="4630" max="4630" width="19.28515625" style="1" customWidth="1"/>
    <col min="4631" max="4631" width="11.7109375" style="1" customWidth="1"/>
    <col min="4632" max="4632" width="15.42578125" style="1" customWidth="1"/>
    <col min="4633" max="4633" width="5.5703125" style="1" customWidth="1"/>
    <col min="4634" max="4634" width="4.7109375" style="1" customWidth="1"/>
    <col min="4635" max="4636" width="7.28515625" style="1" customWidth="1"/>
    <col min="4637" max="4637" width="8.42578125" style="1" customWidth="1"/>
    <col min="4638" max="4638" width="9.5703125" style="1" customWidth="1"/>
    <col min="4639" max="4639" width="6.28515625" style="1" customWidth="1"/>
    <col min="4640" max="4640" width="5.85546875" style="1" customWidth="1"/>
    <col min="4641" max="4642" width="4.42578125" style="1" customWidth="1"/>
    <col min="4643" max="4643" width="5" style="1" customWidth="1"/>
    <col min="4644" max="4644" width="5.85546875" style="1" customWidth="1"/>
    <col min="4645" max="4645" width="6.140625" style="1" customWidth="1"/>
    <col min="4646" max="4646" width="6.28515625" style="1" customWidth="1"/>
    <col min="4647" max="4647" width="4.85546875" style="1" customWidth="1"/>
    <col min="4648" max="4648" width="8.140625" style="1" customWidth="1"/>
    <col min="4649" max="4649" width="11.5703125" style="1" customWidth="1"/>
    <col min="4650" max="4650" width="13.7109375" style="1" customWidth="1"/>
    <col min="4651" max="4651" width="20.85546875" style="1" customWidth="1"/>
    <col min="4652" max="4864" width="11.42578125" style="1"/>
    <col min="4865" max="4865" width="13.140625" style="1" customWidth="1"/>
    <col min="4866" max="4866" width="4" style="1" customWidth="1"/>
    <col min="4867" max="4867" width="12.85546875" style="1" customWidth="1"/>
    <col min="4868" max="4868" width="14.7109375" style="1" customWidth="1"/>
    <col min="4869" max="4869" width="10" style="1" customWidth="1"/>
    <col min="4870" max="4870" width="6.28515625" style="1" customWidth="1"/>
    <col min="4871" max="4871" width="12.28515625" style="1" customWidth="1"/>
    <col min="4872" max="4872" width="8.5703125" style="1" customWidth="1"/>
    <col min="4873" max="4873" width="13.7109375" style="1" customWidth="1"/>
    <col min="4874" max="4874" width="11.5703125" style="1" customWidth="1"/>
    <col min="4875" max="4875" width="24.7109375" style="1" customWidth="1"/>
    <col min="4876" max="4876" width="17.42578125" style="1" customWidth="1"/>
    <col min="4877" max="4877" width="20.85546875" style="1" customWidth="1"/>
    <col min="4878" max="4878" width="26.85546875" style="1" customWidth="1"/>
    <col min="4879" max="4879" width="8" style="1" customWidth="1"/>
    <col min="4880" max="4880" width="25" style="1" customWidth="1"/>
    <col min="4881" max="4881" width="12.7109375" style="1" customWidth="1"/>
    <col min="4882" max="4882" width="16.42578125" style="1" customWidth="1"/>
    <col min="4883" max="4883" width="23.5703125" style="1" customWidth="1"/>
    <col min="4884" max="4884" width="33.7109375" style="1" customWidth="1"/>
    <col min="4885" max="4885" width="31.140625" style="1" customWidth="1"/>
    <col min="4886" max="4886" width="19.28515625" style="1" customWidth="1"/>
    <col min="4887" max="4887" width="11.7109375" style="1" customWidth="1"/>
    <col min="4888" max="4888" width="15.42578125" style="1" customWidth="1"/>
    <col min="4889" max="4889" width="5.5703125" style="1" customWidth="1"/>
    <col min="4890" max="4890" width="4.7109375" style="1" customWidth="1"/>
    <col min="4891" max="4892" width="7.28515625" style="1" customWidth="1"/>
    <col min="4893" max="4893" width="8.42578125" style="1" customWidth="1"/>
    <col min="4894" max="4894" width="9.5703125" style="1" customWidth="1"/>
    <col min="4895" max="4895" width="6.28515625" style="1" customWidth="1"/>
    <col min="4896" max="4896" width="5.85546875" style="1" customWidth="1"/>
    <col min="4897" max="4898" width="4.42578125" style="1" customWidth="1"/>
    <col min="4899" max="4899" width="5" style="1" customWidth="1"/>
    <col min="4900" max="4900" width="5.85546875" style="1" customWidth="1"/>
    <col min="4901" max="4901" width="6.140625" style="1" customWidth="1"/>
    <col min="4902" max="4902" width="6.28515625" style="1" customWidth="1"/>
    <col min="4903" max="4903" width="4.85546875" style="1" customWidth="1"/>
    <col min="4904" max="4904" width="8.140625" style="1" customWidth="1"/>
    <col min="4905" max="4905" width="11.5703125" style="1" customWidth="1"/>
    <col min="4906" max="4906" width="13.7109375" style="1" customWidth="1"/>
    <col min="4907" max="4907" width="20.85546875" style="1" customWidth="1"/>
    <col min="4908" max="5120" width="11.42578125" style="1"/>
    <col min="5121" max="5121" width="13.140625" style="1" customWidth="1"/>
    <col min="5122" max="5122" width="4" style="1" customWidth="1"/>
    <col min="5123" max="5123" width="12.85546875" style="1" customWidth="1"/>
    <col min="5124" max="5124" width="14.7109375" style="1" customWidth="1"/>
    <col min="5125" max="5125" width="10" style="1" customWidth="1"/>
    <col min="5126" max="5126" width="6.28515625" style="1" customWidth="1"/>
    <col min="5127" max="5127" width="12.28515625" style="1" customWidth="1"/>
    <col min="5128" max="5128" width="8.5703125" style="1" customWidth="1"/>
    <col min="5129" max="5129" width="13.7109375" style="1" customWidth="1"/>
    <col min="5130" max="5130" width="11.5703125" style="1" customWidth="1"/>
    <col min="5131" max="5131" width="24.7109375" style="1" customWidth="1"/>
    <col min="5132" max="5132" width="17.42578125" style="1" customWidth="1"/>
    <col min="5133" max="5133" width="20.85546875" style="1" customWidth="1"/>
    <col min="5134" max="5134" width="26.85546875" style="1" customWidth="1"/>
    <col min="5135" max="5135" width="8" style="1" customWidth="1"/>
    <col min="5136" max="5136" width="25" style="1" customWidth="1"/>
    <col min="5137" max="5137" width="12.7109375" style="1" customWidth="1"/>
    <col min="5138" max="5138" width="16.42578125" style="1" customWidth="1"/>
    <col min="5139" max="5139" width="23.5703125" style="1" customWidth="1"/>
    <col min="5140" max="5140" width="33.7109375" style="1" customWidth="1"/>
    <col min="5141" max="5141" width="31.140625" style="1" customWidth="1"/>
    <col min="5142" max="5142" width="19.28515625" style="1" customWidth="1"/>
    <col min="5143" max="5143" width="11.7109375" style="1" customWidth="1"/>
    <col min="5144" max="5144" width="15.42578125" style="1" customWidth="1"/>
    <col min="5145" max="5145" width="5.5703125" style="1" customWidth="1"/>
    <col min="5146" max="5146" width="4.7109375" style="1" customWidth="1"/>
    <col min="5147" max="5148" width="7.28515625" style="1" customWidth="1"/>
    <col min="5149" max="5149" width="8.42578125" style="1" customWidth="1"/>
    <col min="5150" max="5150" width="9.5703125" style="1" customWidth="1"/>
    <col min="5151" max="5151" width="6.28515625" style="1" customWidth="1"/>
    <col min="5152" max="5152" width="5.85546875" style="1" customWidth="1"/>
    <col min="5153" max="5154" width="4.42578125" style="1" customWidth="1"/>
    <col min="5155" max="5155" width="5" style="1" customWidth="1"/>
    <col min="5156" max="5156" width="5.85546875" style="1" customWidth="1"/>
    <col min="5157" max="5157" width="6.140625" style="1" customWidth="1"/>
    <col min="5158" max="5158" width="6.28515625" style="1" customWidth="1"/>
    <col min="5159" max="5159" width="4.85546875" style="1" customWidth="1"/>
    <col min="5160" max="5160" width="8.140625" style="1" customWidth="1"/>
    <col min="5161" max="5161" width="11.5703125" style="1" customWidth="1"/>
    <col min="5162" max="5162" width="13.7109375" style="1" customWidth="1"/>
    <col min="5163" max="5163" width="20.85546875" style="1" customWidth="1"/>
    <col min="5164" max="5376" width="11.42578125" style="1"/>
    <col min="5377" max="5377" width="13.140625" style="1" customWidth="1"/>
    <col min="5378" max="5378" width="4" style="1" customWidth="1"/>
    <col min="5379" max="5379" width="12.85546875" style="1" customWidth="1"/>
    <col min="5380" max="5380" width="14.7109375" style="1" customWidth="1"/>
    <col min="5381" max="5381" width="10" style="1" customWidth="1"/>
    <col min="5382" max="5382" width="6.28515625" style="1" customWidth="1"/>
    <col min="5383" max="5383" width="12.28515625" style="1" customWidth="1"/>
    <col min="5384" max="5384" width="8.5703125" style="1" customWidth="1"/>
    <col min="5385" max="5385" width="13.7109375" style="1" customWidth="1"/>
    <col min="5386" max="5386" width="11.5703125" style="1" customWidth="1"/>
    <col min="5387" max="5387" width="24.7109375" style="1" customWidth="1"/>
    <col min="5388" max="5388" width="17.42578125" style="1" customWidth="1"/>
    <col min="5389" max="5389" width="20.85546875" style="1" customWidth="1"/>
    <col min="5390" max="5390" width="26.85546875" style="1" customWidth="1"/>
    <col min="5391" max="5391" width="8" style="1" customWidth="1"/>
    <col min="5392" max="5392" width="25" style="1" customWidth="1"/>
    <col min="5393" max="5393" width="12.7109375" style="1" customWidth="1"/>
    <col min="5394" max="5394" width="16.42578125" style="1" customWidth="1"/>
    <col min="5395" max="5395" width="23.5703125" style="1" customWidth="1"/>
    <col min="5396" max="5396" width="33.7109375" style="1" customWidth="1"/>
    <col min="5397" max="5397" width="31.140625" style="1" customWidth="1"/>
    <col min="5398" max="5398" width="19.28515625" style="1" customWidth="1"/>
    <col min="5399" max="5399" width="11.7109375" style="1" customWidth="1"/>
    <col min="5400" max="5400" width="15.42578125" style="1" customWidth="1"/>
    <col min="5401" max="5401" width="5.5703125" style="1" customWidth="1"/>
    <col min="5402" max="5402" width="4.7109375" style="1" customWidth="1"/>
    <col min="5403" max="5404" width="7.28515625" style="1" customWidth="1"/>
    <col min="5405" max="5405" width="8.42578125" style="1" customWidth="1"/>
    <col min="5406" max="5406" width="9.5703125" style="1" customWidth="1"/>
    <col min="5407" max="5407" width="6.28515625" style="1" customWidth="1"/>
    <col min="5408" max="5408" width="5.85546875" style="1" customWidth="1"/>
    <col min="5409" max="5410" width="4.42578125" style="1" customWidth="1"/>
    <col min="5411" max="5411" width="5" style="1" customWidth="1"/>
    <col min="5412" max="5412" width="5.85546875" style="1" customWidth="1"/>
    <col min="5413" max="5413" width="6.140625" style="1" customWidth="1"/>
    <col min="5414" max="5414" width="6.28515625" style="1" customWidth="1"/>
    <col min="5415" max="5415" width="4.85546875" style="1" customWidth="1"/>
    <col min="5416" max="5416" width="8.140625" style="1" customWidth="1"/>
    <col min="5417" max="5417" width="11.5703125" style="1" customWidth="1"/>
    <col min="5418" max="5418" width="13.7109375" style="1" customWidth="1"/>
    <col min="5419" max="5419" width="20.85546875" style="1" customWidth="1"/>
    <col min="5420" max="5632" width="11.42578125" style="1"/>
    <col min="5633" max="5633" width="13.140625" style="1" customWidth="1"/>
    <col min="5634" max="5634" width="4" style="1" customWidth="1"/>
    <col min="5635" max="5635" width="12.85546875" style="1" customWidth="1"/>
    <col min="5636" max="5636" width="14.7109375" style="1" customWidth="1"/>
    <col min="5637" max="5637" width="10" style="1" customWidth="1"/>
    <col min="5638" max="5638" width="6.28515625" style="1" customWidth="1"/>
    <col min="5639" max="5639" width="12.28515625" style="1" customWidth="1"/>
    <col min="5640" max="5640" width="8.5703125" style="1" customWidth="1"/>
    <col min="5641" max="5641" width="13.7109375" style="1" customWidth="1"/>
    <col min="5642" max="5642" width="11.5703125" style="1" customWidth="1"/>
    <col min="5643" max="5643" width="24.7109375" style="1" customWidth="1"/>
    <col min="5644" max="5644" width="17.42578125" style="1" customWidth="1"/>
    <col min="5645" max="5645" width="20.85546875" style="1" customWidth="1"/>
    <col min="5646" max="5646" width="26.85546875" style="1" customWidth="1"/>
    <col min="5647" max="5647" width="8" style="1" customWidth="1"/>
    <col min="5648" max="5648" width="25" style="1" customWidth="1"/>
    <col min="5649" max="5649" width="12.7109375" style="1" customWidth="1"/>
    <col min="5650" max="5650" width="16.42578125" style="1" customWidth="1"/>
    <col min="5651" max="5651" width="23.5703125" style="1" customWidth="1"/>
    <col min="5652" max="5652" width="33.7109375" style="1" customWidth="1"/>
    <col min="5653" max="5653" width="31.140625" style="1" customWidth="1"/>
    <col min="5654" max="5654" width="19.28515625" style="1" customWidth="1"/>
    <col min="5655" max="5655" width="11.7109375" style="1" customWidth="1"/>
    <col min="5656" max="5656" width="15.42578125" style="1" customWidth="1"/>
    <col min="5657" max="5657" width="5.5703125" style="1" customWidth="1"/>
    <col min="5658" max="5658" width="4.7109375" style="1" customWidth="1"/>
    <col min="5659" max="5660" width="7.28515625" style="1" customWidth="1"/>
    <col min="5661" max="5661" width="8.42578125" style="1" customWidth="1"/>
    <col min="5662" max="5662" width="9.5703125" style="1" customWidth="1"/>
    <col min="5663" max="5663" width="6.28515625" style="1" customWidth="1"/>
    <col min="5664" max="5664" width="5.85546875" style="1" customWidth="1"/>
    <col min="5665" max="5666" width="4.42578125" style="1" customWidth="1"/>
    <col min="5667" max="5667" width="5" style="1" customWidth="1"/>
    <col min="5668" max="5668" width="5.85546875" style="1" customWidth="1"/>
    <col min="5669" max="5669" width="6.140625" style="1" customWidth="1"/>
    <col min="5670" max="5670" width="6.28515625" style="1" customWidth="1"/>
    <col min="5671" max="5671" width="4.85546875" style="1" customWidth="1"/>
    <col min="5672" max="5672" width="8.140625" style="1" customWidth="1"/>
    <col min="5673" max="5673" width="11.5703125" style="1" customWidth="1"/>
    <col min="5674" max="5674" width="13.7109375" style="1" customWidth="1"/>
    <col min="5675" max="5675" width="20.85546875" style="1" customWidth="1"/>
    <col min="5676" max="5888" width="11.42578125" style="1"/>
    <col min="5889" max="5889" width="13.140625" style="1" customWidth="1"/>
    <col min="5890" max="5890" width="4" style="1" customWidth="1"/>
    <col min="5891" max="5891" width="12.85546875" style="1" customWidth="1"/>
    <col min="5892" max="5892" width="14.7109375" style="1" customWidth="1"/>
    <col min="5893" max="5893" width="10" style="1" customWidth="1"/>
    <col min="5894" max="5894" width="6.28515625" style="1" customWidth="1"/>
    <col min="5895" max="5895" width="12.28515625" style="1" customWidth="1"/>
    <col min="5896" max="5896" width="8.5703125" style="1" customWidth="1"/>
    <col min="5897" max="5897" width="13.7109375" style="1" customWidth="1"/>
    <col min="5898" max="5898" width="11.5703125" style="1" customWidth="1"/>
    <col min="5899" max="5899" width="24.7109375" style="1" customWidth="1"/>
    <col min="5900" max="5900" width="17.42578125" style="1" customWidth="1"/>
    <col min="5901" max="5901" width="20.85546875" style="1" customWidth="1"/>
    <col min="5902" max="5902" width="26.85546875" style="1" customWidth="1"/>
    <col min="5903" max="5903" width="8" style="1" customWidth="1"/>
    <col min="5904" max="5904" width="25" style="1" customWidth="1"/>
    <col min="5905" max="5905" width="12.7109375" style="1" customWidth="1"/>
    <col min="5906" max="5906" width="16.42578125" style="1" customWidth="1"/>
    <col min="5907" max="5907" width="23.5703125" style="1" customWidth="1"/>
    <col min="5908" max="5908" width="33.7109375" style="1" customWidth="1"/>
    <col min="5909" max="5909" width="31.140625" style="1" customWidth="1"/>
    <col min="5910" max="5910" width="19.28515625" style="1" customWidth="1"/>
    <col min="5911" max="5911" width="11.7109375" style="1" customWidth="1"/>
    <col min="5912" max="5912" width="15.42578125" style="1" customWidth="1"/>
    <col min="5913" max="5913" width="5.5703125" style="1" customWidth="1"/>
    <col min="5914" max="5914" width="4.7109375" style="1" customWidth="1"/>
    <col min="5915" max="5916" width="7.28515625" style="1" customWidth="1"/>
    <col min="5917" max="5917" width="8.42578125" style="1" customWidth="1"/>
    <col min="5918" max="5918" width="9.5703125" style="1" customWidth="1"/>
    <col min="5919" max="5919" width="6.28515625" style="1" customWidth="1"/>
    <col min="5920" max="5920" width="5.85546875" style="1" customWidth="1"/>
    <col min="5921" max="5922" width="4.42578125" style="1" customWidth="1"/>
    <col min="5923" max="5923" width="5" style="1" customWidth="1"/>
    <col min="5924" max="5924" width="5.85546875" style="1" customWidth="1"/>
    <col min="5925" max="5925" width="6.140625" style="1" customWidth="1"/>
    <col min="5926" max="5926" width="6.28515625" style="1" customWidth="1"/>
    <col min="5927" max="5927" width="4.85546875" style="1" customWidth="1"/>
    <col min="5928" max="5928" width="8.140625" style="1" customWidth="1"/>
    <col min="5929" max="5929" width="11.5703125" style="1" customWidth="1"/>
    <col min="5930" max="5930" width="13.7109375" style="1" customWidth="1"/>
    <col min="5931" max="5931" width="20.85546875" style="1" customWidth="1"/>
    <col min="5932" max="6144" width="11.42578125" style="1"/>
    <col min="6145" max="6145" width="13.140625" style="1" customWidth="1"/>
    <col min="6146" max="6146" width="4" style="1" customWidth="1"/>
    <col min="6147" max="6147" width="12.85546875" style="1" customWidth="1"/>
    <col min="6148" max="6148" width="14.7109375" style="1" customWidth="1"/>
    <col min="6149" max="6149" width="10" style="1" customWidth="1"/>
    <col min="6150" max="6150" width="6.28515625" style="1" customWidth="1"/>
    <col min="6151" max="6151" width="12.28515625" style="1" customWidth="1"/>
    <col min="6152" max="6152" width="8.5703125" style="1" customWidth="1"/>
    <col min="6153" max="6153" width="13.7109375" style="1" customWidth="1"/>
    <col min="6154" max="6154" width="11.5703125" style="1" customWidth="1"/>
    <col min="6155" max="6155" width="24.7109375" style="1" customWidth="1"/>
    <col min="6156" max="6156" width="17.42578125" style="1" customWidth="1"/>
    <col min="6157" max="6157" width="20.85546875" style="1" customWidth="1"/>
    <col min="6158" max="6158" width="26.85546875" style="1" customWidth="1"/>
    <col min="6159" max="6159" width="8" style="1" customWidth="1"/>
    <col min="6160" max="6160" width="25" style="1" customWidth="1"/>
    <col min="6161" max="6161" width="12.7109375" style="1" customWidth="1"/>
    <col min="6162" max="6162" width="16.42578125" style="1" customWidth="1"/>
    <col min="6163" max="6163" width="23.5703125" style="1" customWidth="1"/>
    <col min="6164" max="6164" width="33.7109375" style="1" customWidth="1"/>
    <col min="6165" max="6165" width="31.140625" style="1" customWidth="1"/>
    <col min="6166" max="6166" width="19.28515625" style="1" customWidth="1"/>
    <col min="6167" max="6167" width="11.7109375" style="1" customWidth="1"/>
    <col min="6168" max="6168" width="15.42578125" style="1" customWidth="1"/>
    <col min="6169" max="6169" width="5.5703125" style="1" customWidth="1"/>
    <col min="6170" max="6170" width="4.7109375" style="1" customWidth="1"/>
    <col min="6171" max="6172" width="7.28515625" style="1" customWidth="1"/>
    <col min="6173" max="6173" width="8.42578125" style="1" customWidth="1"/>
    <col min="6174" max="6174" width="9.5703125" style="1" customWidth="1"/>
    <col min="6175" max="6175" width="6.28515625" style="1" customWidth="1"/>
    <col min="6176" max="6176" width="5.85546875" style="1" customWidth="1"/>
    <col min="6177" max="6178" width="4.42578125" style="1" customWidth="1"/>
    <col min="6179" max="6179" width="5" style="1" customWidth="1"/>
    <col min="6180" max="6180" width="5.85546875" style="1" customWidth="1"/>
    <col min="6181" max="6181" width="6.140625" style="1" customWidth="1"/>
    <col min="6182" max="6182" width="6.28515625" style="1" customWidth="1"/>
    <col min="6183" max="6183" width="4.85546875" style="1" customWidth="1"/>
    <col min="6184" max="6184" width="8.140625" style="1" customWidth="1"/>
    <col min="6185" max="6185" width="11.5703125" style="1" customWidth="1"/>
    <col min="6186" max="6186" width="13.7109375" style="1" customWidth="1"/>
    <col min="6187" max="6187" width="20.85546875" style="1" customWidth="1"/>
    <col min="6188" max="6400" width="11.42578125" style="1"/>
    <col min="6401" max="6401" width="13.140625" style="1" customWidth="1"/>
    <col min="6402" max="6402" width="4" style="1" customWidth="1"/>
    <col min="6403" max="6403" width="12.85546875" style="1" customWidth="1"/>
    <col min="6404" max="6404" width="14.7109375" style="1" customWidth="1"/>
    <col min="6405" max="6405" width="10" style="1" customWidth="1"/>
    <col min="6406" max="6406" width="6.28515625" style="1" customWidth="1"/>
    <col min="6407" max="6407" width="12.28515625" style="1" customWidth="1"/>
    <col min="6408" max="6408" width="8.5703125" style="1" customWidth="1"/>
    <col min="6409" max="6409" width="13.7109375" style="1" customWidth="1"/>
    <col min="6410" max="6410" width="11.5703125" style="1" customWidth="1"/>
    <col min="6411" max="6411" width="24.7109375" style="1" customWidth="1"/>
    <col min="6412" max="6412" width="17.42578125" style="1" customWidth="1"/>
    <col min="6413" max="6413" width="20.85546875" style="1" customWidth="1"/>
    <col min="6414" max="6414" width="26.85546875" style="1" customWidth="1"/>
    <col min="6415" max="6415" width="8" style="1" customWidth="1"/>
    <col min="6416" max="6416" width="25" style="1" customWidth="1"/>
    <col min="6417" max="6417" width="12.7109375" style="1" customWidth="1"/>
    <col min="6418" max="6418" width="16.42578125" style="1" customWidth="1"/>
    <col min="6419" max="6419" width="23.5703125" style="1" customWidth="1"/>
    <col min="6420" max="6420" width="33.7109375" style="1" customWidth="1"/>
    <col min="6421" max="6421" width="31.140625" style="1" customWidth="1"/>
    <col min="6422" max="6422" width="19.28515625" style="1" customWidth="1"/>
    <col min="6423" max="6423" width="11.7109375" style="1" customWidth="1"/>
    <col min="6424" max="6424" width="15.42578125" style="1" customWidth="1"/>
    <col min="6425" max="6425" width="5.5703125" style="1" customWidth="1"/>
    <col min="6426" max="6426" width="4.7109375" style="1" customWidth="1"/>
    <col min="6427" max="6428" width="7.28515625" style="1" customWidth="1"/>
    <col min="6429" max="6429" width="8.42578125" style="1" customWidth="1"/>
    <col min="6430" max="6430" width="9.5703125" style="1" customWidth="1"/>
    <col min="6431" max="6431" width="6.28515625" style="1" customWidth="1"/>
    <col min="6432" max="6432" width="5.85546875" style="1" customWidth="1"/>
    <col min="6433" max="6434" width="4.42578125" style="1" customWidth="1"/>
    <col min="6435" max="6435" width="5" style="1" customWidth="1"/>
    <col min="6436" max="6436" width="5.85546875" style="1" customWidth="1"/>
    <col min="6437" max="6437" width="6.140625" style="1" customWidth="1"/>
    <col min="6438" max="6438" width="6.28515625" style="1" customWidth="1"/>
    <col min="6439" max="6439" width="4.85546875" style="1" customWidth="1"/>
    <col min="6440" max="6440" width="8.140625" style="1" customWidth="1"/>
    <col min="6441" max="6441" width="11.5703125" style="1" customWidth="1"/>
    <col min="6442" max="6442" width="13.7109375" style="1" customWidth="1"/>
    <col min="6443" max="6443" width="20.85546875" style="1" customWidth="1"/>
    <col min="6444" max="6656" width="11.42578125" style="1"/>
    <col min="6657" max="6657" width="13.140625" style="1" customWidth="1"/>
    <col min="6658" max="6658" width="4" style="1" customWidth="1"/>
    <col min="6659" max="6659" width="12.85546875" style="1" customWidth="1"/>
    <col min="6660" max="6660" width="14.7109375" style="1" customWidth="1"/>
    <col min="6661" max="6661" width="10" style="1" customWidth="1"/>
    <col min="6662" max="6662" width="6.28515625" style="1" customWidth="1"/>
    <col min="6663" max="6663" width="12.28515625" style="1" customWidth="1"/>
    <col min="6664" max="6664" width="8.5703125" style="1" customWidth="1"/>
    <col min="6665" max="6665" width="13.7109375" style="1" customWidth="1"/>
    <col min="6666" max="6666" width="11.5703125" style="1" customWidth="1"/>
    <col min="6667" max="6667" width="24.7109375" style="1" customWidth="1"/>
    <col min="6668" max="6668" width="17.42578125" style="1" customWidth="1"/>
    <col min="6669" max="6669" width="20.85546875" style="1" customWidth="1"/>
    <col min="6670" max="6670" width="26.85546875" style="1" customWidth="1"/>
    <col min="6671" max="6671" width="8" style="1" customWidth="1"/>
    <col min="6672" max="6672" width="25" style="1" customWidth="1"/>
    <col min="6673" max="6673" width="12.7109375" style="1" customWidth="1"/>
    <col min="6674" max="6674" width="16.42578125" style="1" customWidth="1"/>
    <col min="6675" max="6675" width="23.5703125" style="1" customWidth="1"/>
    <col min="6676" max="6676" width="33.7109375" style="1" customWidth="1"/>
    <col min="6677" max="6677" width="31.140625" style="1" customWidth="1"/>
    <col min="6678" max="6678" width="19.28515625" style="1" customWidth="1"/>
    <col min="6679" max="6679" width="11.7109375" style="1" customWidth="1"/>
    <col min="6680" max="6680" width="15.42578125" style="1" customWidth="1"/>
    <col min="6681" max="6681" width="5.5703125" style="1" customWidth="1"/>
    <col min="6682" max="6682" width="4.7109375" style="1" customWidth="1"/>
    <col min="6683" max="6684" width="7.28515625" style="1" customWidth="1"/>
    <col min="6685" max="6685" width="8.42578125" style="1" customWidth="1"/>
    <col min="6686" max="6686" width="9.5703125" style="1" customWidth="1"/>
    <col min="6687" max="6687" width="6.28515625" style="1" customWidth="1"/>
    <col min="6688" max="6688" width="5.85546875" style="1" customWidth="1"/>
    <col min="6689" max="6690" width="4.42578125" style="1" customWidth="1"/>
    <col min="6691" max="6691" width="5" style="1" customWidth="1"/>
    <col min="6692" max="6692" width="5.85546875" style="1" customWidth="1"/>
    <col min="6693" max="6693" width="6.140625" style="1" customWidth="1"/>
    <col min="6694" max="6694" width="6.28515625" style="1" customWidth="1"/>
    <col min="6695" max="6695" width="4.85546875" style="1" customWidth="1"/>
    <col min="6696" max="6696" width="8.140625" style="1" customWidth="1"/>
    <col min="6697" max="6697" width="11.5703125" style="1" customWidth="1"/>
    <col min="6698" max="6698" width="13.7109375" style="1" customWidth="1"/>
    <col min="6699" max="6699" width="20.85546875" style="1" customWidth="1"/>
    <col min="6700" max="6912" width="11.42578125" style="1"/>
    <col min="6913" max="6913" width="13.140625" style="1" customWidth="1"/>
    <col min="6914" max="6914" width="4" style="1" customWidth="1"/>
    <col min="6915" max="6915" width="12.85546875" style="1" customWidth="1"/>
    <col min="6916" max="6916" width="14.7109375" style="1" customWidth="1"/>
    <col min="6917" max="6917" width="10" style="1" customWidth="1"/>
    <col min="6918" max="6918" width="6.28515625" style="1" customWidth="1"/>
    <col min="6919" max="6919" width="12.28515625" style="1" customWidth="1"/>
    <col min="6920" max="6920" width="8.5703125" style="1" customWidth="1"/>
    <col min="6921" max="6921" width="13.7109375" style="1" customWidth="1"/>
    <col min="6922" max="6922" width="11.5703125" style="1" customWidth="1"/>
    <col min="6923" max="6923" width="24.7109375" style="1" customWidth="1"/>
    <col min="6924" max="6924" width="17.42578125" style="1" customWidth="1"/>
    <col min="6925" max="6925" width="20.85546875" style="1" customWidth="1"/>
    <col min="6926" max="6926" width="26.85546875" style="1" customWidth="1"/>
    <col min="6927" max="6927" width="8" style="1" customWidth="1"/>
    <col min="6928" max="6928" width="25" style="1" customWidth="1"/>
    <col min="6929" max="6929" width="12.7109375" style="1" customWidth="1"/>
    <col min="6930" max="6930" width="16.42578125" style="1" customWidth="1"/>
    <col min="6931" max="6931" width="23.5703125" style="1" customWidth="1"/>
    <col min="6932" max="6932" width="33.7109375" style="1" customWidth="1"/>
    <col min="6933" max="6933" width="31.140625" style="1" customWidth="1"/>
    <col min="6934" max="6934" width="19.28515625" style="1" customWidth="1"/>
    <col min="6935" max="6935" width="11.7109375" style="1" customWidth="1"/>
    <col min="6936" max="6936" width="15.42578125" style="1" customWidth="1"/>
    <col min="6937" max="6937" width="5.5703125" style="1" customWidth="1"/>
    <col min="6938" max="6938" width="4.7109375" style="1" customWidth="1"/>
    <col min="6939" max="6940" width="7.28515625" style="1" customWidth="1"/>
    <col min="6941" max="6941" width="8.42578125" style="1" customWidth="1"/>
    <col min="6942" max="6942" width="9.5703125" style="1" customWidth="1"/>
    <col min="6943" max="6943" width="6.28515625" style="1" customWidth="1"/>
    <col min="6944" max="6944" width="5.85546875" style="1" customWidth="1"/>
    <col min="6945" max="6946" width="4.42578125" style="1" customWidth="1"/>
    <col min="6947" max="6947" width="5" style="1" customWidth="1"/>
    <col min="6948" max="6948" width="5.85546875" style="1" customWidth="1"/>
    <col min="6949" max="6949" width="6.140625" style="1" customWidth="1"/>
    <col min="6950" max="6950" width="6.28515625" style="1" customWidth="1"/>
    <col min="6951" max="6951" width="4.85546875" style="1" customWidth="1"/>
    <col min="6952" max="6952" width="8.140625" style="1" customWidth="1"/>
    <col min="6953" max="6953" width="11.5703125" style="1" customWidth="1"/>
    <col min="6954" max="6954" width="13.7109375" style="1" customWidth="1"/>
    <col min="6955" max="6955" width="20.85546875" style="1" customWidth="1"/>
    <col min="6956" max="7168" width="11.42578125" style="1"/>
    <col min="7169" max="7169" width="13.140625" style="1" customWidth="1"/>
    <col min="7170" max="7170" width="4" style="1" customWidth="1"/>
    <col min="7171" max="7171" width="12.85546875" style="1" customWidth="1"/>
    <col min="7172" max="7172" width="14.7109375" style="1" customWidth="1"/>
    <col min="7173" max="7173" width="10" style="1" customWidth="1"/>
    <col min="7174" max="7174" width="6.28515625" style="1" customWidth="1"/>
    <col min="7175" max="7175" width="12.28515625" style="1" customWidth="1"/>
    <col min="7176" max="7176" width="8.5703125" style="1" customWidth="1"/>
    <col min="7177" max="7177" width="13.7109375" style="1" customWidth="1"/>
    <col min="7178" max="7178" width="11.5703125" style="1" customWidth="1"/>
    <col min="7179" max="7179" width="24.7109375" style="1" customWidth="1"/>
    <col min="7180" max="7180" width="17.42578125" style="1" customWidth="1"/>
    <col min="7181" max="7181" width="20.85546875" style="1" customWidth="1"/>
    <col min="7182" max="7182" width="26.85546875" style="1" customWidth="1"/>
    <col min="7183" max="7183" width="8" style="1" customWidth="1"/>
    <col min="7184" max="7184" width="25" style="1" customWidth="1"/>
    <col min="7185" max="7185" width="12.7109375" style="1" customWidth="1"/>
    <col min="7186" max="7186" width="16.42578125" style="1" customWidth="1"/>
    <col min="7187" max="7187" width="23.5703125" style="1" customWidth="1"/>
    <col min="7188" max="7188" width="33.7109375" style="1" customWidth="1"/>
    <col min="7189" max="7189" width="31.140625" style="1" customWidth="1"/>
    <col min="7190" max="7190" width="19.28515625" style="1" customWidth="1"/>
    <col min="7191" max="7191" width="11.7109375" style="1" customWidth="1"/>
    <col min="7192" max="7192" width="15.42578125" style="1" customWidth="1"/>
    <col min="7193" max="7193" width="5.5703125" style="1" customWidth="1"/>
    <col min="7194" max="7194" width="4.7109375" style="1" customWidth="1"/>
    <col min="7195" max="7196" width="7.28515625" style="1" customWidth="1"/>
    <col min="7197" max="7197" width="8.42578125" style="1" customWidth="1"/>
    <col min="7198" max="7198" width="9.5703125" style="1" customWidth="1"/>
    <col min="7199" max="7199" width="6.28515625" style="1" customWidth="1"/>
    <col min="7200" max="7200" width="5.85546875" style="1" customWidth="1"/>
    <col min="7201" max="7202" width="4.42578125" style="1" customWidth="1"/>
    <col min="7203" max="7203" width="5" style="1" customWidth="1"/>
    <col min="7204" max="7204" width="5.85546875" style="1" customWidth="1"/>
    <col min="7205" max="7205" width="6.140625" style="1" customWidth="1"/>
    <col min="7206" max="7206" width="6.28515625" style="1" customWidth="1"/>
    <col min="7207" max="7207" width="4.85546875" style="1" customWidth="1"/>
    <col min="7208" max="7208" width="8.140625" style="1" customWidth="1"/>
    <col min="7209" max="7209" width="11.5703125" style="1" customWidth="1"/>
    <col min="7210" max="7210" width="13.7109375" style="1" customWidth="1"/>
    <col min="7211" max="7211" width="20.85546875" style="1" customWidth="1"/>
    <col min="7212" max="7424" width="11.42578125" style="1"/>
    <col min="7425" max="7425" width="13.140625" style="1" customWidth="1"/>
    <col min="7426" max="7426" width="4" style="1" customWidth="1"/>
    <col min="7427" max="7427" width="12.85546875" style="1" customWidth="1"/>
    <col min="7428" max="7428" width="14.7109375" style="1" customWidth="1"/>
    <col min="7429" max="7429" width="10" style="1" customWidth="1"/>
    <col min="7430" max="7430" width="6.28515625" style="1" customWidth="1"/>
    <col min="7431" max="7431" width="12.28515625" style="1" customWidth="1"/>
    <col min="7432" max="7432" width="8.5703125" style="1" customWidth="1"/>
    <col min="7433" max="7433" width="13.7109375" style="1" customWidth="1"/>
    <col min="7434" max="7434" width="11.5703125" style="1" customWidth="1"/>
    <col min="7435" max="7435" width="24.7109375" style="1" customWidth="1"/>
    <col min="7436" max="7436" width="17.42578125" style="1" customWidth="1"/>
    <col min="7437" max="7437" width="20.85546875" style="1" customWidth="1"/>
    <col min="7438" max="7438" width="26.85546875" style="1" customWidth="1"/>
    <col min="7439" max="7439" width="8" style="1" customWidth="1"/>
    <col min="7440" max="7440" width="25" style="1" customWidth="1"/>
    <col min="7441" max="7441" width="12.7109375" style="1" customWidth="1"/>
    <col min="7442" max="7442" width="16.42578125" style="1" customWidth="1"/>
    <col min="7443" max="7443" width="23.5703125" style="1" customWidth="1"/>
    <col min="7444" max="7444" width="33.7109375" style="1" customWidth="1"/>
    <col min="7445" max="7445" width="31.140625" style="1" customWidth="1"/>
    <col min="7446" max="7446" width="19.28515625" style="1" customWidth="1"/>
    <col min="7447" max="7447" width="11.7109375" style="1" customWidth="1"/>
    <col min="7448" max="7448" width="15.42578125" style="1" customWidth="1"/>
    <col min="7449" max="7449" width="5.5703125" style="1" customWidth="1"/>
    <col min="7450" max="7450" width="4.7109375" style="1" customWidth="1"/>
    <col min="7451" max="7452" width="7.28515625" style="1" customWidth="1"/>
    <col min="7453" max="7453" width="8.42578125" style="1" customWidth="1"/>
    <col min="7454" max="7454" width="9.5703125" style="1" customWidth="1"/>
    <col min="7455" max="7455" width="6.28515625" style="1" customWidth="1"/>
    <col min="7456" max="7456" width="5.85546875" style="1" customWidth="1"/>
    <col min="7457" max="7458" width="4.42578125" style="1" customWidth="1"/>
    <col min="7459" max="7459" width="5" style="1" customWidth="1"/>
    <col min="7460" max="7460" width="5.85546875" style="1" customWidth="1"/>
    <col min="7461" max="7461" width="6.140625" style="1" customWidth="1"/>
    <col min="7462" max="7462" width="6.28515625" style="1" customWidth="1"/>
    <col min="7463" max="7463" width="4.85546875" style="1" customWidth="1"/>
    <col min="7464" max="7464" width="8.140625" style="1" customWidth="1"/>
    <col min="7465" max="7465" width="11.5703125" style="1" customWidth="1"/>
    <col min="7466" max="7466" width="13.7109375" style="1" customWidth="1"/>
    <col min="7467" max="7467" width="20.85546875" style="1" customWidth="1"/>
    <col min="7468" max="7680" width="11.42578125" style="1"/>
    <col min="7681" max="7681" width="13.140625" style="1" customWidth="1"/>
    <col min="7682" max="7682" width="4" style="1" customWidth="1"/>
    <col min="7683" max="7683" width="12.85546875" style="1" customWidth="1"/>
    <col min="7684" max="7684" width="14.7109375" style="1" customWidth="1"/>
    <col min="7685" max="7685" width="10" style="1" customWidth="1"/>
    <col min="7686" max="7686" width="6.28515625" style="1" customWidth="1"/>
    <col min="7687" max="7687" width="12.28515625" style="1" customWidth="1"/>
    <col min="7688" max="7688" width="8.5703125" style="1" customWidth="1"/>
    <col min="7689" max="7689" width="13.7109375" style="1" customWidth="1"/>
    <col min="7690" max="7690" width="11.5703125" style="1" customWidth="1"/>
    <col min="7691" max="7691" width="24.7109375" style="1" customWidth="1"/>
    <col min="7692" max="7692" width="17.42578125" style="1" customWidth="1"/>
    <col min="7693" max="7693" width="20.85546875" style="1" customWidth="1"/>
    <col min="7694" max="7694" width="26.85546875" style="1" customWidth="1"/>
    <col min="7695" max="7695" width="8" style="1" customWidth="1"/>
    <col min="7696" max="7696" width="25" style="1" customWidth="1"/>
    <col min="7697" max="7697" width="12.7109375" style="1" customWidth="1"/>
    <col min="7698" max="7698" width="16.42578125" style="1" customWidth="1"/>
    <col min="7699" max="7699" width="23.5703125" style="1" customWidth="1"/>
    <col min="7700" max="7700" width="33.7109375" style="1" customWidth="1"/>
    <col min="7701" max="7701" width="31.140625" style="1" customWidth="1"/>
    <col min="7702" max="7702" width="19.28515625" style="1" customWidth="1"/>
    <col min="7703" max="7703" width="11.7109375" style="1" customWidth="1"/>
    <col min="7704" max="7704" width="15.42578125" style="1" customWidth="1"/>
    <col min="7705" max="7705" width="5.5703125" style="1" customWidth="1"/>
    <col min="7706" max="7706" width="4.7109375" style="1" customWidth="1"/>
    <col min="7707" max="7708" width="7.28515625" style="1" customWidth="1"/>
    <col min="7709" max="7709" width="8.42578125" style="1" customWidth="1"/>
    <col min="7710" max="7710" width="9.5703125" style="1" customWidth="1"/>
    <col min="7711" max="7711" width="6.28515625" style="1" customWidth="1"/>
    <col min="7712" max="7712" width="5.85546875" style="1" customWidth="1"/>
    <col min="7713" max="7714" width="4.42578125" style="1" customWidth="1"/>
    <col min="7715" max="7715" width="5" style="1" customWidth="1"/>
    <col min="7716" max="7716" width="5.85546875" style="1" customWidth="1"/>
    <col min="7717" max="7717" width="6.140625" style="1" customWidth="1"/>
    <col min="7718" max="7718" width="6.28515625" style="1" customWidth="1"/>
    <col min="7719" max="7719" width="4.85546875" style="1" customWidth="1"/>
    <col min="7720" max="7720" width="8.140625" style="1" customWidth="1"/>
    <col min="7721" max="7721" width="11.5703125" style="1" customWidth="1"/>
    <col min="7722" max="7722" width="13.7109375" style="1" customWidth="1"/>
    <col min="7723" max="7723" width="20.85546875" style="1" customWidth="1"/>
    <col min="7724" max="7936" width="11.42578125" style="1"/>
    <col min="7937" max="7937" width="13.140625" style="1" customWidth="1"/>
    <col min="7938" max="7938" width="4" style="1" customWidth="1"/>
    <col min="7939" max="7939" width="12.85546875" style="1" customWidth="1"/>
    <col min="7940" max="7940" width="14.7109375" style="1" customWidth="1"/>
    <col min="7941" max="7941" width="10" style="1" customWidth="1"/>
    <col min="7942" max="7942" width="6.28515625" style="1" customWidth="1"/>
    <col min="7943" max="7943" width="12.28515625" style="1" customWidth="1"/>
    <col min="7944" max="7944" width="8.5703125" style="1" customWidth="1"/>
    <col min="7945" max="7945" width="13.7109375" style="1" customWidth="1"/>
    <col min="7946" max="7946" width="11.5703125" style="1" customWidth="1"/>
    <col min="7947" max="7947" width="24.7109375" style="1" customWidth="1"/>
    <col min="7948" max="7948" width="17.42578125" style="1" customWidth="1"/>
    <col min="7949" max="7949" width="20.85546875" style="1" customWidth="1"/>
    <col min="7950" max="7950" width="26.85546875" style="1" customWidth="1"/>
    <col min="7951" max="7951" width="8" style="1" customWidth="1"/>
    <col min="7952" max="7952" width="25" style="1" customWidth="1"/>
    <col min="7953" max="7953" width="12.7109375" style="1" customWidth="1"/>
    <col min="7954" max="7954" width="16.42578125" style="1" customWidth="1"/>
    <col min="7955" max="7955" width="23.5703125" style="1" customWidth="1"/>
    <col min="7956" max="7956" width="33.7109375" style="1" customWidth="1"/>
    <col min="7957" max="7957" width="31.140625" style="1" customWidth="1"/>
    <col min="7958" max="7958" width="19.28515625" style="1" customWidth="1"/>
    <col min="7959" max="7959" width="11.7109375" style="1" customWidth="1"/>
    <col min="7960" max="7960" width="15.42578125" style="1" customWidth="1"/>
    <col min="7961" max="7961" width="5.5703125" style="1" customWidth="1"/>
    <col min="7962" max="7962" width="4.7109375" style="1" customWidth="1"/>
    <col min="7963" max="7964" width="7.28515625" style="1" customWidth="1"/>
    <col min="7965" max="7965" width="8.42578125" style="1" customWidth="1"/>
    <col min="7966" max="7966" width="9.5703125" style="1" customWidth="1"/>
    <col min="7967" max="7967" width="6.28515625" style="1" customWidth="1"/>
    <col min="7968" max="7968" width="5.85546875" style="1" customWidth="1"/>
    <col min="7969" max="7970" width="4.42578125" style="1" customWidth="1"/>
    <col min="7971" max="7971" width="5" style="1" customWidth="1"/>
    <col min="7972" max="7972" width="5.85546875" style="1" customWidth="1"/>
    <col min="7973" max="7973" width="6.140625" style="1" customWidth="1"/>
    <col min="7974" max="7974" width="6.28515625" style="1" customWidth="1"/>
    <col min="7975" max="7975" width="4.85546875" style="1" customWidth="1"/>
    <col min="7976" max="7976" width="8.140625" style="1" customWidth="1"/>
    <col min="7977" max="7977" width="11.5703125" style="1" customWidth="1"/>
    <col min="7978" max="7978" width="13.7109375" style="1" customWidth="1"/>
    <col min="7979" max="7979" width="20.85546875" style="1" customWidth="1"/>
    <col min="7980" max="8192" width="11.42578125" style="1"/>
    <col min="8193" max="8193" width="13.140625" style="1" customWidth="1"/>
    <col min="8194" max="8194" width="4" style="1" customWidth="1"/>
    <col min="8195" max="8195" width="12.85546875" style="1" customWidth="1"/>
    <col min="8196" max="8196" width="14.7109375" style="1" customWidth="1"/>
    <col min="8197" max="8197" width="10" style="1" customWidth="1"/>
    <col min="8198" max="8198" width="6.28515625" style="1" customWidth="1"/>
    <col min="8199" max="8199" width="12.28515625" style="1" customWidth="1"/>
    <col min="8200" max="8200" width="8.5703125" style="1" customWidth="1"/>
    <col min="8201" max="8201" width="13.7109375" style="1" customWidth="1"/>
    <col min="8202" max="8202" width="11.5703125" style="1" customWidth="1"/>
    <col min="8203" max="8203" width="24.7109375" style="1" customWidth="1"/>
    <col min="8204" max="8204" width="17.42578125" style="1" customWidth="1"/>
    <col min="8205" max="8205" width="20.85546875" style="1" customWidth="1"/>
    <col min="8206" max="8206" width="26.85546875" style="1" customWidth="1"/>
    <col min="8207" max="8207" width="8" style="1" customWidth="1"/>
    <col min="8208" max="8208" width="25" style="1" customWidth="1"/>
    <col min="8209" max="8209" width="12.7109375" style="1" customWidth="1"/>
    <col min="8210" max="8210" width="16.42578125" style="1" customWidth="1"/>
    <col min="8211" max="8211" width="23.5703125" style="1" customWidth="1"/>
    <col min="8212" max="8212" width="33.7109375" style="1" customWidth="1"/>
    <col min="8213" max="8213" width="31.140625" style="1" customWidth="1"/>
    <col min="8214" max="8214" width="19.28515625" style="1" customWidth="1"/>
    <col min="8215" max="8215" width="11.7109375" style="1" customWidth="1"/>
    <col min="8216" max="8216" width="15.42578125" style="1" customWidth="1"/>
    <col min="8217" max="8217" width="5.5703125" style="1" customWidth="1"/>
    <col min="8218" max="8218" width="4.7109375" style="1" customWidth="1"/>
    <col min="8219" max="8220" width="7.28515625" style="1" customWidth="1"/>
    <col min="8221" max="8221" width="8.42578125" style="1" customWidth="1"/>
    <col min="8222" max="8222" width="9.5703125" style="1" customWidth="1"/>
    <col min="8223" max="8223" width="6.28515625" style="1" customWidth="1"/>
    <col min="8224" max="8224" width="5.85546875" style="1" customWidth="1"/>
    <col min="8225" max="8226" width="4.42578125" style="1" customWidth="1"/>
    <col min="8227" max="8227" width="5" style="1" customWidth="1"/>
    <col min="8228" max="8228" width="5.85546875" style="1" customWidth="1"/>
    <col min="8229" max="8229" width="6.140625" style="1" customWidth="1"/>
    <col min="8230" max="8230" width="6.28515625" style="1" customWidth="1"/>
    <col min="8231" max="8231" width="4.85546875" style="1" customWidth="1"/>
    <col min="8232" max="8232" width="8.140625" style="1" customWidth="1"/>
    <col min="8233" max="8233" width="11.5703125" style="1" customWidth="1"/>
    <col min="8234" max="8234" width="13.7109375" style="1" customWidth="1"/>
    <col min="8235" max="8235" width="20.85546875" style="1" customWidth="1"/>
    <col min="8236" max="8448" width="11.42578125" style="1"/>
    <col min="8449" max="8449" width="13.140625" style="1" customWidth="1"/>
    <col min="8450" max="8450" width="4" style="1" customWidth="1"/>
    <col min="8451" max="8451" width="12.85546875" style="1" customWidth="1"/>
    <col min="8452" max="8452" width="14.7109375" style="1" customWidth="1"/>
    <col min="8453" max="8453" width="10" style="1" customWidth="1"/>
    <col min="8454" max="8454" width="6.28515625" style="1" customWidth="1"/>
    <col min="8455" max="8455" width="12.28515625" style="1" customWidth="1"/>
    <col min="8456" max="8456" width="8.5703125" style="1" customWidth="1"/>
    <col min="8457" max="8457" width="13.7109375" style="1" customWidth="1"/>
    <col min="8458" max="8458" width="11.5703125" style="1" customWidth="1"/>
    <col min="8459" max="8459" width="24.7109375" style="1" customWidth="1"/>
    <col min="8460" max="8460" width="17.42578125" style="1" customWidth="1"/>
    <col min="8461" max="8461" width="20.85546875" style="1" customWidth="1"/>
    <col min="8462" max="8462" width="26.85546875" style="1" customWidth="1"/>
    <col min="8463" max="8463" width="8" style="1" customWidth="1"/>
    <col min="8464" max="8464" width="25" style="1" customWidth="1"/>
    <col min="8465" max="8465" width="12.7109375" style="1" customWidth="1"/>
    <col min="8466" max="8466" width="16.42578125" style="1" customWidth="1"/>
    <col min="8467" max="8467" width="23.5703125" style="1" customWidth="1"/>
    <col min="8468" max="8468" width="33.7109375" style="1" customWidth="1"/>
    <col min="8469" max="8469" width="31.140625" style="1" customWidth="1"/>
    <col min="8470" max="8470" width="19.28515625" style="1" customWidth="1"/>
    <col min="8471" max="8471" width="11.7109375" style="1" customWidth="1"/>
    <col min="8472" max="8472" width="15.42578125" style="1" customWidth="1"/>
    <col min="8473" max="8473" width="5.5703125" style="1" customWidth="1"/>
    <col min="8474" max="8474" width="4.7109375" style="1" customWidth="1"/>
    <col min="8475" max="8476" width="7.28515625" style="1" customWidth="1"/>
    <col min="8477" max="8477" width="8.42578125" style="1" customWidth="1"/>
    <col min="8478" max="8478" width="9.5703125" style="1" customWidth="1"/>
    <col min="8479" max="8479" width="6.28515625" style="1" customWidth="1"/>
    <col min="8480" max="8480" width="5.85546875" style="1" customWidth="1"/>
    <col min="8481" max="8482" width="4.42578125" style="1" customWidth="1"/>
    <col min="8483" max="8483" width="5" style="1" customWidth="1"/>
    <col min="8484" max="8484" width="5.85546875" style="1" customWidth="1"/>
    <col min="8485" max="8485" width="6.140625" style="1" customWidth="1"/>
    <col min="8486" max="8486" width="6.28515625" style="1" customWidth="1"/>
    <col min="8487" max="8487" width="4.85546875" style="1" customWidth="1"/>
    <col min="8488" max="8488" width="8.140625" style="1" customWidth="1"/>
    <col min="8489" max="8489" width="11.5703125" style="1" customWidth="1"/>
    <col min="8490" max="8490" width="13.7109375" style="1" customWidth="1"/>
    <col min="8491" max="8491" width="20.85546875" style="1" customWidth="1"/>
    <col min="8492" max="8704" width="11.42578125" style="1"/>
    <col min="8705" max="8705" width="13.140625" style="1" customWidth="1"/>
    <col min="8706" max="8706" width="4" style="1" customWidth="1"/>
    <col min="8707" max="8707" width="12.85546875" style="1" customWidth="1"/>
    <col min="8708" max="8708" width="14.7109375" style="1" customWidth="1"/>
    <col min="8709" max="8709" width="10" style="1" customWidth="1"/>
    <col min="8710" max="8710" width="6.28515625" style="1" customWidth="1"/>
    <col min="8711" max="8711" width="12.28515625" style="1" customWidth="1"/>
    <col min="8712" max="8712" width="8.5703125" style="1" customWidth="1"/>
    <col min="8713" max="8713" width="13.7109375" style="1" customWidth="1"/>
    <col min="8714" max="8714" width="11.5703125" style="1" customWidth="1"/>
    <col min="8715" max="8715" width="24.7109375" style="1" customWidth="1"/>
    <col min="8716" max="8716" width="17.42578125" style="1" customWidth="1"/>
    <col min="8717" max="8717" width="20.85546875" style="1" customWidth="1"/>
    <col min="8718" max="8718" width="26.85546875" style="1" customWidth="1"/>
    <col min="8719" max="8719" width="8" style="1" customWidth="1"/>
    <col min="8720" max="8720" width="25" style="1" customWidth="1"/>
    <col min="8721" max="8721" width="12.7109375" style="1" customWidth="1"/>
    <col min="8722" max="8722" width="16.42578125" style="1" customWidth="1"/>
    <col min="8723" max="8723" width="23.5703125" style="1" customWidth="1"/>
    <col min="8724" max="8724" width="33.7109375" style="1" customWidth="1"/>
    <col min="8725" max="8725" width="31.140625" style="1" customWidth="1"/>
    <col min="8726" max="8726" width="19.28515625" style="1" customWidth="1"/>
    <col min="8727" max="8727" width="11.7109375" style="1" customWidth="1"/>
    <col min="8728" max="8728" width="15.42578125" style="1" customWidth="1"/>
    <col min="8729" max="8729" width="5.5703125" style="1" customWidth="1"/>
    <col min="8730" max="8730" width="4.7109375" style="1" customWidth="1"/>
    <col min="8731" max="8732" width="7.28515625" style="1" customWidth="1"/>
    <col min="8733" max="8733" width="8.42578125" style="1" customWidth="1"/>
    <col min="8734" max="8734" width="9.5703125" style="1" customWidth="1"/>
    <col min="8735" max="8735" width="6.28515625" style="1" customWidth="1"/>
    <col min="8736" max="8736" width="5.85546875" style="1" customWidth="1"/>
    <col min="8737" max="8738" width="4.42578125" style="1" customWidth="1"/>
    <col min="8739" max="8739" width="5" style="1" customWidth="1"/>
    <col min="8740" max="8740" width="5.85546875" style="1" customWidth="1"/>
    <col min="8741" max="8741" width="6.140625" style="1" customWidth="1"/>
    <col min="8742" max="8742" width="6.28515625" style="1" customWidth="1"/>
    <col min="8743" max="8743" width="4.85546875" style="1" customWidth="1"/>
    <col min="8744" max="8744" width="8.140625" style="1" customWidth="1"/>
    <col min="8745" max="8745" width="11.5703125" style="1" customWidth="1"/>
    <col min="8746" max="8746" width="13.7109375" style="1" customWidth="1"/>
    <col min="8747" max="8747" width="20.85546875" style="1" customWidth="1"/>
    <col min="8748" max="8960" width="11.42578125" style="1"/>
    <col min="8961" max="8961" width="13.140625" style="1" customWidth="1"/>
    <col min="8962" max="8962" width="4" style="1" customWidth="1"/>
    <col min="8963" max="8963" width="12.85546875" style="1" customWidth="1"/>
    <col min="8964" max="8964" width="14.7109375" style="1" customWidth="1"/>
    <col min="8965" max="8965" width="10" style="1" customWidth="1"/>
    <col min="8966" max="8966" width="6.28515625" style="1" customWidth="1"/>
    <col min="8967" max="8967" width="12.28515625" style="1" customWidth="1"/>
    <col min="8968" max="8968" width="8.5703125" style="1" customWidth="1"/>
    <col min="8969" max="8969" width="13.7109375" style="1" customWidth="1"/>
    <col min="8970" max="8970" width="11.5703125" style="1" customWidth="1"/>
    <col min="8971" max="8971" width="24.7109375" style="1" customWidth="1"/>
    <col min="8972" max="8972" width="17.42578125" style="1" customWidth="1"/>
    <col min="8973" max="8973" width="20.85546875" style="1" customWidth="1"/>
    <col min="8974" max="8974" width="26.85546875" style="1" customWidth="1"/>
    <col min="8975" max="8975" width="8" style="1" customWidth="1"/>
    <col min="8976" max="8976" width="25" style="1" customWidth="1"/>
    <col min="8977" max="8977" width="12.7109375" style="1" customWidth="1"/>
    <col min="8978" max="8978" width="16.42578125" style="1" customWidth="1"/>
    <col min="8979" max="8979" width="23.5703125" style="1" customWidth="1"/>
    <col min="8980" max="8980" width="33.7109375" style="1" customWidth="1"/>
    <col min="8981" max="8981" width="31.140625" style="1" customWidth="1"/>
    <col min="8982" max="8982" width="19.28515625" style="1" customWidth="1"/>
    <col min="8983" max="8983" width="11.7109375" style="1" customWidth="1"/>
    <col min="8984" max="8984" width="15.42578125" style="1" customWidth="1"/>
    <col min="8985" max="8985" width="5.5703125" style="1" customWidth="1"/>
    <col min="8986" max="8986" width="4.7109375" style="1" customWidth="1"/>
    <col min="8987" max="8988" width="7.28515625" style="1" customWidth="1"/>
    <col min="8989" max="8989" width="8.42578125" style="1" customWidth="1"/>
    <col min="8990" max="8990" width="9.5703125" style="1" customWidth="1"/>
    <col min="8991" max="8991" width="6.28515625" style="1" customWidth="1"/>
    <col min="8992" max="8992" width="5.85546875" style="1" customWidth="1"/>
    <col min="8993" max="8994" width="4.42578125" style="1" customWidth="1"/>
    <col min="8995" max="8995" width="5" style="1" customWidth="1"/>
    <col min="8996" max="8996" width="5.85546875" style="1" customWidth="1"/>
    <col min="8997" max="8997" width="6.140625" style="1" customWidth="1"/>
    <col min="8998" max="8998" width="6.28515625" style="1" customWidth="1"/>
    <col min="8999" max="8999" width="4.85546875" style="1" customWidth="1"/>
    <col min="9000" max="9000" width="8.140625" style="1" customWidth="1"/>
    <col min="9001" max="9001" width="11.5703125" style="1" customWidth="1"/>
    <col min="9002" max="9002" width="13.7109375" style="1" customWidth="1"/>
    <col min="9003" max="9003" width="20.85546875" style="1" customWidth="1"/>
    <col min="9004" max="9216" width="11.42578125" style="1"/>
    <col min="9217" max="9217" width="13.140625" style="1" customWidth="1"/>
    <col min="9218" max="9218" width="4" style="1" customWidth="1"/>
    <col min="9219" max="9219" width="12.85546875" style="1" customWidth="1"/>
    <col min="9220" max="9220" width="14.7109375" style="1" customWidth="1"/>
    <col min="9221" max="9221" width="10" style="1" customWidth="1"/>
    <col min="9222" max="9222" width="6.28515625" style="1" customWidth="1"/>
    <col min="9223" max="9223" width="12.28515625" style="1" customWidth="1"/>
    <col min="9224" max="9224" width="8.5703125" style="1" customWidth="1"/>
    <col min="9225" max="9225" width="13.7109375" style="1" customWidth="1"/>
    <col min="9226" max="9226" width="11.5703125" style="1" customWidth="1"/>
    <col min="9227" max="9227" width="24.7109375" style="1" customWidth="1"/>
    <col min="9228" max="9228" width="17.42578125" style="1" customWidth="1"/>
    <col min="9229" max="9229" width="20.85546875" style="1" customWidth="1"/>
    <col min="9230" max="9230" width="26.85546875" style="1" customWidth="1"/>
    <col min="9231" max="9231" width="8" style="1" customWidth="1"/>
    <col min="9232" max="9232" width="25" style="1" customWidth="1"/>
    <col min="9233" max="9233" width="12.7109375" style="1" customWidth="1"/>
    <col min="9234" max="9234" width="16.42578125" style="1" customWidth="1"/>
    <col min="9235" max="9235" width="23.5703125" style="1" customWidth="1"/>
    <col min="9236" max="9236" width="33.7109375" style="1" customWidth="1"/>
    <col min="9237" max="9237" width="31.140625" style="1" customWidth="1"/>
    <col min="9238" max="9238" width="19.28515625" style="1" customWidth="1"/>
    <col min="9239" max="9239" width="11.7109375" style="1" customWidth="1"/>
    <col min="9240" max="9240" width="15.42578125" style="1" customWidth="1"/>
    <col min="9241" max="9241" width="5.5703125" style="1" customWidth="1"/>
    <col min="9242" max="9242" width="4.7109375" style="1" customWidth="1"/>
    <col min="9243" max="9244" width="7.28515625" style="1" customWidth="1"/>
    <col min="9245" max="9245" width="8.42578125" style="1" customWidth="1"/>
    <col min="9246" max="9246" width="9.5703125" style="1" customWidth="1"/>
    <col min="9247" max="9247" width="6.28515625" style="1" customWidth="1"/>
    <col min="9248" max="9248" width="5.85546875" style="1" customWidth="1"/>
    <col min="9249" max="9250" width="4.42578125" style="1" customWidth="1"/>
    <col min="9251" max="9251" width="5" style="1" customWidth="1"/>
    <col min="9252" max="9252" width="5.85546875" style="1" customWidth="1"/>
    <col min="9253" max="9253" width="6.140625" style="1" customWidth="1"/>
    <col min="9254" max="9254" width="6.28515625" style="1" customWidth="1"/>
    <col min="9255" max="9255" width="4.85546875" style="1" customWidth="1"/>
    <col min="9256" max="9256" width="8.140625" style="1" customWidth="1"/>
    <col min="9257" max="9257" width="11.5703125" style="1" customWidth="1"/>
    <col min="9258" max="9258" width="13.7109375" style="1" customWidth="1"/>
    <col min="9259" max="9259" width="20.85546875" style="1" customWidth="1"/>
    <col min="9260" max="9472" width="11.42578125" style="1"/>
    <col min="9473" max="9473" width="13.140625" style="1" customWidth="1"/>
    <col min="9474" max="9474" width="4" style="1" customWidth="1"/>
    <col min="9475" max="9475" width="12.85546875" style="1" customWidth="1"/>
    <col min="9476" max="9476" width="14.7109375" style="1" customWidth="1"/>
    <col min="9477" max="9477" width="10" style="1" customWidth="1"/>
    <col min="9478" max="9478" width="6.28515625" style="1" customWidth="1"/>
    <col min="9479" max="9479" width="12.28515625" style="1" customWidth="1"/>
    <col min="9480" max="9480" width="8.5703125" style="1" customWidth="1"/>
    <col min="9481" max="9481" width="13.7109375" style="1" customWidth="1"/>
    <col min="9482" max="9482" width="11.5703125" style="1" customWidth="1"/>
    <col min="9483" max="9483" width="24.7109375" style="1" customWidth="1"/>
    <col min="9484" max="9484" width="17.42578125" style="1" customWidth="1"/>
    <col min="9485" max="9485" width="20.85546875" style="1" customWidth="1"/>
    <col min="9486" max="9486" width="26.85546875" style="1" customWidth="1"/>
    <col min="9487" max="9487" width="8" style="1" customWidth="1"/>
    <col min="9488" max="9488" width="25" style="1" customWidth="1"/>
    <col min="9489" max="9489" width="12.7109375" style="1" customWidth="1"/>
    <col min="9490" max="9490" width="16.42578125" style="1" customWidth="1"/>
    <col min="9491" max="9491" width="23.5703125" style="1" customWidth="1"/>
    <col min="9492" max="9492" width="33.7109375" style="1" customWidth="1"/>
    <col min="9493" max="9493" width="31.140625" style="1" customWidth="1"/>
    <col min="9494" max="9494" width="19.28515625" style="1" customWidth="1"/>
    <col min="9495" max="9495" width="11.7109375" style="1" customWidth="1"/>
    <col min="9496" max="9496" width="15.42578125" style="1" customWidth="1"/>
    <col min="9497" max="9497" width="5.5703125" style="1" customWidth="1"/>
    <col min="9498" max="9498" width="4.7109375" style="1" customWidth="1"/>
    <col min="9499" max="9500" width="7.28515625" style="1" customWidth="1"/>
    <col min="9501" max="9501" width="8.42578125" style="1" customWidth="1"/>
    <col min="9502" max="9502" width="9.5703125" style="1" customWidth="1"/>
    <col min="9503" max="9503" width="6.28515625" style="1" customWidth="1"/>
    <col min="9504" max="9504" width="5.85546875" style="1" customWidth="1"/>
    <col min="9505" max="9506" width="4.42578125" style="1" customWidth="1"/>
    <col min="9507" max="9507" width="5" style="1" customWidth="1"/>
    <col min="9508" max="9508" width="5.85546875" style="1" customWidth="1"/>
    <col min="9509" max="9509" width="6.140625" style="1" customWidth="1"/>
    <col min="9510" max="9510" width="6.28515625" style="1" customWidth="1"/>
    <col min="9511" max="9511" width="4.85546875" style="1" customWidth="1"/>
    <col min="9512" max="9512" width="8.140625" style="1" customWidth="1"/>
    <col min="9513" max="9513" width="11.5703125" style="1" customWidth="1"/>
    <col min="9514" max="9514" width="13.7109375" style="1" customWidth="1"/>
    <col min="9515" max="9515" width="20.85546875" style="1" customWidth="1"/>
    <col min="9516" max="9728" width="11.42578125" style="1"/>
    <col min="9729" max="9729" width="13.140625" style="1" customWidth="1"/>
    <col min="9730" max="9730" width="4" style="1" customWidth="1"/>
    <col min="9731" max="9731" width="12.85546875" style="1" customWidth="1"/>
    <col min="9732" max="9732" width="14.7109375" style="1" customWidth="1"/>
    <col min="9733" max="9733" width="10" style="1" customWidth="1"/>
    <col min="9734" max="9734" width="6.28515625" style="1" customWidth="1"/>
    <col min="9735" max="9735" width="12.28515625" style="1" customWidth="1"/>
    <col min="9736" max="9736" width="8.5703125" style="1" customWidth="1"/>
    <col min="9737" max="9737" width="13.7109375" style="1" customWidth="1"/>
    <col min="9738" max="9738" width="11.5703125" style="1" customWidth="1"/>
    <col min="9739" max="9739" width="24.7109375" style="1" customWidth="1"/>
    <col min="9740" max="9740" width="17.42578125" style="1" customWidth="1"/>
    <col min="9741" max="9741" width="20.85546875" style="1" customWidth="1"/>
    <col min="9742" max="9742" width="26.85546875" style="1" customWidth="1"/>
    <col min="9743" max="9743" width="8" style="1" customWidth="1"/>
    <col min="9744" max="9744" width="25" style="1" customWidth="1"/>
    <col min="9745" max="9745" width="12.7109375" style="1" customWidth="1"/>
    <col min="9746" max="9746" width="16.42578125" style="1" customWidth="1"/>
    <col min="9747" max="9747" width="23.5703125" style="1" customWidth="1"/>
    <col min="9748" max="9748" width="33.7109375" style="1" customWidth="1"/>
    <col min="9749" max="9749" width="31.140625" style="1" customWidth="1"/>
    <col min="9750" max="9750" width="19.28515625" style="1" customWidth="1"/>
    <col min="9751" max="9751" width="11.7109375" style="1" customWidth="1"/>
    <col min="9752" max="9752" width="15.42578125" style="1" customWidth="1"/>
    <col min="9753" max="9753" width="5.5703125" style="1" customWidth="1"/>
    <col min="9754" max="9754" width="4.7109375" style="1" customWidth="1"/>
    <col min="9755" max="9756" width="7.28515625" style="1" customWidth="1"/>
    <col min="9757" max="9757" width="8.42578125" style="1" customWidth="1"/>
    <col min="9758" max="9758" width="9.5703125" style="1" customWidth="1"/>
    <col min="9759" max="9759" width="6.28515625" style="1" customWidth="1"/>
    <col min="9760" max="9760" width="5.85546875" style="1" customWidth="1"/>
    <col min="9761" max="9762" width="4.42578125" style="1" customWidth="1"/>
    <col min="9763" max="9763" width="5" style="1" customWidth="1"/>
    <col min="9764" max="9764" width="5.85546875" style="1" customWidth="1"/>
    <col min="9765" max="9765" width="6.140625" style="1" customWidth="1"/>
    <col min="9766" max="9766" width="6.28515625" style="1" customWidth="1"/>
    <col min="9767" max="9767" width="4.85546875" style="1" customWidth="1"/>
    <col min="9768" max="9768" width="8.140625" style="1" customWidth="1"/>
    <col min="9769" max="9769" width="11.5703125" style="1" customWidth="1"/>
    <col min="9770" max="9770" width="13.7109375" style="1" customWidth="1"/>
    <col min="9771" max="9771" width="20.85546875" style="1" customWidth="1"/>
    <col min="9772" max="9984" width="11.42578125" style="1"/>
    <col min="9985" max="9985" width="13.140625" style="1" customWidth="1"/>
    <col min="9986" max="9986" width="4" style="1" customWidth="1"/>
    <col min="9987" max="9987" width="12.85546875" style="1" customWidth="1"/>
    <col min="9988" max="9988" width="14.7109375" style="1" customWidth="1"/>
    <col min="9989" max="9989" width="10" style="1" customWidth="1"/>
    <col min="9990" max="9990" width="6.28515625" style="1" customWidth="1"/>
    <col min="9991" max="9991" width="12.28515625" style="1" customWidth="1"/>
    <col min="9992" max="9992" width="8.5703125" style="1" customWidth="1"/>
    <col min="9993" max="9993" width="13.7109375" style="1" customWidth="1"/>
    <col min="9994" max="9994" width="11.5703125" style="1" customWidth="1"/>
    <col min="9995" max="9995" width="24.7109375" style="1" customWidth="1"/>
    <col min="9996" max="9996" width="17.42578125" style="1" customWidth="1"/>
    <col min="9997" max="9997" width="20.85546875" style="1" customWidth="1"/>
    <col min="9998" max="9998" width="26.85546875" style="1" customWidth="1"/>
    <col min="9999" max="9999" width="8" style="1" customWidth="1"/>
    <col min="10000" max="10000" width="25" style="1" customWidth="1"/>
    <col min="10001" max="10001" width="12.7109375" style="1" customWidth="1"/>
    <col min="10002" max="10002" width="16.42578125" style="1" customWidth="1"/>
    <col min="10003" max="10003" width="23.5703125" style="1" customWidth="1"/>
    <col min="10004" max="10004" width="33.7109375" style="1" customWidth="1"/>
    <col min="10005" max="10005" width="31.140625" style="1" customWidth="1"/>
    <col min="10006" max="10006" width="19.28515625" style="1" customWidth="1"/>
    <col min="10007" max="10007" width="11.7109375" style="1" customWidth="1"/>
    <col min="10008" max="10008" width="15.42578125" style="1" customWidth="1"/>
    <col min="10009" max="10009" width="5.5703125" style="1" customWidth="1"/>
    <col min="10010" max="10010" width="4.7109375" style="1" customWidth="1"/>
    <col min="10011" max="10012" width="7.28515625" style="1" customWidth="1"/>
    <col min="10013" max="10013" width="8.42578125" style="1" customWidth="1"/>
    <col min="10014" max="10014" width="9.5703125" style="1" customWidth="1"/>
    <col min="10015" max="10015" width="6.28515625" style="1" customWidth="1"/>
    <col min="10016" max="10016" width="5.85546875" style="1" customWidth="1"/>
    <col min="10017" max="10018" width="4.42578125" style="1" customWidth="1"/>
    <col min="10019" max="10019" width="5" style="1" customWidth="1"/>
    <col min="10020" max="10020" width="5.85546875" style="1" customWidth="1"/>
    <col min="10021" max="10021" width="6.140625" style="1" customWidth="1"/>
    <col min="10022" max="10022" width="6.28515625" style="1" customWidth="1"/>
    <col min="10023" max="10023" width="4.85546875" style="1" customWidth="1"/>
    <col min="10024" max="10024" width="8.140625" style="1" customWidth="1"/>
    <col min="10025" max="10025" width="11.5703125" style="1" customWidth="1"/>
    <col min="10026" max="10026" width="13.7109375" style="1" customWidth="1"/>
    <col min="10027" max="10027" width="20.85546875" style="1" customWidth="1"/>
    <col min="10028" max="10240" width="11.42578125" style="1"/>
    <col min="10241" max="10241" width="13.140625" style="1" customWidth="1"/>
    <col min="10242" max="10242" width="4" style="1" customWidth="1"/>
    <col min="10243" max="10243" width="12.85546875" style="1" customWidth="1"/>
    <col min="10244" max="10244" width="14.7109375" style="1" customWidth="1"/>
    <col min="10245" max="10245" width="10" style="1" customWidth="1"/>
    <col min="10246" max="10246" width="6.28515625" style="1" customWidth="1"/>
    <col min="10247" max="10247" width="12.28515625" style="1" customWidth="1"/>
    <col min="10248" max="10248" width="8.5703125" style="1" customWidth="1"/>
    <col min="10249" max="10249" width="13.7109375" style="1" customWidth="1"/>
    <col min="10250" max="10250" width="11.5703125" style="1" customWidth="1"/>
    <col min="10251" max="10251" width="24.7109375" style="1" customWidth="1"/>
    <col min="10252" max="10252" width="17.42578125" style="1" customWidth="1"/>
    <col min="10253" max="10253" width="20.85546875" style="1" customWidth="1"/>
    <col min="10254" max="10254" width="26.85546875" style="1" customWidth="1"/>
    <col min="10255" max="10255" width="8" style="1" customWidth="1"/>
    <col min="10256" max="10256" width="25" style="1" customWidth="1"/>
    <col min="10257" max="10257" width="12.7109375" style="1" customWidth="1"/>
    <col min="10258" max="10258" width="16.42578125" style="1" customWidth="1"/>
    <col min="10259" max="10259" width="23.5703125" style="1" customWidth="1"/>
    <col min="10260" max="10260" width="33.7109375" style="1" customWidth="1"/>
    <col min="10261" max="10261" width="31.140625" style="1" customWidth="1"/>
    <col min="10262" max="10262" width="19.28515625" style="1" customWidth="1"/>
    <col min="10263" max="10263" width="11.7109375" style="1" customWidth="1"/>
    <col min="10264" max="10264" width="15.42578125" style="1" customWidth="1"/>
    <col min="10265" max="10265" width="5.5703125" style="1" customWidth="1"/>
    <col min="10266" max="10266" width="4.7109375" style="1" customWidth="1"/>
    <col min="10267" max="10268" width="7.28515625" style="1" customWidth="1"/>
    <col min="10269" max="10269" width="8.42578125" style="1" customWidth="1"/>
    <col min="10270" max="10270" width="9.5703125" style="1" customWidth="1"/>
    <col min="10271" max="10271" width="6.28515625" style="1" customWidth="1"/>
    <col min="10272" max="10272" width="5.85546875" style="1" customWidth="1"/>
    <col min="10273" max="10274" width="4.42578125" style="1" customWidth="1"/>
    <col min="10275" max="10275" width="5" style="1" customWidth="1"/>
    <col min="10276" max="10276" width="5.85546875" style="1" customWidth="1"/>
    <col min="10277" max="10277" width="6.140625" style="1" customWidth="1"/>
    <col min="10278" max="10278" width="6.28515625" style="1" customWidth="1"/>
    <col min="10279" max="10279" width="4.85546875" style="1" customWidth="1"/>
    <col min="10280" max="10280" width="8.140625" style="1" customWidth="1"/>
    <col min="10281" max="10281" width="11.5703125" style="1" customWidth="1"/>
    <col min="10282" max="10282" width="13.7109375" style="1" customWidth="1"/>
    <col min="10283" max="10283" width="20.85546875" style="1" customWidth="1"/>
    <col min="10284" max="10496" width="11.42578125" style="1"/>
    <col min="10497" max="10497" width="13.140625" style="1" customWidth="1"/>
    <col min="10498" max="10498" width="4" style="1" customWidth="1"/>
    <col min="10499" max="10499" width="12.85546875" style="1" customWidth="1"/>
    <col min="10500" max="10500" width="14.7109375" style="1" customWidth="1"/>
    <col min="10501" max="10501" width="10" style="1" customWidth="1"/>
    <col min="10502" max="10502" width="6.28515625" style="1" customWidth="1"/>
    <col min="10503" max="10503" width="12.28515625" style="1" customWidth="1"/>
    <col min="10504" max="10504" width="8.5703125" style="1" customWidth="1"/>
    <col min="10505" max="10505" width="13.7109375" style="1" customWidth="1"/>
    <col min="10506" max="10506" width="11.5703125" style="1" customWidth="1"/>
    <col min="10507" max="10507" width="24.7109375" style="1" customWidth="1"/>
    <col min="10508" max="10508" width="17.42578125" style="1" customWidth="1"/>
    <col min="10509" max="10509" width="20.85546875" style="1" customWidth="1"/>
    <col min="10510" max="10510" width="26.85546875" style="1" customWidth="1"/>
    <col min="10511" max="10511" width="8" style="1" customWidth="1"/>
    <col min="10512" max="10512" width="25" style="1" customWidth="1"/>
    <col min="10513" max="10513" width="12.7109375" style="1" customWidth="1"/>
    <col min="10514" max="10514" width="16.42578125" style="1" customWidth="1"/>
    <col min="10515" max="10515" width="23.5703125" style="1" customWidth="1"/>
    <col min="10516" max="10516" width="33.7109375" style="1" customWidth="1"/>
    <col min="10517" max="10517" width="31.140625" style="1" customWidth="1"/>
    <col min="10518" max="10518" width="19.28515625" style="1" customWidth="1"/>
    <col min="10519" max="10519" width="11.7109375" style="1" customWidth="1"/>
    <col min="10520" max="10520" width="15.42578125" style="1" customWidth="1"/>
    <col min="10521" max="10521" width="5.5703125" style="1" customWidth="1"/>
    <col min="10522" max="10522" width="4.7109375" style="1" customWidth="1"/>
    <col min="10523" max="10524" width="7.28515625" style="1" customWidth="1"/>
    <col min="10525" max="10525" width="8.42578125" style="1" customWidth="1"/>
    <col min="10526" max="10526" width="9.5703125" style="1" customWidth="1"/>
    <col min="10527" max="10527" width="6.28515625" style="1" customWidth="1"/>
    <col min="10528" max="10528" width="5.85546875" style="1" customWidth="1"/>
    <col min="10529" max="10530" width="4.42578125" style="1" customWidth="1"/>
    <col min="10531" max="10531" width="5" style="1" customWidth="1"/>
    <col min="10532" max="10532" width="5.85546875" style="1" customWidth="1"/>
    <col min="10533" max="10533" width="6.140625" style="1" customWidth="1"/>
    <col min="10534" max="10534" width="6.28515625" style="1" customWidth="1"/>
    <col min="10535" max="10535" width="4.85546875" style="1" customWidth="1"/>
    <col min="10536" max="10536" width="8.140625" style="1" customWidth="1"/>
    <col min="10537" max="10537" width="11.5703125" style="1" customWidth="1"/>
    <col min="10538" max="10538" width="13.7109375" style="1" customWidth="1"/>
    <col min="10539" max="10539" width="20.85546875" style="1" customWidth="1"/>
    <col min="10540" max="10752" width="11.42578125" style="1"/>
    <col min="10753" max="10753" width="13.140625" style="1" customWidth="1"/>
    <col min="10754" max="10754" width="4" style="1" customWidth="1"/>
    <col min="10755" max="10755" width="12.85546875" style="1" customWidth="1"/>
    <col min="10756" max="10756" width="14.7109375" style="1" customWidth="1"/>
    <col min="10757" max="10757" width="10" style="1" customWidth="1"/>
    <col min="10758" max="10758" width="6.28515625" style="1" customWidth="1"/>
    <col min="10759" max="10759" width="12.28515625" style="1" customWidth="1"/>
    <col min="10760" max="10760" width="8.5703125" style="1" customWidth="1"/>
    <col min="10761" max="10761" width="13.7109375" style="1" customWidth="1"/>
    <col min="10762" max="10762" width="11.5703125" style="1" customWidth="1"/>
    <col min="10763" max="10763" width="24.7109375" style="1" customWidth="1"/>
    <col min="10764" max="10764" width="17.42578125" style="1" customWidth="1"/>
    <col min="10765" max="10765" width="20.85546875" style="1" customWidth="1"/>
    <col min="10766" max="10766" width="26.85546875" style="1" customWidth="1"/>
    <col min="10767" max="10767" width="8" style="1" customWidth="1"/>
    <col min="10768" max="10768" width="25" style="1" customWidth="1"/>
    <col min="10769" max="10769" width="12.7109375" style="1" customWidth="1"/>
    <col min="10770" max="10770" width="16.42578125" style="1" customWidth="1"/>
    <col min="10771" max="10771" width="23.5703125" style="1" customWidth="1"/>
    <col min="10772" max="10772" width="33.7109375" style="1" customWidth="1"/>
    <col min="10773" max="10773" width="31.140625" style="1" customWidth="1"/>
    <col min="10774" max="10774" width="19.28515625" style="1" customWidth="1"/>
    <col min="10775" max="10775" width="11.7109375" style="1" customWidth="1"/>
    <col min="10776" max="10776" width="15.42578125" style="1" customWidth="1"/>
    <col min="10777" max="10777" width="5.5703125" style="1" customWidth="1"/>
    <col min="10778" max="10778" width="4.7109375" style="1" customWidth="1"/>
    <col min="10779" max="10780" width="7.28515625" style="1" customWidth="1"/>
    <col min="10781" max="10781" width="8.42578125" style="1" customWidth="1"/>
    <col min="10782" max="10782" width="9.5703125" style="1" customWidth="1"/>
    <col min="10783" max="10783" width="6.28515625" style="1" customWidth="1"/>
    <col min="10784" max="10784" width="5.85546875" style="1" customWidth="1"/>
    <col min="10785" max="10786" width="4.42578125" style="1" customWidth="1"/>
    <col min="10787" max="10787" width="5" style="1" customWidth="1"/>
    <col min="10788" max="10788" width="5.85546875" style="1" customWidth="1"/>
    <col min="10789" max="10789" width="6.140625" style="1" customWidth="1"/>
    <col min="10790" max="10790" width="6.28515625" style="1" customWidth="1"/>
    <col min="10791" max="10791" width="4.85546875" style="1" customWidth="1"/>
    <col min="10792" max="10792" width="8.140625" style="1" customWidth="1"/>
    <col min="10793" max="10793" width="11.5703125" style="1" customWidth="1"/>
    <col min="10794" max="10794" width="13.7109375" style="1" customWidth="1"/>
    <col min="10795" max="10795" width="20.85546875" style="1" customWidth="1"/>
    <col min="10796" max="11008" width="11.42578125" style="1"/>
    <col min="11009" max="11009" width="13.140625" style="1" customWidth="1"/>
    <col min="11010" max="11010" width="4" style="1" customWidth="1"/>
    <col min="11011" max="11011" width="12.85546875" style="1" customWidth="1"/>
    <col min="11012" max="11012" width="14.7109375" style="1" customWidth="1"/>
    <col min="11013" max="11013" width="10" style="1" customWidth="1"/>
    <col min="11014" max="11014" width="6.28515625" style="1" customWidth="1"/>
    <col min="11015" max="11015" width="12.28515625" style="1" customWidth="1"/>
    <col min="11016" max="11016" width="8.5703125" style="1" customWidth="1"/>
    <col min="11017" max="11017" width="13.7109375" style="1" customWidth="1"/>
    <col min="11018" max="11018" width="11.5703125" style="1" customWidth="1"/>
    <col min="11019" max="11019" width="24.7109375" style="1" customWidth="1"/>
    <col min="11020" max="11020" width="17.42578125" style="1" customWidth="1"/>
    <col min="11021" max="11021" width="20.85546875" style="1" customWidth="1"/>
    <col min="11022" max="11022" width="26.85546875" style="1" customWidth="1"/>
    <col min="11023" max="11023" width="8" style="1" customWidth="1"/>
    <col min="11024" max="11024" width="25" style="1" customWidth="1"/>
    <col min="11025" max="11025" width="12.7109375" style="1" customWidth="1"/>
    <col min="11026" max="11026" width="16.42578125" style="1" customWidth="1"/>
    <col min="11027" max="11027" width="23.5703125" style="1" customWidth="1"/>
    <col min="11028" max="11028" width="33.7109375" style="1" customWidth="1"/>
    <col min="11029" max="11029" width="31.140625" style="1" customWidth="1"/>
    <col min="11030" max="11030" width="19.28515625" style="1" customWidth="1"/>
    <col min="11031" max="11031" width="11.7109375" style="1" customWidth="1"/>
    <col min="11032" max="11032" width="15.42578125" style="1" customWidth="1"/>
    <col min="11033" max="11033" width="5.5703125" style="1" customWidth="1"/>
    <col min="11034" max="11034" width="4.7109375" style="1" customWidth="1"/>
    <col min="11035" max="11036" width="7.28515625" style="1" customWidth="1"/>
    <col min="11037" max="11037" width="8.42578125" style="1" customWidth="1"/>
    <col min="11038" max="11038" width="9.5703125" style="1" customWidth="1"/>
    <col min="11039" max="11039" width="6.28515625" style="1" customWidth="1"/>
    <col min="11040" max="11040" width="5.85546875" style="1" customWidth="1"/>
    <col min="11041" max="11042" width="4.42578125" style="1" customWidth="1"/>
    <col min="11043" max="11043" width="5" style="1" customWidth="1"/>
    <col min="11044" max="11044" width="5.85546875" style="1" customWidth="1"/>
    <col min="11045" max="11045" width="6.140625" style="1" customWidth="1"/>
    <col min="11046" max="11046" width="6.28515625" style="1" customWidth="1"/>
    <col min="11047" max="11047" width="4.85546875" style="1" customWidth="1"/>
    <col min="11048" max="11048" width="8.140625" style="1" customWidth="1"/>
    <col min="11049" max="11049" width="11.5703125" style="1" customWidth="1"/>
    <col min="11050" max="11050" width="13.7109375" style="1" customWidth="1"/>
    <col min="11051" max="11051" width="20.85546875" style="1" customWidth="1"/>
    <col min="11052" max="11264" width="11.42578125" style="1"/>
    <col min="11265" max="11265" width="13.140625" style="1" customWidth="1"/>
    <col min="11266" max="11266" width="4" style="1" customWidth="1"/>
    <col min="11267" max="11267" width="12.85546875" style="1" customWidth="1"/>
    <col min="11268" max="11268" width="14.7109375" style="1" customWidth="1"/>
    <col min="11269" max="11269" width="10" style="1" customWidth="1"/>
    <col min="11270" max="11270" width="6.28515625" style="1" customWidth="1"/>
    <col min="11271" max="11271" width="12.28515625" style="1" customWidth="1"/>
    <col min="11272" max="11272" width="8.5703125" style="1" customWidth="1"/>
    <col min="11273" max="11273" width="13.7109375" style="1" customWidth="1"/>
    <col min="11274" max="11274" width="11.5703125" style="1" customWidth="1"/>
    <col min="11275" max="11275" width="24.7109375" style="1" customWidth="1"/>
    <col min="11276" max="11276" width="17.42578125" style="1" customWidth="1"/>
    <col min="11277" max="11277" width="20.85546875" style="1" customWidth="1"/>
    <col min="11278" max="11278" width="26.85546875" style="1" customWidth="1"/>
    <col min="11279" max="11279" width="8" style="1" customWidth="1"/>
    <col min="11280" max="11280" width="25" style="1" customWidth="1"/>
    <col min="11281" max="11281" width="12.7109375" style="1" customWidth="1"/>
    <col min="11282" max="11282" width="16.42578125" style="1" customWidth="1"/>
    <col min="11283" max="11283" width="23.5703125" style="1" customWidth="1"/>
    <col min="11284" max="11284" width="33.7109375" style="1" customWidth="1"/>
    <col min="11285" max="11285" width="31.140625" style="1" customWidth="1"/>
    <col min="11286" max="11286" width="19.28515625" style="1" customWidth="1"/>
    <col min="11287" max="11287" width="11.7109375" style="1" customWidth="1"/>
    <col min="11288" max="11288" width="15.42578125" style="1" customWidth="1"/>
    <col min="11289" max="11289" width="5.5703125" style="1" customWidth="1"/>
    <col min="11290" max="11290" width="4.7109375" style="1" customWidth="1"/>
    <col min="11291" max="11292" width="7.28515625" style="1" customWidth="1"/>
    <col min="11293" max="11293" width="8.42578125" style="1" customWidth="1"/>
    <col min="11294" max="11294" width="9.5703125" style="1" customWidth="1"/>
    <col min="11295" max="11295" width="6.28515625" style="1" customWidth="1"/>
    <col min="11296" max="11296" width="5.85546875" style="1" customWidth="1"/>
    <col min="11297" max="11298" width="4.42578125" style="1" customWidth="1"/>
    <col min="11299" max="11299" width="5" style="1" customWidth="1"/>
    <col min="11300" max="11300" width="5.85546875" style="1" customWidth="1"/>
    <col min="11301" max="11301" width="6.140625" style="1" customWidth="1"/>
    <col min="11302" max="11302" width="6.28515625" style="1" customWidth="1"/>
    <col min="11303" max="11303" width="4.85546875" style="1" customWidth="1"/>
    <col min="11304" max="11304" width="8.140625" style="1" customWidth="1"/>
    <col min="11305" max="11305" width="11.5703125" style="1" customWidth="1"/>
    <col min="11306" max="11306" width="13.7109375" style="1" customWidth="1"/>
    <col min="11307" max="11307" width="20.85546875" style="1" customWidth="1"/>
    <col min="11308" max="11520" width="11.42578125" style="1"/>
    <col min="11521" max="11521" width="13.140625" style="1" customWidth="1"/>
    <col min="11522" max="11522" width="4" style="1" customWidth="1"/>
    <col min="11523" max="11523" width="12.85546875" style="1" customWidth="1"/>
    <col min="11524" max="11524" width="14.7109375" style="1" customWidth="1"/>
    <col min="11525" max="11525" width="10" style="1" customWidth="1"/>
    <col min="11526" max="11526" width="6.28515625" style="1" customWidth="1"/>
    <col min="11527" max="11527" width="12.28515625" style="1" customWidth="1"/>
    <col min="11528" max="11528" width="8.5703125" style="1" customWidth="1"/>
    <col min="11529" max="11529" width="13.7109375" style="1" customWidth="1"/>
    <col min="11530" max="11530" width="11.5703125" style="1" customWidth="1"/>
    <col min="11531" max="11531" width="24.7109375" style="1" customWidth="1"/>
    <col min="11532" max="11532" width="17.42578125" style="1" customWidth="1"/>
    <col min="11533" max="11533" width="20.85546875" style="1" customWidth="1"/>
    <col min="11534" max="11534" width="26.85546875" style="1" customWidth="1"/>
    <col min="11535" max="11535" width="8" style="1" customWidth="1"/>
    <col min="11536" max="11536" width="25" style="1" customWidth="1"/>
    <col min="11537" max="11537" width="12.7109375" style="1" customWidth="1"/>
    <col min="11538" max="11538" width="16.42578125" style="1" customWidth="1"/>
    <col min="11539" max="11539" width="23.5703125" style="1" customWidth="1"/>
    <col min="11540" max="11540" width="33.7109375" style="1" customWidth="1"/>
    <col min="11541" max="11541" width="31.140625" style="1" customWidth="1"/>
    <col min="11542" max="11542" width="19.28515625" style="1" customWidth="1"/>
    <col min="11543" max="11543" width="11.7109375" style="1" customWidth="1"/>
    <col min="11544" max="11544" width="15.42578125" style="1" customWidth="1"/>
    <col min="11545" max="11545" width="5.5703125" style="1" customWidth="1"/>
    <col min="11546" max="11546" width="4.7109375" style="1" customWidth="1"/>
    <col min="11547" max="11548" width="7.28515625" style="1" customWidth="1"/>
    <col min="11549" max="11549" width="8.42578125" style="1" customWidth="1"/>
    <col min="11550" max="11550" width="9.5703125" style="1" customWidth="1"/>
    <col min="11551" max="11551" width="6.28515625" style="1" customWidth="1"/>
    <col min="11552" max="11552" width="5.85546875" style="1" customWidth="1"/>
    <col min="11553" max="11554" width="4.42578125" style="1" customWidth="1"/>
    <col min="11555" max="11555" width="5" style="1" customWidth="1"/>
    <col min="11556" max="11556" width="5.85546875" style="1" customWidth="1"/>
    <col min="11557" max="11557" width="6.140625" style="1" customWidth="1"/>
    <col min="11558" max="11558" width="6.28515625" style="1" customWidth="1"/>
    <col min="11559" max="11559" width="4.85546875" style="1" customWidth="1"/>
    <col min="11560" max="11560" width="8.140625" style="1" customWidth="1"/>
    <col min="11561" max="11561" width="11.5703125" style="1" customWidth="1"/>
    <col min="11562" max="11562" width="13.7109375" style="1" customWidth="1"/>
    <col min="11563" max="11563" width="20.85546875" style="1" customWidth="1"/>
    <col min="11564" max="11776" width="11.42578125" style="1"/>
    <col min="11777" max="11777" width="13.140625" style="1" customWidth="1"/>
    <col min="11778" max="11778" width="4" style="1" customWidth="1"/>
    <col min="11779" max="11779" width="12.85546875" style="1" customWidth="1"/>
    <col min="11780" max="11780" width="14.7109375" style="1" customWidth="1"/>
    <col min="11781" max="11781" width="10" style="1" customWidth="1"/>
    <col min="11782" max="11782" width="6.28515625" style="1" customWidth="1"/>
    <col min="11783" max="11783" width="12.28515625" style="1" customWidth="1"/>
    <col min="11784" max="11784" width="8.5703125" style="1" customWidth="1"/>
    <col min="11785" max="11785" width="13.7109375" style="1" customWidth="1"/>
    <col min="11786" max="11786" width="11.5703125" style="1" customWidth="1"/>
    <col min="11787" max="11787" width="24.7109375" style="1" customWidth="1"/>
    <col min="11788" max="11788" width="17.42578125" style="1" customWidth="1"/>
    <col min="11789" max="11789" width="20.85546875" style="1" customWidth="1"/>
    <col min="11790" max="11790" width="26.85546875" style="1" customWidth="1"/>
    <col min="11791" max="11791" width="8" style="1" customWidth="1"/>
    <col min="11792" max="11792" width="25" style="1" customWidth="1"/>
    <col min="11793" max="11793" width="12.7109375" style="1" customWidth="1"/>
    <col min="11794" max="11794" width="16.42578125" style="1" customWidth="1"/>
    <col min="11795" max="11795" width="23.5703125" style="1" customWidth="1"/>
    <col min="11796" max="11796" width="33.7109375" style="1" customWidth="1"/>
    <col min="11797" max="11797" width="31.140625" style="1" customWidth="1"/>
    <col min="11798" max="11798" width="19.28515625" style="1" customWidth="1"/>
    <col min="11799" max="11799" width="11.7109375" style="1" customWidth="1"/>
    <col min="11800" max="11800" width="15.42578125" style="1" customWidth="1"/>
    <col min="11801" max="11801" width="5.5703125" style="1" customWidth="1"/>
    <col min="11802" max="11802" width="4.7109375" style="1" customWidth="1"/>
    <col min="11803" max="11804" width="7.28515625" style="1" customWidth="1"/>
    <col min="11805" max="11805" width="8.42578125" style="1" customWidth="1"/>
    <col min="11806" max="11806" width="9.5703125" style="1" customWidth="1"/>
    <col min="11807" max="11807" width="6.28515625" style="1" customWidth="1"/>
    <col min="11808" max="11808" width="5.85546875" style="1" customWidth="1"/>
    <col min="11809" max="11810" width="4.42578125" style="1" customWidth="1"/>
    <col min="11811" max="11811" width="5" style="1" customWidth="1"/>
    <col min="11812" max="11812" width="5.85546875" style="1" customWidth="1"/>
    <col min="11813" max="11813" width="6.140625" style="1" customWidth="1"/>
    <col min="11814" max="11814" width="6.28515625" style="1" customWidth="1"/>
    <col min="11815" max="11815" width="4.85546875" style="1" customWidth="1"/>
    <col min="11816" max="11816" width="8.140625" style="1" customWidth="1"/>
    <col min="11817" max="11817" width="11.5703125" style="1" customWidth="1"/>
    <col min="11818" max="11818" width="13.7109375" style="1" customWidth="1"/>
    <col min="11819" max="11819" width="20.85546875" style="1" customWidth="1"/>
    <col min="11820" max="12032" width="11.42578125" style="1"/>
    <col min="12033" max="12033" width="13.140625" style="1" customWidth="1"/>
    <col min="12034" max="12034" width="4" style="1" customWidth="1"/>
    <col min="12035" max="12035" width="12.85546875" style="1" customWidth="1"/>
    <col min="12036" max="12036" width="14.7109375" style="1" customWidth="1"/>
    <col min="12037" max="12037" width="10" style="1" customWidth="1"/>
    <col min="12038" max="12038" width="6.28515625" style="1" customWidth="1"/>
    <col min="12039" max="12039" width="12.28515625" style="1" customWidth="1"/>
    <col min="12040" max="12040" width="8.5703125" style="1" customWidth="1"/>
    <col min="12041" max="12041" width="13.7109375" style="1" customWidth="1"/>
    <col min="12042" max="12042" width="11.5703125" style="1" customWidth="1"/>
    <col min="12043" max="12043" width="24.7109375" style="1" customWidth="1"/>
    <col min="12044" max="12044" width="17.42578125" style="1" customWidth="1"/>
    <col min="12045" max="12045" width="20.85546875" style="1" customWidth="1"/>
    <col min="12046" max="12046" width="26.85546875" style="1" customWidth="1"/>
    <col min="12047" max="12047" width="8" style="1" customWidth="1"/>
    <col min="12048" max="12048" width="25" style="1" customWidth="1"/>
    <col min="12049" max="12049" width="12.7109375" style="1" customWidth="1"/>
    <col min="12050" max="12050" width="16.42578125" style="1" customWidth="1"/>
    <col min="12051" max="12051" width="23.5703125" style="1" customWidth="1"/>
    <col min="12052" max="12052" width="33.7109375" style="1" customWidth="1"/>
    <col min="12053" max="12053" width="31.140625" style="1" customWidth="1"/>
    <col min="12054" max="12054" width="19.28515625" style="1" customWidth="1"/>
    <col min="12055" max="12055" width="11.7109375" style="1" customWidth="1"/>
    <col min="12056" max="12056" width="15.42578125" style="1" customWidth="1"/>
    <col min="12057" max="12057" width="5.5703125" style="1" customWidth="1"/>
    <col min="12058" max="12058" width="4.7109375" style="1" customWidth="1"/>
    <col min="12059" max="12060" width="7.28515625" style="1" customWidth="1"/>
    <col min="12061" max="12061" width="8.42578125" style="1" customWidth="1"/>
    <col min="12062" max="12062" width="9.5703125" style="1" customWidth="1"/>
    <col min="12063" max="12063" width="6.28515625" style="1" customWidth="1"/>
    <col min="12064" max="12064" width="5.85546875" style="1" customWidth="1"/>
    <col min="12065" max="12066" width="4.42578125" style="1" customWidth="1"/>
    <col min="12067" max="12067" width="5" style="1" customWidth="1"/>
    <col min="12068" max="12068" width="5.85546875" style="1" customWidth="1"/>
    <col min="12069" max="12069" width="6.140625" style="1" customWidth="1"/>
    <col min="12070" max="12070" width="6.28515625" style="1" customWidth="1"/>
    <col min="12071" max="12071" width="4.85546875" style="1" customWidth="1"/>
    <col min="12072" max="12072" width="8.140625" style="1" customWidth="1"/>
    <col min="12073" max="12073" width="11.5703125" style="1" customWidth="1"/>
    <col min="12074" max="12074" width="13.7109375" style="1" customWidth="1"/>
    <col min="12075" max="12075" width="20.85546875" style="1" customWidth="1"/>
    <col min="12076" max="12288" width="11.42578125" style="1"/>
    <col min="12289" max="12289" width="13.140625" style="1" customWidth="1"/>
    <col min="12290" max="12290" width="4" style="1" customWidth="1"/>
    <col min="12291" max="12291" width="12.85546875" style="1" customWidth="1"/>
    <col min="12292" max="12292" width="14.7109375" style="1" customWidth="1"/>
    <col min="12293" max="12293" width="10" style="1" customWidth="1"/>
    <col min="12294" max="12294" width="6.28515625" style="1" customWidth="1"/>
    <col min="12295" max="12295" width="12.28515625" style="1" customWidth="1"/>
    <col min="12296" max="12296" width="8.5703125" style="1" customWidth="1"/>
    <col min="12297" max="12297" width="13.7109375" style="1" customWidth="1"/>
    <col min="12298" max="12298" width="11.5703125" style="1" customWidth="1"/>
    <col min="12299" max="12299" width="24.7109375" style="1" customWidth="1"/>
    <col min="12300" max="12300" width="17.42578125" style="1" customWidth="1"/>
    <col min="12301" max="12301" width="20.85546875" style="1" customWidth="1"/>
    <col min="12302" max="12302" width="26.85546875" style="1" customWidth="1"/>
    <col min="12303" max="12303" width="8" style="1" customWidth="1"/>
    <col min="12304" max="12304" width="25" style="1" customWidth="1"/>
    <col min="12305" max="12305" width="12.7109375" style="1" customWidth="1"/>
    <col min="12306" max="12306" width="16.42578125" style="1" customWidth="1"/>
    <col min="12307" max="12307" width="23.5703125" style="1" customWidth="1"/>
    <col min="12308" max="12308" width="33.7109375" style="1" customWidth="1"/>
    <col min="12309" max="12309" width="31.140625" style="1" customWidth="1"/>
    <col min="12310" max="12310" width="19.28515625" style="1" customWidth="1"/>
    <col min="12311" max="12311" width="11.7109375" style="1" customWidth="1"/>
    <col min="12312" max="12312" width="15.42578125" style="1" customWidth="1"/>
    <col min="12313" max="12313" width="5.5703125" style="1" customWidth="1"/>
    <col min="12314" max="12314" width="4.7109375" style="1" customWidth="1"/>
    <col min="12315" max="12316" width="7.28515625" style="1" customWidth="1"/>
    <col min="12317" max="12317" width="8.42578125" style="1" customWidth="1"/>
    <col min="12318" max="12318" width="9.5703125" style="1" customWidth="1"/>
    <col min="12319" max="12319" width="6.28515625" style="1" customWidth="1"/>
    <col min="12320" max="12320" width="5.85546875" style="1" customWidth="1"/>
    <col min="12321" max="12322" width="4.42578125" style="1" customWidth="1"/>
    <col min="12323" max="12323" width="5" style="1" customWidth="1"/>
    <col min="12324" max="12324" width="5.85546875" style="1" customWidth="1"/>
    <col min="12325" max="12325" width="6.140625" style="1" customWidth="1"/>
    <col min="12326" max="12326" width="6.28515625" style="1" customWidth="1"/>
    <col min="12327" max="12327" width="4.85546875" style="1" customWidth="1"/>
    <col min="12328" max="12328" width="8.140625" style="1" customWidth="1"/>
    <col min="12329" max="12329" width="11.5703125" style="1" customWidth="1"/>
    <col min="12330" max="12330" width="13.7109375" style="1" customWidth="1"/>
    <col min="12331" max="12331" width="20.85546875" style="1" customWidth="1"/>
    <col min="12332" max="12544" width="11.42578125" style="1"/>
    <col min="12545" max="12545" width="13.140625" style="1" customWidth="1"/>
    <col min="12546" max="12546" width="4" style="1" customWidth="1"/>
    <col min="12547" max="12547" width="12.85546875" style="1" customWidth="1"/>
    <col min="12548" max="12548" width="14.7109375" style="1" customWidth="1"/>
    <col min="12549" max="12549" width="10" style="1" customWidth="1"/>
    <col min="12550" max="12550" width="6.28515625" style="1" customWidth="1"/>
    <col min="12551" max="12551" width="12.28515625" style="1" customWidth="1"/>
    <col min="12552" max="12552" width="8.5703125" style="1" customWidth="1"/>
    <col min="12553" max="12553" width="13.7109375" style="1" customWidth="1"/>
    <col min="12554" max="12554" width="11.5703125" style="1" customWidth="1"/>
    <col min="12555" max="12555" width="24.7109375" style="1" customWidth="1"/>
    <col min="12556" max="12556" width="17.42578125" style="1" customWidth="1"/>
    <col min="12557" max="12557" width="20.85546875" style="1" customWidth="1"/>
    <col min="12558" max="12558" width="26.85546875" style="1" customWidth="1"/>
    <col min="12559" max="12559" width="8" style="1" customWidth="1"/>
    <col min="12560" max="12560" width="25" style="1" customWidth="1"/>
    <col min="12561" max="12561" width="12.7109375" style="1" customWidth="1"/>
    <col min="12562" max="12562" width="16.42578125" style="1" customWidth="1"/>
    <col min="12563" max="12563" width="23.5703125" style="1" customWidth="1"/>
    <col min="12564" max="12564" width="33.7109375" style="1" customWidth="1"/>
    <col min="12565" max="12565" width="31.140625" style="1" customWidth="1"/>
    <col min="12566" max="12566" width="19.28515625" style="1" customWidth="1"/>
    <col min="12567" max="12567" width="11.7109375" style="1" customWidth="1"/>
    <col min="12568" max="12568" width="15.42578125" style="1" customWidth="1"/>
    <col min="12569" max="12569" width="5.5703125" style="1" customWidth="1"/>
    <col min="12570" max="12570" width="4.7109375" style="1" customWidth="1"/>
    <col min="12571" max="12572" width="7.28515625" style="1" customWidth="1"/>
    <col min="12573" max="12573" width="8.42578125" style="1" customWidth="1"/>
    <col min="12574" max="12574" width="9.5703125" style="1" customWidth="1"/>
    <col min="12575" max="12575" width="6.28515625" style="1" customWidth="1"/>
    <col min="12576" max="12576" width="5.85546875" style="1" customWidth="1"/>
    <col min="12577" max="12578" width="4.42578125" style="1" customWidth="1"/>
    <col min="12579" max="12579" width="5" style="1" customWidth="1"/>
    <col min="12580" max="12580" width="5.85546875" style="1" customWidth="1"/>
    <col min="12581" max="12581" width="6.140625" style="1" customWidth="1"/>
    <col min="12582" max="12582" width="6.28515625" style="1" customWidth="1"/>
    <col min="12583" max="12583" width="4.85546875" style="1" customWidth="1"/>
    <col min="12584" max="12584" width="8.140625" style="1" customWidth="1"/>
    <col min="12585" max="12585" width="11.5703125" style="1" customWidth="1"/>
    <col min="12586" max="12586" width="13.7109375" style="1" customWidth="1"/>
    <col min="12587" max="12587" width="20.85546875" style="1" customWidth="1"/>
    <col min="12588" max="12800" width="11.42578125" style="1"/>
    <col min="12801" max="12801" width="13.140625" style="1" customWidth="1"/>
    <col min="12802" max="12802" width="4" style="1" customWidth="1"/>
    <col min="12803" max="12803" width="12.85546875" style="1" customWidth="1"/>
    <col min="12804" max="12804" width="14.7109375" style="1" customWidth="1"/>
    <col min="12805" max="12805" width="10" style="1" customWidth="1"/>
    <col min="12806" max="12806" width="6.28515625" style="1" customWidth="1"/>
    <col min="12807" max="12807" width="12.28515625" style="1" customWidth="1"/>
    <col min="12808" max="12808" width="8.5703125" style="1" customWidth="1"/>
    <col min="12809" max="12809" width="13.7109375" style="1" customWidth="1"/>
    <col min="12810" max="12810" width="11.5703125" style="1" customWidth="1"/>
    <col min="12811" max="12811" width="24.7109375" style="1" customWidth="1"/>
    <col min="12812" max="12812" width="17.42578125" style="1" customWidth="1"/>
    <col min="12813" max="12813" width="20.85546875" style="1" customWidth="1"/>
    <col min="12814" max="12814" width="26.85546875" style="1" customWidth="1"/>
    <col min="12815" max="12815" width="8" style="1" customWidth="1"/>
    <col min="12816" max="12816" width="25" style="1" customWidth="1"/>
    <col min="12817" max="12817" width="12.7109375" style="1" customWidth="1"/>
    <col min="12818" max="12818" width="16.42578125" style="1" customWidth="1"/>
    <col min="12819" max="12819" width="23.5703125" style="1" customWidth="1"/>
    <col min="12820" max="12820" width="33.7109375" style="1" customWidth="1"/>
    <col min="12821" max="12821" width="31.140625" style="1" customWidth="1"/>
    <col min="12822" max="12822" width="19.28515625" style="1" customWidth="1"/>
    <col min="12823" max="12823" width="11.7109375" style="1" customWidth="1"/>
    <col min="12824" max="12824" width="15.42578125" style="1" customWidth="1"/>
    <col min="12825" max="12825" width="5.5703125" style="1" customWidth="1"/>
    <col min="12826" max="12826" width="4.7109375" style="1" customWidth="1"/>
    <col min="12827" max="12828" width="7.28515625" style="1" customWidth="1"/>
    <col min="12829" max="12829" width="8.42578125" style="1" customWidth="1"/>
    <col min="12830" max="12830" width="9.5703125" style="1" customWidth="1"/>
    <col min="12831" max="12831" width="6.28515625" style="1" customWidth="1"/>
    <col min="12832" max="12832" width="5.85546875" style="1" customWidth="1"/>
    <col min="12833" max="12834" width="4.42578125" style="1" customWidth="1"/>
    <col min="12835" max="12835" width="5" style="1" customWidth="1"/>
    <col min="12836" max="12836" width="5.85546875" style="1" customWidth="1"/>
    <col min="12837" max="12837" width="6.140625" style="1" customWidth="1"/>
    <col min="12838" max="12838" width="6.28515625" style="1" customWidth="1"/>
    <col min="12839" max="12839" width="4.85546875" style="1" customWidth="1"/>
    <col min="12840" max="12840" width="8.140625" style="1" customWidth="1"/>
    <col min="12841" max="12841" width="11.5703125" style="1" customWidth="1"/>
    <col min="12842" max="12842" width="13.7109375" style="1" customWidth="1"/>
    <col min="12843" max="12843" width="20.85546875" style="1" customWidth="1"/>
    <col min="12844" max="13056" width="11.42578125" style="1"/>
    <col min="13057" max="13057" width="13.140625" style="1" customWidth="1"/>
    <col min="13058" max="13058" width="4" style="1" customWidth="1"/>
    <col min="13059" max="13059" width="12.85546875" style="1" customWidth="1"/>
    <col min="13060" max="13060" width="14.7109375" style="1" customWidth="1"/>
    <col min="13061" max="13061" width="10" style="1" customWidth="1"/>
    <col min="13062" max="13062" width="6.28515625" style="1" customWidth="1"/>
    <col min="13063" max="13063" width="12.28515625" style="1" customWidth="1"/>
    <col min="13064" max="13064" width="8.5703125" style="1" customWidth="1"/>
    <col min="13065" max="13065" width="13.7109375" style="1" customWidth="1"/>
    <col min="13066" max="13066" width="11.5703125" style="1" customWidth="1"/>
    <col min="13067" max="13067" width="24.7109375" style="1" customWidth="1"/>
    <col min="13068" max="13068" width="17.42578125" style="1" customWidth="1"/>
    <col min="13069" max="13069" width="20.85546875" style="1" customWidth="1"/>
    <col min="13070" max="13070" width="26.85546875" style="1" customWidth="1"/>
    <col min="13071" max="13071" width="8" style="1" customWidth="1"/>
    <col min="13072" max="13072" width="25" style="1" customWidth="1"/>
    <col min="13073" max="13073" width="12.7109375" style="1" customWidth="1"/>
    <col min="13074" max="13074" width="16.42578125" style="1" customWidth="1"/>
    <col min="13075" max="13075" width="23.5703125" style="1" customWidth="1"/>
    <col min="13076" max="13076" width="33.7109375" style="1" customWidth="1"/>
    <col min="13077" max="13077" width="31.140625" style="1" customWidth="1"/>
    <col min="13078" max="13078" width="19.28515625" style="1" customWidth="1"/>
    <col min="13079" max="13079" width="11.7109375" style="1" customWidth="1"/>
    <col min="13080" max="13080" width="15.42578125" style="1" customWidth="1"/>
    <col min="13081" max="13081" width="5.5703125" style="1" customWidth="1"/>
    <col min="13082" max="13082" width="4.7109375" style="1" customWidth="1"/>
    <col min="13083" max="13084" width="7.28515625" style="1" customWidth="1"/>
    <col min="13085" max="13085" width="8.42578125" style="1" customWidth="1"/>
    <col min="13086" max="13086" width="9.5703125" style="1" customWidth="1"/>
    <col min="13087" max="13087" width="6.28515625" style="1" customWidth="1"/>
    <col min="13088" max="13088" width="5.85546875" style="1" customWidth="1"/>
    <col min="13089" max="13090" width="4.42578125" style="1" customWidth="1"/>
    <col min="13091" max="13091" width="5" style="1" customWidth="1"/>
    <col min="13092" max="13092" width="5.85546875" style="1" customWidth="1"/>
    <col min="13093" max="13093" width="6.140625" style="1" customWidth="1"/>
    <col min="13094" max="13094" width="6.28515625" style="1" customWidth="1"/>
    <col min="13095" max="13095" width="4.85546875" style="1" customWidth="1"/>
    <col min="13096" max="13096" width="8.140625" style="1" customWidth="1"/>
    <col min="13097" max="13097" width="11.5703125" style="1" customWidth="1"/>
    <col min="13098" max="13098" width="13.7109375" style="1" customWidth="1"/>
    <col min="13099" max="13099" width="20.85546875" style="1" customWidth="1"/>
    <col min="13100" max="13312" width="11.42578125" style="1"/>
    <col min="13313" max="13313" width="13.140625" style="1" customWidth="1"/>
    <col min="13314" max="13314" width="4" style="1" customWidth="1"/>
    <col min="13315" max="13315" width="12.85546875" style="1" customWidth="1"/>
    <col min="13316" max="13316" width="14.7109375" style="1" customWidth="1"/>
    <col min="13317" max="13317" width="10" style="1" customWidth="1"/>
    <col min="13318" max="13318" width="6.28515625" style="1" customWidth="1"/>
    <col min="13319" max="13319" width="12.28515625" style="1" customWidth="1"/>
    <col min="13320" max="13320" width="8.5703125" style="1" customWidth="1"/>
    <col min="13321" max="13321" width="13.7109375" style="1" customWidth="1"/>
    <col min="13322" max="13322" width="11.5703125" style="1" customWidth="1"/>
    <col min="13323" max="13323" width="24.7109375" style="1" customWidth="1"/>
    <col min="13324" max="13324" width="17.42578125" style="1" customWidth="1"/>
    <col min="13325" max="13325" width="20.85546875" style="1" customWidth="1"/>
    <col min="13326" max="13326" width="26.85546875" style="1" customWidth="1"/>
    <col min="13327" max="13327" width="8" style="1" customWidth="1"/>
    <col min="13328" max="13328" width="25" style="1" customWidth="1"/>
    <col min="13329" max="13329" width="12.7109375" style="1" customWidth="1"/>
    <col min="13330" max="13330" width="16.42578125" style="1" customWidth="1"/>
    <col min="13331" max="13331" width="23.5703125" style="1" customWidth="1"/>
    <col min="13332" max="13332" width="33.7109375" style="1" customWidth="1"/>
    <col min="13333" max="13333" width="31.140625" style="1" customWidth="1"/>
    <col min="13334" max="13334" width="19.28515625" style="1" customWidth="1"/>
    <col min="13335" max="13335" width="11.7109375" style="1" customWidth="1"/>
    <col min="13336" max="13336" width="15.42578125" style="1" customWidth="1"/>
    <col min="13337" max="13337" width="5.5703125" style="1" customWidth="1"/>
    <col min="13338" max="13338" width="4.7109375" style="1" customWidth="1"/>
    <col min="13339" max="13340" width="7.28515625" style="1" customWidth="1"/>
    <col min="13341" max="13341" width="8.42578125" style="1" customWidth="1"/>
    <col min="13342" max="13342" width="9.5703125" style="1" customWidth="1"/>
    <col min="13343" max="13343" width="6.28515625" style="1" customWidth="1"/>
    <col min="13344" max="13344" width="5.85546875" style="1" customWidth="1"/>
    <col min="13345" max="13346" width="4.42578125" style="1" customWidth="1"/>
    <col min="13347" max="13347" width="5" style="1" customWidth="1"/>
    <col min="13348" max="13348" width="5.85546875" style="1" customWidth="1"/>
    <col min="13349" max="13349" width="6.140625" style="1" customWidth="1"/>
    <col min="13350" max="13350" width="6.28515625" style="1" customWidth="1"/>
    <col min="13351" max="13351" width="4.85546875" style="1" customWidth="1"/>
    <col min="13352" max="13352" width="8.140625" style="1" customWidth="1"/>
    <col min="13353" max="13353" width="11.5703125" style="1" customWidth="1"/>
    <col min="13354" max="13354" width="13.7109375" style="1" customWidth="1"/>
    <col min="13355" max="13355" width="20.85546875" style="1" customWidth="1"/>
    <col min="13356" max="13568" width="11.42578125" style="1"/>
    <col min="13569" max="13569" width="13.140625" style="1" customWidth="1"/>
    <col min="13570" max="13570" width="4" style="1" customWidth="1"/>
    <col min="13571" max="13571" width="12.85546875" style="1" customWidth="1"/>
    <col min="13572" max="13572" width="14.7109375" style="1" customWidth="1"/>
    <col min="13573" max="13573" width="10" style="1" customWidth="1"/>
    <col min="13574" max="13574" width="6.28515625" style="1" customWidth="1"/>
    <col min="13575" max="13575" width="12.28515625" style="1" customWidth="1"/>
    <col min="13576" max="13576" width="8.5703125" style="1" customWidth="1"/>
    <col min="13577" max="13577" width="13.7109375" style="1" customWidth="1"/>
    <col min="13578" max="13578" width="11.5703125" style="1" customWidth="1"/>
    <col min="13579" max="13579" width="24.7109375" style="1" customWidth="1"/>
    <col min="13580" max="13580" width="17.42578125" style="1" customWidth="1"/>
    <col min="13581" max="13581" width="20.85546875" style="1" customWidth="1"/>
    <col min="13582" max="13582" width="26.85546875" style="1" customWidth="1"/>
    <col min="13583" max="13583" width="8" style="1" customWidth="1"/>
    <col min="13584" max="13584" width="25" style="1" customWidth="1"/>
    <col min="13585" max="13585" width="12.7109375" style="1" customWidth="1"/>
    <col min="13586" max="13586" width="16.42578125" style="1" customWidth="1"/>
    <col min="13587" max="13587" width="23.5703125" style="1" customWidth="1"/>
    <col min="13588" max="13588" width="33.7109375" style="1" customWidth="1"/>
    <col min="13589" max="13589" width="31.140625" style="1" customWidth="1"/>
    <col min="13590" max="13590" width="19.28515625" style="1" customWidth="1"/>
    <col min="13591" max="13591" width="11.7109375" style="1" customWidth="1"/>
    <col min="13592" max="13592" width="15.42578125" style="1" customWidth="1"/>
    <col min="13593" max="13593" width="5.5703125" style="1" customWidth="1"/>
    <col min="13594" max="13594" width="4.7109375" style="1" customWidth="1"/>
    <col min="13595" max="13596" width="7.28515625" style="1" customWidth="1"/>
    <col min="13597" max="13597" width="8.42578125" style="1" customWidth="1"/>
    <col min="13598" max="13598" width="9.5703125" style="1" customWidth="1"/>
    <col min="13599" max="13599" width="6.28515625" style="1" customWidth="1"/>
    <col min="13600" max="13600" width="5.85546875" style="1" customWidth="1"/>
    <col min="13601" max="13602" width="4.42578125" style="1" customWidth="1"/>
    <col min="13603" max="13603" width="5" style="1" customWidth="1"/>
    <col min="13604" max="13604" width="5.85546875" style="1" customWidth="1"/>
    <col min="13605" max="13605" width="6.140625" style="1" customWidth="1"/>
    <col min="13606" max="13606" width="6.28515625" style="1" customWidth="1"/>
    <col min="13607" max="13607" width="4.85546875" style="1" customWidth="1"/>
    <col min="13608" max="13608" width="8.140625" style="1" customWidth="1"/>
    <col min="13609" max="13609" width="11.5703125" style="1" customWidth="1"/>
    <col min="13610" max="13610" width="13.7109375" style="1" customWidth="1"/>
    <col min="13611" max="13611" width="20.85546875" style="1" customWidth="1"/>
    <col min="13612" max="13824" width="11.42578125" style="1"/>
    <col min="13825" max="13825" width="13.140625" style="1" customWidth="1"/>
    <col min="13826" max="13826" width="4" style="1" customWidth="1"/>
    <col min="13827" max="13827" width="12.85546875" style="1" customWidth="1"/>
    <col min="13828" max="13828" width="14.7109375" style="1" customWidth="1"/>
    <col min="13829" max="13829" width="10" style="1" customWidth="1"/>
    <col min="13830" max="13830" width="6.28515625" style="1" customWidth="1"/>
    <col min="13831" max="13831" width="12.28515625" style="1" customWidth="1"/>
    <col min="13832" max="13832" width="8.5703125" style="1" customWidth="1"/>
    <col min="13833" max="13833" width="13.7109375" style="1" customWidth="1"/>
    <col min="13834" max="13834" width="11.5703125" style="1" customWidth="1"/>
    <col min="13835" max="13835" width="24.7109375" style="1" customWidth="1"/>
    <col min="13836" max="13836" width="17.42578125" style="1" customWidth="1"/>
    <col min="13837" max="13837" width="20.85546875" style="1" customWidth="1"/>
    <col min="13838" max="13838" width="26.85546875" style="1" customWidth="1"/>
    <col min="13839" max="13839" width="8" style="1" customWidth="1"/>
    <col min="13840" max="13840" width="25" style="1" customWidth="1"/>
    <col min="13841" max="13841" width="12.7109375" style="1" customWidth="1"/>
    <col min="13842" max="13842" width="16.42578125" style="1" customWidth="1"/>
    <col min="13843" max="13843" width="23.5703125" style="1" customWidth="1"/>
    <col min="13844" max="13844" width="33.7109375" style="1" customWidth="1"/>
    <col min="13845" max="13845" width="31.140625" style="1" customWidth="1"/>
    <col min="13846" max="13846" width="19.28515625" style="1" customWidth="1"/>
    <col min="13847" max="13847" width="11.7109375" style="1" customWidth="1"/>
    <col min="13848" max="13848" width="15.42578125" style="1" customWidth="1"/>
    <col min="13849" max="13849" width="5.5703125" style="1" customWidth="1"/>
    <col min="13850" max="13850" width="4.7109375" style="1" customWidth="1"/>
    <col min="13851" max="13852" width="7.28515625" style="1" customWidth="1"/>
    <col min="13853" max="13853" width="8.42578125" style="1" customWidth="1"/>
    <col min="13854" max="13854" width="9.5703125" style="1" customWidth="1"/>
    <col min="13855" max="13855" width="6.28515625" style="1" customWidth="1"/>
    <col min="13856" max="13856" width="5.85546875" style="1" customWidth="1"/>
    <col min="13857" max="13858" width="4.42578125" style="1" customWidth="1"/>
    <col min="13859" max="13859" width="5" style="1" customWidth="1"/>
    <col min="13860" max="13860" width="5.85546875" style="1" customWidth="1"/>
    <col min="13861" max="13861" width="6.140625" style="1" customWidth="1"/>
    <col min="13862" max="13862" width="6.28515625" style="1" customWidth="1"/>
    <col min="13863" max="13863" width="4.85546875" style="1" customWidth="1"/>
    <col min="13864" max="13864" width="8.140625" style="1" customWidth="1"/>
    <col min="13865" max="13865" width="11.5703125" style="1" customWidth="1"/>
    <col min="13866" max="13866" width="13.7109375" style="1" customWidth="1"/>
    <col min="13867" max="13867" width="20.85546875" style="1" customWidth="1"/>
    <col min="13868" max="14080" width="11.42578125" style="1"/>
    <col min="14081" max="14081" width="13.140625" style="1" customWidth="1"/>
    <col min="14082" max="14082" width="4" style="1" customWidth="1"/>
    <col min="14083" max="14083" width="12.85546875" style="1" customWidth="1"/>
    <col min="14084" max="14084" width="14.7109375" style="1" customWidth="1"/>
    <col min="14085" max="14085" width="10" style="1" customWidth="1"/>
    <col min="14086" max="14086" width="6.28515625" style="1" customWidth="1"/>
    <col min="14087" max="14087" width="12.28515625" style="1" customWidth="1"/>
    <col min="14088" max="14088" width="8.5703125" style="1" customWidth="1"/>
    <col min="14089" max="14089" width="13.7109375" style="1" customWidth="1"/>
    <col min="14090" max="14090" width="11.5703125" style="1" customWidth="1"/>
    <col min="14091" max="14091" width="24.7109375" style="1" customWidth="1"/>
    <col min="14092" max="14092" width="17.42578125" style="1" customWidth="1"/>
    <col min="14093" max="14093" width="20.85546875" style="1" customWidth="1"/>
    <col min="14094" max="14094" width="26.85546875" style="1" customWidth="1"/>
    <col min="14095" max="14095" width="8" style="1" customWidth="1"/>
    <col min="14096" max="14096" width="25" style="1" customWidth="1"/>
    <col min="14097" max="14097" width="12.7109375" style="1" customWidth="1"/>
    <col min="14098" max="14098" width="16.42578125" style="1" customWidth="1"/>
    <col min="14099" max="14099" width="23.5703125" style="1" customWidth="1"/>
    <col min="14100" max="14100" width="33.7109375" style="1" customWidth="1"/>
    <col min="14101" max="14101" width="31.140625" style="1" customWidth="1"/>
    <col min="14102" max="14102" width="19.28515625" style="1" customWidth="1"/>
    <col min="14103" max="14103" width="11.7109375" style="1" customWidth="1"/>
    <col min="14104" max="14104" width="15.42578125" style="1" customWidth="1"/>
    <col min="14105" max="14105" width="5.5703125" style="1" customWidth="1"/>
    <col min="14106" max="14106" width="4.7109375" style="1" customWidth="1"/>
    <col min="14107" max="14108" width="7.28515625" style="1" customWidth="1"/>
    <col min="14109" max="14109" width="8.42578125" style="1" customWidth="1"/>
    <col min="14110" max="14110" width="9.5703125" style="1" customWidth="1"/>
    <col min="14111" max="14111" width="6.28515625" style="1" customWidth="1"/>
    <col min="14112" max="14112" width="5.85546875" style="1" customWidth="1"/>
    <col min="14113" max="14114" width="4.42578125" style="1" customWidth="1"/>
    <col min="14115" max="14115" width="5" style="1" customWidth="1"/>
    <col min="14116" max="14116" width="5.85546875" style="1" customWidth="1"/>
    <col min="14117" max="14117" width="6.140625" style="1" customWidth="1"/>
    <col min="14118" max="14118" width="6.28515625" style="1" customWidth="1"/>
    <col min="14119" max="14119" width="4.85546875" style="1" customWidth="1"/>
    <col min="14120" max="14120" width="8.140625" style="1" customWidth="1"/>
    <col min="14121" max="14121" width="11.5703125" style="1" customWidth="1"/>
    <col min="14122" max="14122" width="13.7109375" style="1" customWidth="1"/>
    <col min="14123" max="14123" width="20.85546875" style="1" customWidth="1"/>
    <col min="14124" max="14336" width="11.42578125" style="1"/>
    <col min="14337" max="14337" width="13.140625" style="1" customWidth="1"/>
    <col min="14338" max="14338" width="4" style="1" customWidth="1"/>
    <col min="14339" max="14339" width="12.85546875" style="1" customWidth="1"/>
    <col min="14340" max="14340" width="14.7109375" style="1" customWidth="1"/>
    <col min="14341" max="14341" width="10" style="1" customWidth="1"/>
    <col min="14342" max="14342" width="6.28515625" style="1" customWidth="1"/>
    <col min="14343" max="14343" width="12.28515625" style="1" customWidth="1"/>
    <col min="14344" max="14344" width="8.5703125" style="1" customWidth="1"/>
    <col min="14345" max="14345" width="13.7109375" style="1" customWidth="1"/>
    <col min="14346" max="14346" width="11.5703125" style="1" customWidth="1"/>
    <col min="14347" max="14347" width="24.7109375" style="1" customWidth="1"/>
    <col min="14348" max="14348" width="17.42578125" style="1" customWidth="1"/>
    <col min="14349" max="14349" width="20.85546875" style="1" customWidth="1"/>
    <col min="14350" max="14350" width="26.85546875" style="1" customWidth="1"/>
    <col min="14351" max="14351" width="8" style="1" customWidth="1"/>
    <col min="14352" max="14352" width="25" style="1" customWidth="1"/>
    <col min="14353" max="14353" width="12.7109375" style="1" customWidth="1"/>
    <col min="14354" max="14354" width="16.42578125" style="1" customWidth="1"/>
    <col min="14355" max="14355" width="23.5703125" style="1" customWidth="1"/>
    <col min="14356" max="14356" width="33.7109375" style="1" customWidth="1"/>
    <col min="14357" max="14357" width="31.140625" style="1" customWidth="1"/>
    <col min="14358" max="14358" width="19.28515625" style="1" customWidth="1"/>
    <col min="14359" max="14359" width="11.7109375" style="1" customWidth="1"/>
    <col min="14360" max="14360" width="15.42578125" style="1" customWidth="1"/>
    <col min="14361" max="14361" width="5.5703125" style="1" customWidth="1"/>
    <col min="14362" max="14362" width="4.7109375" style="1" customWidth="1"/>
    <col min="14363" max="14364" width="7.28515625" style="1" customWidth="1"/>
    <col min="14365" max="14365" width="8.42578125" style="1" customWidth="1"/>
    <col min="14366" max="14366" width="9.5703125" style="1" customWidth="1"/>
    <col min="14367" max="14367" width="6.28515625" style="1" customWidth="1"/>
    <col min="14368" max="14368" width="5.85546875" style="1" customWidth="1"/>
    <col min="14369" max="14370" width="4.42578125" style="1" customWidth="1"/>
    <col min="14371" max="14371" width="5" style="1" customWidth="1"/>
    <col min="14372" max="14372" width="5.85546875" style="1" customWidth="1"/>
    <col min="14373" max="14373" width="6.140625" style="1" customWidth="1"/>
    <col min="14374" max="14374" width="6.28515625" style="1" customWidth="1"/>
    <col min="14375" max="14375" width="4.85546875" style="1" customWidth="1"/>
    <col min="14376" max="14376" width="8.140625" style="1" customWidth="1"/>
    <col min="14377" max="14377" width="11.5703125" style="1" customWidth="1"/>
    <col min="14378" max="14378" width="13.7109375" style="1" customWidth="1"/>
    <col min="14379" max="14379" width="20.85546875" style="1" customWidth="1"/>
    <col min="14380" max="14592" width="11.42578125" style="1"/>
    <col min="14593" max="14593" width="13.140625" style="1" customWidth="1"/>
    <col min="14594" max="14594" width="4" style="1" customWidth="1"/>
    <col min="14595" max="14595" width="12.85546875" style="1" customWidth="1"/>
    <col min="14596" max="14596" width="14.7109375" style="1" customWidth="1"/>
    <col min="14597" max="14597" width="10" style="1" customWidth="1"/>
    <col min="14598" max="14598" width="6.28515625" style="1" customWidth="1"/>
    <col min="14599" max="14599" width="12.28515625" style="1" customWidth="1"/>
    <col min="14600" max="14600" width="8.5703125" style="1" customWidth="1"/>
    <col min="14601" max="14601" width="13.7109375" style="1" customWidth="1"/>
    <col min="14602" max="14602" width="11.5703125" style="1" customWidth="1"/>
    <col min="14603" max="14603" width="24.7109375" style="1" customWidth="1"/>
    <col min="14604" max="14604" width="17.42578125" style="1" customWidth="1"/>
    <col min="14605" max="14605" width="20.85546875" style="1" customWidth="1"/>
    <col min="14606" max="14606" width="26.85546875" style="1" customWidth="1"/>
    <col min="14607" max="14607" width="8" style="1" customWidth="1"/>
    <col min="14608" max="14608" width="25" style="1" customWidth="1"/>
    <col min="14609" max="14609" width="12.7109375" style="1" customWidth="1"/>
    <col min="14610" max="14610" width="16.42578125" style="1" customWidth="1"/>
    <col min="14611" max="14611" width="23.5703125" style="1" customWidth="1"/>
    <col min="14612" max="14612" width="33.7109375" style="1" customWidth="1"/>
    <col min="14613" max="14613" width="31.140625" style="1" customWidth="1"/>
    <col min="14614" max="14614" width="19.28515625" style="1" customWidth="1"/>
    <col min="14615" max="14615" width="11.7109375" style="1" customWidth="1"/>
    <col min="14616" max="14616" width="15.42578125" style="1" customWidth="1"/>
    <col min="14617" max="14617" width="5.5703125" style="1" customWidth="1"/>
    <col min="14618" max="14618" width="4.7109375" style="1" customWidth="1"/>
    <col min="14619" max="14620" width="7.28515625" style="1" customWidth="1"/>
    <col min="14621" max="14621" width="8.42578125" style="1" customWidth="1"/>
    <col min="14622" max="14622" width="9.5703125" style="1" customWidth="1"/>
    <col min="14623" max="14623" width="6.28515625" style="1" customWidth="1"/>
    <col min="14624" max="14624" width="5.85546875" style="1" customWidth="1"/>
    <col min="14625" max="14626" width="4.42578125" style="1" customWidth="1"/>
    <col min="14627" max="14627" width="5" style="1" customWidth="1"/>
    <col min="14628" max="14628" width="5.85546875" style="1" customWidth="1"/>
    <col min="14629" max="14629" width="6.140625" style="1" customWidth="1"/>
    <col min="14630" max="14630" width="6.28515625" style="1" customWidth="1"/>
    <col min="14631" max="14631" width="4.85546875" style="1" customWidth="1"/>
    <col min="14632" max="14632" width="8.140625" style="1" customWidth="1"/>
    <col min="14633" max="14633" width="11.5703125" style="1" customWidth="1"/>
    <col min="14634" max="14634" width="13.7109375" style="1" customWidth="1"/>
    <col min="14635" max="14635" width="20.85546875" style="1" customWidth="1"/>
    <col min="14636" max="14848" width="11.42578125" style="1"/>
    <col min="14849" max="14849" width="13.140625" style="1" customWidth="1"/>
    <col min="14850" max="14850" width="4" style="1" customWidth="1"/>
    <col min="14851" max="14851" width="12.85546875" style="1" customWidth="1"/>
    <col min="14852" max="14852" width="14.7109375" style="1" customWidth="1"/>
    <col min="14853" max="14853" width="10" style="1" customWidth="1"/>
    <col min="14854" max="14854" width="6.28515625" style="1" customWidth="1"/>
    <col min="14855" max="14855" width="12.28515625" style="1" customWidth="1"/>
    <col min="14856" max="14856" width="8.5703125" style="1" customWidth="1"/>
    <col min="14857" max="14857" width="13.7109375" style="1" customWidth="1"/>
    <col min="14858" max="14858" width="11.5703125" style="1" customWidth="1"/>
    <col min="14859" max="14859" width="24.7109375" style="1" customWidth="1"/>
    <col min="14860" max="14860" width="17.42578125" style="1" customWidth="1"/>
    <col min="14861" max="14861" width="20.85546875" style="1" customWidth="1"/>
    <col min="14862" max="14862" width="26.85546875" style="1" customWidth="1"/>
    <col min="14863" max="14863" width="8" style="1" customWidth="1"/>
    <col min="14864" max="14864" width="25" style="1" customWidth="1"/>
    <col min="14865" max="14865" width="12.7109375" style="1" customWidth="1"/>
    <col min="14866" max="14866" width="16.42578125" style="1" customWidth="1"/>
    <col min="14867" max="14867" width="23.5703125" style="1" customWidth="1"/>
    <col min="14868" max="14868" width="33.7109375" style="1" customWidth="1"/>
    <col min="14869" max="14869" width="31.140625" style="1" customWidth="1"/>
    <col min="14870" max="14870" width="19.28515625" style="1" customWidth="1"/>
    <col min="14871" max="14871" width="11.7109375" style="1" customWidth="1"/>
    <col min="14872" max="14872" width="15.42578125" style="1" customWidth="1"/>
    <col min="14873" max="14873" width="5.5703125" style="1" customWidth="1"/>
    <col min="14874" max="14874" width="4.7109375" style="1" customWidth="1"/>
    <col min="14875" max="14876" width="7.28515625" style="1" customWidth="1"/>
    <col min="14877" max="14877" width="8.42578125" style="1" customWidth="1"/>
    <col min="14878" max="14878" width="9.5703125" style="1" customWidth="1"/>
    <col min="14879" max="14879" width="6.28515625" style="1" customWidth="1"/>
    <col min="14880" max="14880" width="5.85546875" style="1" customWidth="1"/>
    <col min="14881" max="14882" width="4.42578125" style="1" customWidth="1"/>
    <col min="14883" max="14883" width="5" style="1" customWidth="1"/>
    <col min="14884" max="14884" width="5.85546875" style="1" customWidth="1"/>
    <col min="14885" max="14885" width="6.140625" style="1" customWidth="1"/>
    <col min="14886" max="14886" width="6.28515625" style="1" customWidth="1"/>
    <col min="14887" max="14887" width="4.85546875" style="1" customWidth="1"/>
    <col min="14888" max="14888" width="8.140625" style="1" customWidth="1"/>
    <col min="14889" max="14889" width="11.5703125" style="1" customWidth="1"/>
    <col min="14890" max="14890" width="13.7109375" style="1" customWidth="1"/>
    <col min="14891" max="14891" width="20.85546875" style="1" customWidth="1"/>
    <col min="14892" max="15104" width="11.42578125" style="1"/>
    <col min="15105" max="15105" width="13.140625" style="1" customWidth="1"/>
    <col min="15106" max="15106" width="4" style="1" customWidth="1"/>
    <col min="15107" max="15107" width="12.85546875" style="1" customWidth="1"/>
    <col min="15108" max="15108" width="14.7109375" style="1" customWidth="1"/>
    <col min="15109" max="15109" width="10" style="1" customWidth="1"/>
    <col min="15110" max="15110" width="6.28515625" style="1" customWidth="1"/>
    <col min="15111" max="15111" width="12.28515625" style="1" customWidth="1"/>
    <col min="15112" max="15112" width="8.5703125" style="1" customWidth="1"/>
    <col min="15113" max="15113" width="13.7109375" style="1" customWidth="1"/>
    <col min="15114" max="15114" width="11.5703125" style="1" customWidth="1"/>
    <col min="15115" max="15115" width="24.7109375" style="1" customWidth="1"/>
    <col min="15116" max="15116" width="17.42578125" style="1" customWidth="1"/>
    <col min="15117" max="15117" width="20.85546875" style="1" customWidth="1"/>
    <col min="15118" max="15118" width="26.85546875" style="1" customWidth="1"/>
    <col min="15119" max="15119" width="8" style="1" customWidth="1"/>
    <col min="15120" max="15120" width="25" style="1" customWidth="1"/>
    <col min="15121" max="15121" width="12.7109375" style="1" customWidth="1"/>
    <col min="15122" max="15122" width="16.42578125" style="1" customWidth="1"/>
    <col min="15123" max="15123" width="23.5703125" style="1" customWidth="1"/>
    <col min="15124" max="15124" width="33.7109375" style="1" customWidth="1"/>
    <col min="15125" max="15125" width="31.140625" style="1" customWidth="1"/>
    <col min="15126" max="15126" width="19.28515625" style="1" customWidth="1"/>
    <col min="15127" max="15127" width="11.7109375" style="1" customWidth="1"/>
    <col min="15128" max="15128" width="15.42578125" style="1" customWidth="1"/>
    <col min="15129" max="15129" width="5.5703125" style="1" customWidth="1"/>
    <col min="15130" max="15130" width="4.7109375" style="1" customWidth="1"/>
    <col min="15131" max="15132" width="7.28515625" style="1" customWidth="1"/>
    <col min="15133" max="15133" width="8.42578125" style="1" customWidth="1"/>
    <col min="15134" max="15134" width="9.5703125" style="1" customWidth="1"/>
    <col min="15135" max="15135" width="6.28515625" style="1" customWidth="1"/>
    <col min="15136" max="15136" width="5.85546875" style="1" customWidth="1"/>
    <col min="15137" max="15138" width="4.42578125" style="1" customWidth="1"/>
    <col min="15139" max="15139" width="5" style="1" customWidth="1"/>
    <col min="15140" max="15140" width="5.85546875" style="1" customWidth="1"/>
    <col min="15141" max="15141" width="6.140625" style="1" customWidth="1"/>
    <col min="15142" max="15142" width="6.28515625" style="1" customWidth="1"/>
    <col min="15143" max="15143" width="4.85546875" style="1" customWidth="1"/>
    <col min="15144" max="15144" width="8.140625" style="1" customWidth="1"/>
    <col min="15145" max="15145" width="11.5703125" style="1" customWidth="1"/>
    <col min="15146" max="15146" width="13.7109375" style="1" customWidth="1"/>
    <col min="15147" max="15147" width="20.85546875" style="1" customWidth="1"/>
    <col min="15148" max="15360" width="11.42578125" style="1"/>
    <col min="15361" max="15361" width="13.140625" style="1" customWidth="1"/>
    <col min="15362" max="15362" width="4" style="1" customWidth="1"/>
    <col min="15363" max="15363" width="12.85546875" style="1" customWidth="1"/>
    <col min="15364" max="15364" width="14.7109375" style="1" customWidth="1"/>
    <col min="15365" max="15365" width="10" style="1" customWidth="1"/>
    <col min="15366" max="15366" width="6.28515625" style="1" customWidth="1"/>
    <col min="15367" max="15367" width="12.28515625" style="1" customWidth="1"/>
    <col min="15368" max="15368" width="8.5703125" style="1" customWidth="1"/>
    <col min="15369" max="15369" width="13.7109375" style="1" customWidth="1"/>
    <col min="15370" max="15370" width="11.5703125" style="1" customWidth="1"/>
    <col min="15371" max="15371" width="24.7109375" style="1" customWidth="1"/>
    <col min="15372" max="15372" width="17.42578125" style="1" customWidth="1"/>
    <col min="15373" max="15373" width="20.85546875" style="1" customWidth="1"/>
    <col min="15374" max="15374" width="26.85546875" style="1" customWidth="1"/>
    <col min="15375" max="15375" width="8" style="1" customWidth="1"/>
    <col min="15376" max="15376" width="25" style="1" customWidth="1"/>
    <col min="15377" max="15377" width="12.7109375" style="1" customWidth="1"/>
    <col min="15378" max="15378" width="16.42578125" style="1" customWidth="1"/>
    <col min="15379" max="15379" width="23.5703125" style="1" customWidth="1"/>
    <col min="15380" max="15380" width="33.7109375" style="1" customWidth="1"/>
    <col min="15381" max="15381" width="31.140625" style="1" customWidth="1"/>
    <col min="15382" max="15382" width="19.28515625" style="1" customWidth="1"/>
    <col min="15383" max="15383" width="11.7109375" style="1" customWidth="1"/>
    <col min="15384" max="15384" width="15.42578125" style="1" customWidth="1"/>
    <col min="15385" max="15385" width="5.5703125" style="1" customWidth="1"/>
    <col min="15386" max="15386" width="4.7109375" style="1" customWidth="1"/>
    <col min="15387" max="15388" width="7.28515625" style="1" customWidth="1"/>
    <col min="15389" max="15389" width="8.42578125" style="1" customWidth="1"/>
    <col min="15390" max="15390" width="9.5703125" style="1" customWidth="1"/>
    <col min="15391" max="15391" width="6.28515625" style="1" customWidth="1"/>
    <col min="15392" max="15392" width="5.85546875" style="1" customWidth="1"/>
    <col min="15393" max="15394" width="4.42578125" style="1" customWidth="1"/>
    <col min="15395" max="15395" width="5" style="1" customWidth="1"/>
    <col min="15396" max="15396" width="5.85546875" style="1" customWidth="1"/>
    <col min="15397" max="15397" width="6.140625" style="1" customWidth="1"/>
    <col min="15398" max="15398" width="6.28515625" style="1" customWidth="1"/>
    <col min="15399" max="15399" width="4.85546875" style="1" customWidth="1"/>
    <col min="15400" max="15400" width="8.140625" style="1" customWidth="1"/>
    <col min="15401" max="15401" width="11.5703125" style="1" customWidth="1"/>
    <col min="15402" max="15402" width="13.7109375" style="1" customWidth="1"/>
    <col min="15403" max="15403" width="20.85546875" style="1" customWidth="1"/>
    <col min="15404" max="15616" width="11.42578125" style="1"/>
    <col min="15617" max="15617" width="13.140625" style="1" customWidth="1"/>
    <col min="15618" max="15618" width="4" style="1" customWidth="1"/>
    <col min="15619" max="15619" width="12.85546875" style="1" customWidth="1"/>
    <col min="15620" max="15620" width="14.7109375" style="1" customWidth="1"/>
    <col min="15621" max="15621" width="10" style="1" customWidth="1"/>
    <col min="15622" max="15622" width="6.28515625" style="1" customWidth="1"/>
    <col min="15623" max="15623" width="12.28515625" style="1" customWidth="1"/>
    <col min="15624" max="15624" width="8.5703125" style="1" customWidth="1"/>
    <col min="15625" max="15625" width="13.7109375" style="1" customWidth="1"/>
    <col min="15626" max="15626" width="11.5703125" style="1" customWidth="1"/>
    <col min="15627" max="15627" width="24.7109375" style="1" customWidth="1"/>
    <col min="15628" max="15628" width="17.42578125" style="1" customWidth="1"/>
    <col min="15629" max="15629" width="20.85546875" style="1" customWidth="1"/>
    <col min="15630" max="15630" width="26.85546875" style="1" customWidth="1"/>
    <col min="15631" max="15631" width="8" style="1" customWidth="1"/>
    <col min="15632" max="15632" width="25" style="1" customWidth="1"/>
    <col min="15633" max="15633" width="12.7109375" style="1" customWidth="1"/>
    <col min="15634" max="15634" width="16.42578125" style="1" customWidth="1"/>
    <col min="15635" max="15635" width="23.5703125" style="1" customWidth="1"/>
    <col min="15636" max="15636" width="33.7109375" style="1" customWidth="1"/>
    <col min="15637" max="15637" width="31.140625" style="1" customWidth="1"/>
    <col min="15638" max="15638" width="19.28515625" style="1" customWidth="1"/>
    <col min="15639" max="15639" width="11.7109375" style="1" customWidth="1"/>
    <col min="15640" max="15640" width="15.42578125" style="1" customWidth="1"/>
    <col min="15641" max="15641" width="5.5703125" style="1" customWidth="1"/>
    <col min="15642" max="15642" width="4.7109375" style="1" customWidth="1"/>
    <col min="15643" max="15644" width="7.28515625" style="1" customWidth="1"/>
    <col min="15645" max="15645" width="8.42578125" style="1" customWidth="1"/>
    <col min="15646" max="15646" width="9.5703125" style="1" customWidth="1"/>
    <col min="15647" max="15647" width="6.28515625" style="1" customWidth="1"/>
    <col min="15648" max="15648" width="5.85546875" style="1" customWidth="1"/>
    <col min="15649" max="15650" width="4.42578125" style="1" customWidth="1"/>
    <col min="15651" max="15651" width="5" style="1" customWidth="1"/>
    <col min="15652" max="15652" width="5.85546875" style="1" customWidth="1"/>
    <col min="15653" max="15653" width="6.140625" style="1" customWidth="1"/>
    <col min="15654" max="15654" width="6.28515625" style="1" customWidth="1"/>
    <col min="15655" max="15655" width="4.85546875" style="1" customWidth="1"/>
    <col min="15656" max="15656" width="8.140625" style="1" customWidth="1"/>
    <col min="15657" max="15657" width="11.5703125" style="1" customWidth="1"/>
    <col min="15658" max="15658" width="13.7109375" style="1" customWidth="1"/>
    <col min="15659" max="15659" width="20.85546875" style="1" customWidth="1"/>
    <col min="15660" max="15872" width="11.42578125" style="1"/>
    <col min="15873" max="15873" width="13.140625" style="1" customWidth="1"/>
    <col min="15874" max="15874" width="4" style="1" customWidth="1"/>
    <col min="15875" max="15875" width="12.85546875" style="1" customWidth="1"/>
    <col min="15876" max="15876" width="14.7109375" style="1" customWidth="1"/>
    <col min="15877" max="15877" width="10" style="1" customWidth="1"/>
    <col min="15878" max="15878" width="6.28515625" style="1" customWidth="1"/>
    <col min="15879" max="15879" width="12.28515625" style="1" customWidth="1"/>
    <col min="15880" max="15880" width="8.5703125" style="1" customWidth="1"/>
    <col min="15881" max="15881" width="13.7109375" style="1" customWidth="1"/>
    <col min="15882" max="15882" width="11.5703125" style="1" customWidth="1"/>
    <col min="15883" max="15883" width="24.7109375" style="1" customWidth="1"/>
    <col min="15884" max="15884" width="17.42578125" style="1" customWidth="1"/>
    <col min="15885" max="15885" width="20.85546875" style="1" customWidth="1"/>
    <col min="15886" max="15886" width="26.85546875" style="1" customWidth="1"/>
    <col min="15887" max="15887" width="8" style="1" customWidth="1"/>
    <col min="15888" max="15888" width="25" style="1" customWidth="1"/>
    <col min="15889" max="15889" width="12.7109375" style="1" customWidth="1"/>
    <col min="15890" max="15890" width="16.42578125" style="1" customWidth="1"/>
    <col min="15891" max="15891" width="23.5703125" style="1" customWidth="1"/>
    <col min="15892" max="15892" width="33.7109375" style="1" customWidth="1"/>
    <col min="15893" max="15893" width="31.140625" style="1" customWidth="1"/>
    <col min="15894" max="15894" width="19.28515625" style="1" customWidth="1"/>
    <col min="15895" max="15895" width="11.7109375" style="1" customWidth="1"/>
    <col min="15896" max="15896" width="15.42578125" style="1" customWidth="1"/>
    <col min="15897" max="15897" width="5.5703125" style="1" customWidth="1"/>
    <col min="15898" max="15898" width="4.7109375" style="1" customWidth="1"/>
    <col min="15899" max="15900" width="7.28515625" style="1" customWidth="1"/>
    <col min="15901" max="15901" width="8.42578125" style="1" customWidth="1"/>
    <col min="15902" max="15902" width="9.5703125" style="1" customWidth="1"/>
    <col min="15903" max="15903" width="6.28515625" style="1" customWidth="1"/>
    <col min="15904" max="15904" width="5.85546875" style="1" customWidth="1"/>
    <col min="15905" max="15906" width="4.42578125" style="1" customWidth="1"/>
    <col min="15907" max="15907" width="5" style="1" customWidth="1"/>
    <col min="15908" max="15908" width="5.85546875" style="1" customWidth="1"/>
    <col min="15909" max="15909" width="6.140625" style="1" customWidth="1"/>
    <col min="15910" max="15910" width="6.28515625" style="1" customWidth="1"/>
    <col min="15911" max="15911" width="4.85546875" style="1" customWidth="1"/>
    <col min="15912" max="15912" width="8.140625" style="1" customWidth="1"/>
    <col min="15913" max="15913" width="11.5703125" style="1" customWidth="1"/>
    <col min="15914" max="15914" width="13.7109375" style="1" customWidth="1"/>
    <col min="15915" max="15915" width="20.85546875" style="1" customWidth="1"/>
    <col min="15916" max="16128" width="11.42578125" style="1"/>
    <col min="16129" max="16129" width="13.140625" style="1" customWidth="1"/>
    <col min="16130" max="16130" width="4" style="1" customWidth="1"/>
    <col min="16131" max="16131" width="12.85546875" style="1" customWidth="1"/>
    <col min="16132" max="16132" width="14.7109375" style="1" customWidth="1"/>
    <col min="16133" max="16133" width="10" style="1" customWidth="1"/>
    <col min="16134" max="16134" width="6.28515625" style="1" customWidth="1"/>
    <col min="16135" max="16135" width="12.28515625" style="1" customWidth="1"/>
    <col min="16136" max="16136" width="8.5703125" style="1" customWidth="1"/>
    <col min="16137" max="16137" width="13.7109375" style="1" customWidth="1"/>
    <col min="16138" max="16138" width="11.5703125" style="1" customWidth="1"/>
    <col min="16139" max="16139" width="24.7109375" style="1" customWidth="1"/>
    <col min="16140" max="16140" width="17.42578125" style="1" customWidth="1"/>
    <col min="16141" max="16141" width="20.85546875" style="1" customWidth="1"/>
    <col min="16142" max="16142" width="26.85546875" style="1" customWidth="1"/>
    <col min="16143" max="16143" width="8" style="1" customWidth="1"/>
    <col min="16144" max="16144" width="25" style="1" customWidth="1"/>
    <col min="16145" max="16145" width="12.7109375" style="1" customWidth="1"/>
    <col min="16146" max="16146" width="16.42578125" style="1" customWidth="1"/>
    <col min="16147" max="16147" width="23.5703125" style="1" customWidth="1"/>
    <col min="16148" max="16148" width="33.7109375" style="1" customWidth="1"/>
    <col min="16149" max="16149" width="31.140625" style="1" customWidth="1"/>
    <col min="16150" max="16150" width="19.28515625" style="1" customWidth="1"/>
    <col min="16151" max="16151" width="11.7109375" style="1" customWidth="1"/>
    <col min="16152" max="16152" width="15.42578125" style="1" customWidth="1"/>
    <col min="16153" max="16153" width="5.5703125" style="1" customWidth="1"/>
    <col min="16154" max="16154" width="4.7109375" style="1" customWidth="1"/>
    <col min="16155" max="16156" width="7.28515625" style="1" customWidth="1"/>
    <col min="16157" max="16157" width="8.42578125" style="1" customWidth="1"/>
    <col min="16158" max="16158" width="9.5703125" style="1" customWidth="1"/>
    <col min="16159" max="16159" width="6.28515625" style="1" customWidth="1"/>
    <col min="16160" max="16160" width="5.85546875" style="1" customWidth="1"/>
    <col min="16161" max="16162" width="4.42578125" style="1" customWidth="1"/>
    <col min="16163" max="16163" width="5" style="1" customWidth="1"/>
    <col min="16164" max="16164" width="5.85546875" style="1" customWidth="1"/>
    <col min="16165" max="16165" width="6.140625" style="1" customWidth="1"/>
    <col min="16166" max="16166" width="6.28515625" style="1" customWidth="1"/>
    <col min="16167" max="16167" width="4.85546875" style="1" customWidth="1"/>
    <col min="16168" max="16168" width="8.140625" style="1" customWidth="1"/>
    <col min="16169" max="16169" width="11.5703125" style="1" customWidth="1"/>
    <col min="16170" max="16170" width="13.7109375" style="1" customWidth="1"/>
    <col min="16171" max="16171" width="20.85546875" style="1" customWidth="1"/>
    <col min="16172" max="16384" width="11.42578125" style="1"/>
  </cols>
  <sheetData>
    <row r="1" spans="1:63" ht="27" customHeight="1" x14ac:dyDescent="0.2">
      <c r="A1" s="1973" t="s">
        <v>2439</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9"/>
      <c r="AP1" s="45" t="s">
        <v>0</v>
      </c>
      <c r="AQ1" s="407" t="s">
        <v>1</v>
      </c>
      <c r="AR1" s="23"/>
      <c r="AS1" s="23"/>
      <c r="AT1" s="23"/>
      <c r="AU1" s="23"/>
      <c r="AV1" s="23"/>
      <c r="AW1" s="23"/>
      <c r="AX1" s="23"/>
      <c r="AY1" s="23"/>
      <c r="AZ1" s="23"/>
      <c r="BA1" s="23"/>
      <c r="BB1" s="23"/>
      <c r="BC1" s="23"/>
      <c r="BD1" s="23"/>
      <c r="BE1" s="23"/>
      <c r="BF1" s="23"/>
      <c r="BG1" s="23"/>
      <c r="BH1" s="23"/>
      <c r="BI1" s="23"/>
      <c r="BJ1" s="23"/>
      <c r="BK1" s="23"/>
    </row>
    <row r="2" spans="1:63" ht="27" customHeight="1" x14ac:dyDescent="0.2">
      <c r="A2" s="1468"/>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407" t="s">
        <v>27</v>
      </c>
      <c r="AR2" s="23"/>
      <c r="AS2" s="23"/>
      <c r="AT2" s="23"/>
      <c r="AU2" s="23"/>
      <c r="AV2" s="23"/>
      <c r="AW2" s="23"/>
      <c r="AX2" s="23"/>
      <c r="AY2" s="23"/>
      <c r="AZ2" s="23"/>
      <c r="BA2" s="23"/>
      <c r="BB2" s="23"/>
      <c r="BC2" s="23"/>
      <c r="BD2" s="23"/>
      <c r="BE2" s="23"/>
      <c r="BF2" s="23"/>
      <c r="BG2" s="23"/>
      <c r="BH2" s="23"/>
      <c r="BI2" s="23"/>
      <c r="BJ2" s="23"/>
      <c r="BK2" s="23"/>
    </row>
    <row r="3" spans="1:63" ht="27" customHeight="1" x14ac:dyDescent="0.2">
      <c r="A3" s="1468"/>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406" t="s">
        <v>48</v>
      </c>
      <c r="AR3" s="23"/>
      <c r="AS3" s="23"/>
      <c r="AT3" s="23"/>
      <c r="AU3" s="23"/>
      <c r="AV3" s="23"/>
      <c r="AW3" s="23"/>
      <c r="AX3" s="23"/>
      <c r="AY3" s="23"/>
      <c r="AZ3" s="23"/>
      <c r="BA3" s="23"/>
      <c r="BB3" s="23"/>
      <c r="BC3" s="23"/>
      <c r="BD3" s="23"/>
      <c r="BE3" s="23"/>
      <c r="BF3" s="23"/>
      <c r="BG3" s="23"/>
      <c r="BH3" s="23"/>
      <c r="BI3" s="23"/>
      <c r="BJ3" s="23"/>
      <c r="BK3" s="23"/>
    </row>
    <row r="4" spans="1:63" ht="27" customHeight="1" x14ac:dyDescent="0.2">
      <c r="A4" s="1470"/>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45" t="s">
        <v>4</v>
      </c>
      <c r="AQ4" s="745" t="s">
        <v>5</v>
      </c>
      <c r="AR4" s="23"/>
      <c r="AS4" s="23"/>
      <c r="AT4" s="23"/>
      <c r="AU4" s="23"/>
      <c r="AV4" s="23"/>
      <c r="AW4" s="23"/>
      <c r="AX4" s="23"/>
      <c r="AY4" s="23"/>
      <c r="AZ4" s="23"/>
      <c r="BA4" s="23"/>
      <c r="BB4" s="23"/>
      <c r="BC4" s="23"/>
      <c r="BD4" s="23"/>
      <c r="BE4" s="23"/>
      <c r="BF4" s="23"/>
      <c r="BG4" s="23"/>
      <c r="BH4" s="23"/>
      <c r="BI4" s="23"/>
      <c r="BJ4" s="23"/>
      <c r="BK4" s="23"/>
    </row>
    <row r="5" spans="1:63" ht="27" customHeight="1" x14ac:dyDescent="0.2">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c r="BF5" s="23"/>
      <c r="BG5" s="23"/>
      <c r="BH5" s="23"/>
      <c r="BI5" s="23"/>
      <c r="BJ5" s="23"/>
      <c r="BK5" s="23"/>
    </row>
    <row r="6" spans="1:63" ht="27" customHeight="1" x14ac:dyDescent="0.2">
      <c r="A6" s="1473"/>
      <c r="B6" s="1473"/>
      <c r="C6" s="1473"/>
      <c r="D6" s="1473"/>
      <c r="E6" s="1473"/>
      <c r="F6" s="1473"/>
      <c r="G6" s="1473"/>
      <c r="H6" s="1473"/>
      <c r="I6" s="1473"/>
      <c r="J6" s="1473"/>
      <c r="K6" s="1473"/>
      <c r="L6" s="1473"/>
      <c r="M6" s="1473"/>
      <c r="N6" s="2"/>
      <c r="O6" s="742"/>
      <c r="P6" s="551"/>
      <c r="Q6" s="3"/>
      <c r="R6" s="742"/>
      <c r="S6" s="551"/>
      <c r="T6" s="551"/>
      <c r="U6" s="551"/>
      <c r="V6" s="3"/>
      <c r="W6" s="3"/>
      <c r="X6" s="3"/>
      <c r="Y6" s="1475" t="s">
        <v>8</v>
      </c>
      <c r="Z6" s="1473"/>
      <c r="AA6" s="1473"/>
      <c r="AB6" s="1473"/>
      <c r="AC6" s="1473"/>
      <c r="AD6" s="1473"/>
      <c r="AE6" s="1473"/>
      <c r="AF6" s="1473"/>
      <c r="AG6" s="1473"/>
      <c r="AH6" s="1473"/>
      <c r="AI6" s="1473"/>
      <c r="AJ6" s="1473"/>
      <c r="AK6" s="1473"/>
      <c r="AL6" s="1473"/>
      <c r="AM6" s="1476"/>
      <c r="AN6" s="298"/>
      <c r="AO6" s="3"/>
      <c r="AP6" s="3"/>
      <c r="AQ6" s="746"/>
      <c r="AR6" s="23"/>
      <c r="AS6" s="23"/>
      <c r="AT6" s="23"/>
      <c r="AU6" s="23"/>
      <c r="AV6" s="23"/>
      <c r="AW6" s="23"/>
      <c r="AX6" s="23"/>
      <c r="AY6" s="23"/>
      <c r="AZ6" s="23"/>
      <c r="BA6" s="23"/>
      <c r="BB6" s="23"/>
      <c r="BC6" s="23"/>
      <c r="BD6" s="23"/>
      <c r="BE6" s="23"/>
      <c r="BF6" s="23"/>
      <c r="BG6" s="23"/>
      <c r="BH6" s="23"/>
      <c r="BI6" s="23"/>
      <c r="BJ6" s="23"/>
      <c r="BK6" s="23"/>
    </row>
    <row r="7" spans="1:63" ht="27" customHeight="1" x14ac:dyDescent="0.2">
      <c r="A7" s="1477" t="s">
        <v>9</v>
      </c>
      <c r="B7" s="1480" t="s">
        <v>10</v>
      </c>
      <c r="C7" s="1481"/>
      <c r="D7" s="1481" t="s">
        <v>9</v>
      </c>
      <c r="E7" s="1480" t="s">
        <v>11</v>
      </c>
      <c r="F7" s="1481"/>
      <c r="G7" s="1481" t="s">
        <v>9</v>
      </c>
      <c r="H7" s="1480" t="s">
        <v>12</v>
      </c>
      <c r="I7" s="1481"/>
      <c r="J7" s="1481" t="s">
        <v>9</v>
      </c>
      <c r="K7" s="1544" t="s">
        <v>13</v>
      </c>
      <c r="L7" s="1547" t="s">
        <v>14</v>
      </c>
      <c r="M7" s="1500" t="s">
        <v>15</v>
      </c>
      <c r="N7" s="1500" t="s">
        <v>16</v>
      </c>
      <c r="O7" s="1500" t="s">
        <v>17</v>
      </c>
      <c r="P7" s="1547" t="s">
        <v>7</v>
      </c>
      <c r="Q7" s="1582" t="s">
        <v>18</v>
      </c>
      <c r="R7" s="1541" t="s">
        <v>19</v>
      </c>
      <c r="S7" s="1544" t="s">
        <v>20</v>
      </c>
      <c r="T7" s="1544" t="s">
        <v>21</v>
      </c>
      <c r="U7" s="1547" t="s">
        <v>22</v>
      </c>
      <c r="V7" s="1535" t="s">
        <v>19</v>
      </c>
      <c r="W7" s="309"/>
      <c r="X7" s="1500" t="s">
        <v>23</v>
      </c>
      <c r="Y7" s="1552" t="s">
        <v>28</v>
      </c>
      <c r="Z7" s="1552"/>
      <c r="AA7" s="1503" t="s">
        <v>29</v>
      </c>
      <c r="AB7" s="1503"/>
      <c r="AC7" s="1503"/>
      <c r="AD7" s="1503"/>
      <c r="AE7" s="1504" t="s">
        <v>30</v>
      </c>
      <c r="AF7" s="1505"/>
      <c r="AG7" s="1505"/>
      <c r="AH7" s="1505"/>
      <c r="AI7" s="1505"/>
      <c r="AJ7" s="1506"/>
      <c r="AK7" s="1503" t="s">
        <v>31</v>
      </c>
      <c r="AL7" s="1503"/>
      <c r="AM7" s="1503"/>
      <c r="AN7" s="302" t="s">
        <v>47</v>
      </c>
      <c r="AO7" s="1489" t="s">
        <v>24</v>
      </c>
      <c r="AP7" s="1489" t="s">
        <v>25</v>
      </c>
      <c r="AQ7" s="1492" t="s">
        <v>26</v>
      </c>
      <c r="AR7" s="23"/>
      <c r="AS7" s="23"/>
      <c r="AT7" s="23"/>
      <c r="AU7" s="23"/>
      <c r="AV7" s="23"/>
      <c r="AW7" s="23"/>
      <c r="AX7" s="23"/>
      <c r="AY7" s="23"/>
      <c r="AZ7" s="23"/>
      <c r="BA7" s="23"/>
      <c r="BB7" s="23"/>
      <c r="BC7" s="23"/>
      <c r="BD7" s="23"/>
      <c r="BE7" s="23"/>
      <c r="BF7" s="23"/>
      <c r="BG7" s="23"/>
      <c r="BH7" s="23"/>
      <c r="BI7" s="23"/>
      <c r="BJ7" s="23"/>
      <c r="BK7" s="23"/>
    </row>
    <row r="8" spans="1:63" ht="98.25" customHeight="1" x14ac:dyDescent="0.2">
      <c r="A8" s="1478"/>
      <c r="B8" s="1482"/>
      <c r="C8" s="1483"/>
      <c r="D8" s="1483"/>
      <c r="E8" s="1482"/>
      <c r="F8" s="1483"/>
      <c r="G8" s="1483"/>
      <c r="H8" s="1482"/>
      <c r="I8" s="1483"/>
      <c r="J8" s="1483"/>
      <c r="K8" s="1545"/>
      <c r="L8" s="1548"/>
      <c r="M8" s="1501"/>
      <c r="N8" s="1501"/>
      <c r="O8" s="1501"/>
      <c r="P8" s="1548"/>
      <c r="Q8" s="1583"/>
      <c r="R8" s="1542"/>
      <c r="S8" s="1545"/>
      <c r="T8" s="1545"/>
      <c r="U8" s="1548"/>
      <c r="V8" s="1536"/>
      <c r="W8" s="300" t="s">
        <v>9</v>
      </c>
      <c r="X8" s="1501"/>
      <c r="Y8" s="299" t="s">
        <v>32</v>
      </c>
      <c r="Z8" s="301"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c r="AR8" s="23"/>
      <c r="AS8" s="23"/>
      <c r="AT8" s="23"/>
      <c r="AU8" s="23"/>
      <c r="AV8" s="23"/>
      <c r="AW8" s="23"/>
      <c r="AX8" s="23"/>
      <c r="AY8" s="23"/>
      <c r="AZ8" s="23"/>
      <c r="BA8" s="23"/>
      <c r="BB8" s="23"/>
      <c r="BC8" s="23"/>
      <c r="BD8" s="23"/>
      <c r="BE8" s="23"/>
      <c r="BF8" s="23"/>
      <c r="BG8" s="23"/>
      <c r="BH8" s="23"/>
      <c r="BI8" s="23"/>
      <c r="BJ8" s="23"/>
      <c r="BK8" s="23"/>
    </row>
    <row r="9" spans="1:63" s="13" customFormat="1" ht="27" customHeight="1" x14ac:dyDescent="0.2">
      <c r="A9" s="168">
        <v>2</v>
      </c>
      <c r="B9" s="4"/>
      <c r="C9" s="4" t="s">
        <v>813</v>
      </c>
      <c r="D9" s="310"/>
      <c r="E9" s="4"/>
      <c r="F9" s="4"/>
      <c r="G9" s="4"/>
      <c r="H9" s="4"/>
      <c r="I9" s="4"/>
      <c r="J9" s="4"/>
      <c r="K9" s="5"/>
      <c r="L9" s="5"/>
      <c r="M9" s="4"/>
      <c r="N9" s="4"/>
      <c r="O9" s="735"/>
      <c r="P9" s="5"/>
      <c r="Q9" s="7"/>
      <c r="R9" s="757"/>
      <c r="S9" s="5"/>
      <c r="T9" s="5"/>
      <c r="U9" s="5"/>
      <c r="V9" s="9"/>
      <c r="W9" s="10"/>
      <c r="X9" s="305"/>
      <c r="Y9" s="4"/>
      <c r="Z9" s="4"/>
      <c r="AA9" s="4"/>
      <c r="AB9" s="4"/>
      <c r="AC9" s="4"/>
      <c r="AD9" s="4"/>
      <c r="AE9" s="4"/>
      <c r="AF9" s="4"/>
      <c r="AG9" s="4"/>
      <c r="AH9" s="4"/>
      <c r="AI9" s="4"/>
      <c r="AJ9" s="4"/>
      <c r="AK9" s="4"/>
      <c r="AL9" s="4"/>
      <c r="AM9" s="4"/>
      <c r="AN9" s="4"/>
      <c r="AO9" s="11"/>
      <c r="AP9" s="11"/>
      <c r="AQ9" s="747"/>
      <c r="AR9" s="23"/>
      <c r="AS9" s="23"/>
      <c r="AT9" s="23"/>
      <c r="AU9" s="23"/>
      <c r="AV9" s="23"/>
      <c r="AW9" s="23"/>
      <c r="AX9" s="23"/>
      <c r="AY9" s="23"/>
      <c r="AZ9" s="23"/>
      <c r="BA9" s="23"/>
      <c r="BB9" s="23"/>
      <c r="BC9" s="23"/>
      <c r="BD9" s="23"/>
      <c r="BE9" s="23"/>
      <c r="BF9" s="23"/>
      <c r="BG9" s="23"/>
      <c r="BH9" s="23"/>
      <c r="BI9" s="23"/>
      <c r="BJ9" s="23"/>
      <c r="BK9" s="23"/>
    </row>
    <row r="10" spans="1:63" s="23" customFormat="1" ht="27" customHeight="1" x14ac:dyDescent="0.2">
      <c r="A10" s="1507"/>
      <c r="B10" s="1508"/>
      <c r="C10" s="1509"/>
      <c r="D10" s="169">
        <v>2</v>
      </c>
      <c r="E10" s="170" t="s">
        <v>814</v>
      </c>
      <c r="F10" s="170"/>
      <c r="G10" s="170"/>
      <c r="H10" s="170"/>
      <c r="I10" s="170"/>
      <c r="J10" s="14"/>
      <c r="K10" s="15"/>
      <c r="L10" s="15"/>
      <c r="M10" s="14"/>
      <c r="N10" s="14"/>
      <c r="O10" s="736"/>
      <c r="P10" s="15"/>
      <c r="Q10" s="17"/>
      <c r="R10" s="758"/>
      <c r="S10" s="15"/>
      <c r="T10" s="15"/>
      <c r="U10" s="15"/>
      <c r="V10" s="19"/>
      <c r="W10" s="20"/>
      <c r="X10" s="16"/>
      <c r="Y10" s="14"/>
      <c r="Z10" s="14"/>
      <c r="AA10" s="14"/>
      <c r="AB10" s="14"/>
      <c r="AC10" s="14"/>
      <c r="AD10" s="14"/>
      <c r="AE10" s="14"/>
      <c r="AF10" s="14"/>
      <c r="AG10" s="14"/>
      <c r="AH10" s="14"/>
      <c r="AI10" s="14"/>
      <c r="AJ10" s="14"/>
      <c r="AK10" s="14"/>
      <c r="AL10" s="14"/>
      <c r="AM10" s="14"/>
      <c r="AN10" s="14"/>
      <c r="AO10" s="21"/>
      <c r="AP10" s="21"/>
      <c r="AQ10" s="748"/>
    </row>
    <row r="11" spans="1:63" s="23" customFormat="1" ht="27" customHeight="1" x14ac:dyDescent="0.2">
      <c r="A11" s="1510"/>
      <c r="B11" s="1511"/>
      <c r="C11" s="1512"/>
      <c r="D11" s="1517"/>
      <c r="E11" s="1517"/>
      <c r="F11" s="1518"/>
      <c r="G11" s="171">
        <v>8</v>
      </c>
      <c r="H11" s="172" t="s">
        <v>1062</v>
      </c>
      <c r="I11" s="172"/>
      <c r="J11" s="24"/>
      <c r="K11" s="25"/>
      <c r="L11" s="25"/>
      <c r="M11" s="24"/>
      <c r="N11" s="24"/>
      <c r="O11" s="514"/>
      <c r="P11" s="25"/>
      <c r="Q11" s="27"/>
      <c r="R11" s="759"/>
      <c r="S11" s="25"/>
      <c r="T11" s="25"/>
      <c r="U11" s="25"/>
      <c r="V11" s="29"/>
      <c r="W11" s="30"/>
      <c r="X11" s="26"/>
      <c r="Y11" s="24"/>
      <c r="Z11" s="24"/>
      <c r="AA11" s="24"/>
      <c r="AB11" s="24"/>
      <c r="AC11" s="24"/>
      <c r="AD11" s="24"/>
      <c r="AE11" s="24"/>
      <c r="AF11" s="24"/>
      <c r="AG11" s="24"/>
      <c r="AH11" s="24"/>
      <c r="AI11" s="24"/>
      <c r="AJ11" s="24"/>
      <c r="AK11" s="24"/>
      <c r="AL11" s="24"/>
      <c r="AM11" s="24"/>
      <c r="AN11" s="24"/>
      <c r="AO11" s="31"/>
      <c r="AP11" s="31"/>
      <c r="AQ11" s="749"/>
    </row>
    <row r="12" spans="1:63" s="23" customFormat="1" ht="27" customHeight="1" x14ac:dyDescent="0.2">
      <c r="A12" s="1510"/>
      <c r="B12" s="1511"/>
      <c r="C12" s="1512"/>
      <c r="D12" s="1520"/>
      <c r="E12" s="1520"/>
      <c r="F12" s="1521"/>
      <c r="G12" s="1526"/>
      <c r="H12" s="1526"/>
      <c r="I12" s="1527"/>
      <c r="J12" s="1962">
        <v>38</v>
      </c>
      <c r="K12" s="1635" t="s">
        <v>1063</v>
      </c>
      <c r="L12" s="1635" t="s">
        <v>2039</v>
      </c>
      <c r="M12" s="1657">
        <v>4</v>
      </c>
      <c r="N12" s="1657" t="s">
        <v>1064</v>
      </c>
      <c r="O12" s="1974" t="s">
        <v>2329</v>
      </c>
      <c r="P12" s="1635" t="s">
        <v>1065</v>
      </c>
      <c r="Q12" s="1933">
        <f>(V12+V14)/R12</f>
        <v>0.33333333333333331</v>
      </c>
      <c r="R12" s="1977">
        <v>60000000</v>
      </c>
      <c r="S12" s="1635" t="s">
        <v>1066</v>
      </c>
      <c r="T12" s="1639" t="s">
        <v>1067</v>
      </c>
      <c r="U12" s="1559" t="s">
        <v>1068</v>
      </c>
      <c r="V12" s="1977">
        <v>3700000</v>
      </c>
      <c r="W12" s="1938">
        <v>20</v>
      </c>
      <c r="X12" s="1657" t="s">
        <v>1069</v>
      </c>
      <c r="Y12" s="1980"/>
      <c r="Z12" s="1980"/>
      <c r="AA12" s="1980"/>
      <c r="AB12" s="1980"/>
      <c r="AC12" s="1642">
        <v>323272</v>
      </c>
      <c r="AD12" s="1980"/>
      <c r="AE12" s="1980"/>
      <c r="AF12" s="1980"/>
      <c r="AG12" s="1980"/>
      <c r="AH12" s="1980"/>
      <c r="AI12" s="1980"/>
      <c r="AJ12" s="1980"/>
      <c r="AK12" s="1980"/>
      <c r="AL12" s="1980"/>
      <c r="AM12" s="1980"/>
      <c r="AN12" s="1980">
        <f>+AC12</f>
        <v>323272</v>
      </c>
      <c r="AO12" s="1980"/>
      <c r="AP12" s="1980"/>
      <c r="AQ12" s="1985" t="s">
        <v>2338</v>
      </c>
    </row>
    <row r="13" spans="1:63" s="23" customFormat="1" ht="28.5" customHeight="1" x14ac:dyDescent="0.2">
      <c r="A13" s="1510"/>
      <c r="B13" s="1511"/>
      <c r="C13" s="1512"/>
      <c r="D13" s="1520"/>
      <c r="E13" s="1520"/>
      <c r="F13" s="1521"/>
      <c r="G13" s="1529"/>
      <c r="H13" s="1529"/>
      <c r="I13" s="1530"/>
      <c r="J13" s="1963"/>
      <c r="K13" s="1646"/>
      <c r="L13" s="1646"/>
      <c r="M13" s="1669"/>
      <c r="N13" s="1669"/>
      <c r="O13" s="1975"/>
      <c r="P13" s="1646"/>
      <c r="Q13" s="1976"/>
      <c r="R13" s="1978"/>
      <c r="S13" s="1646"/>
      <c r="T13" s="1640"/>
      <c r="U13" s="1559"/>
      <c r="V13" s="1979"/>
      <c r="W13" s="1939"/>
      <c r="X13" s="1669"/>
      <c r="Y13" s="1981"/>
      <c r="Z13" s="1981"/>
      <c r="AA13" s="1981"/>
      <c r="AB13" s="1981"/>
      <c r="AC13" s="1643"/>
      <c r="AD13" s="1981"/>
      <c r="AE13" s="1981"/>
      <c r="AF13" s="1981"/>
      <c r="AG13" s="1981"/>
      <c r="AH13" s="1981"/>
      <c r="AI13" s="1981"/>
      <c r="AJ13" s="1981"/>
      <c r="AK13" s="1981"/>
      <c r="AL13" s="1981"/>
      <c r="AM13" s="1981"/>
      <c r="AN13" s="1981"/>
      <c r="AO13" s="1981"/>
      <c r="AP13" s="1981"/>
      <c r="AQ13" s="1949"/>
    </row>
    <row r="14" spans="1:63" s="23" customFormat="1" ht="27" customHeight="1" x14ac:dyDescent="0.2">
      <c r="A14" s="1510"/>
      <c r="B14" s="1511"/>
      <c r="C14" s="1512"/>
      <c r="D14" s="1520"/>
      <c r="E14" s="1520"/>
      <c r="F14" s="1521"/>
      <c r="G14" s="1529"/>
      <c r="H14" s="1529"/>
      <c r="I14" s="1530"/>
      <c r="J14" s="1963"/>
      <c r="K14" s="1646"/>
      <c r="L14" s="1646"/>
      <c r="M14" s="1669"/>
      <c r="N14" s="1669"/>
      <c r="O14" s="1975"/>
      <c r="P14" s="1646"/>
      <c r="Q14" s="1976"/>
      <c r="R14" s="1978"/>
      <c r="S14" s="1646"/>
      <c r="T14" s="1640"/>
      <c r="U14" s="1559" t="s">
        <v>1070</v>
      </c>
      <c r="V14" s="1977">
        <v>16300000</v>
      </c>
      <c r="W14" s="1939"/>
      <c r="X14" s="1669"/>
      <c r="Y14" s="1981"/>
      <c r="Z14" s="1981"/>
      <c r="AA14" s="1981"/>
      <c r="AB14" s="1981"/>
      <c r="AC14" s="1643"/>
      <c r="AD14" s="1981"/>
      <c r="AE14" s="1981"/>
      <c r="AF14" s="1981"/>
      <c r="AG14" s="1981"/>
      <c r="AH14" s="1981"/>
      <c r="AI14" s="1981"/>
      <c r="AJ14" s="1981"/>
      <c r="AK14" s="1981"/>
      <c r="AL14" s="1981"/>
      <c r="AM14" s="1981"/>
      <c r="AN14" s="1981"/>
      <c r="AO14" s="1981"/>
      <c r="AP14" s="1981"/>
      <c r="AQ14" s="1949"/>
    </row>
    <row r="15" spans="1:63" s="23" customFormat="1" ht="27" customHeight="1" x14ac:dyDescent="0.2">
      <c r="A15" s="1510"/>
      <c r="B15" s="1511"/>
      <c r="C15" s="1512"/>
      <c r="D15" s="1520"/>
      <c r="E15" s="1520"/>
      <c r="F15" s="1521"/>
      <c r="G15" s="1529"/>
      <c r="H15" s="1529"/>
      <c r="I15" s="1530"/>
      <c r="J15" s="1963"/>
      <c r="K15" s="1646"/>
      <c r="L15" s="1646"/>
      <c r="M15" s="1669"/>
      <c r="N15" s="1669"/>
      <c r="O15" s="1975"/>
      <c r="P15" s="1646"/>
      <c r="Q15" s="1976"/>
      <c r="R15" s="1978"/>
      <c r="S15" s="1646"/>
      <c r="T15" s="1640"/>
      <c r="U15" s="1559"/>
      <c r="V15" s="1979"/>
      <c r="W15" s="1939"/>
      <c r="X15" s="1669"/>
      <c r="Y15" s="1981"/>
      <c r="Z15" s="1981"/>
      <c r="AA15" s="1981"/>
      <c r="AB15" s="1981"/>
      <c r="AC15" s="1643"/>
      <c r="AD15" s="1981"/>
      <c r="AE15" s="1981"/>
      <c r="AF15" s="1981"/>
      <c r="AG15" s="1981"/>
      <c r="AH15" s="1981"/>
      <c r="AI15" s="1981"/>
      <c r="AJ15" s="1981"/>
      <c r="AK15" s="1981"/>
      <c r="AL15" s="1981"/>
      <c r="AM15" s="1981"/>
      <c r="AN15" s="1981"/>
      <c r="AO15" s="1981"/>
      <c r="AP15" s="1981"/>
      <c r="AQ15" s="1949"/>
    </row>
    <row r="16" spans="1:63" ht="27" customHeight="1" x14ac:dyDescent="0.2">
      <c r="A16" s="1510"/>
      <c r="B16" s="1511"/>
      <c r="C16" s="1512"/>
      <c r="D16" s="1520"/>
      <c r="E16" s="1520"/>
      <c r="F16" s="1521"/>
      <c r="G16" s="1529"/>
      <c r="H16" s="1529"/>
      <c r="I16" s="1530"/>
      <c r="J16" s="1962">
        <v>39</v>
      </c>
      <c r="K16" s="1635" t="s">
        <v>1071</v>
      </c>
      <c r="L16" s="1635" t="s">
        <v>2040</v>
      </c>
      <c r="M16" s="1657">
        <v>3</v>
      </c>
      <c r="N16" s="1657" t="s">
        <v>1064</v>
      </c>
      <c r="O16" s="1975"/>
      <c r="P16" s="1646"/>
      <c r="Q16" s="1933">
        <f>(V16+V18+V20)/R12</f>
        <v>0.66666666666666663</v>
      </c>
      <c r="R16" s="1978"/>
      <c r="S16" s="1646"/>
      <c r="T16" s="1640"/>
      <c r="U16" s="1559" t="s">
        <v>1072</v>
      </c>
      <c r="V16" s="1986">
        <v>14000000</v>
      </c>
      <c r="W16" s="1939"/>
      <c r="X16" s="1669"/>
      <c r="Y16" s="1981"/>
      <c r="Z16" s="1981"/>
      <c r="AA16" s="1981"/>
      <c r="AB16" s="1981"/>
      <c r="AC16" s="1643"/>
      <c r="AD16" s="1981"/>
      <c r="AE16" s="1981"/>
      <c r="AF16" s="1981"/>
      <c r="AG16" s="1981"/>
      <c r="AH16" s="1981"/>
      <c r="AI16" s="1981"/>
      <c r="AJ16" s="1981"/>
      <c r="AK16" s="1981"/>
      <c r="AL16" s="1981"/>
      <c r="AM16" s="1981"/>
      <c r="AN16" s="1981"/>
      <c r="AO16" s="1981"/>
      <c r="AP16" s="1981"/>
      <c r="AQ16" s="1949"/>
    </row>
    <row r="17" spans="1:43" ht="27" customHeight="1" x14ac:dyDescent="0.2">
      <c r="A17" s="1510"/>
      <c r="B17" s="1511"/>
      <c r="C17" s="1512"/>
      <c r="D17" s="1520"/>
      <c r="E17" s="1520"/>
      <c r="F17" s="1521"/>
      <c r="G17" s="1529"/>
      <c r="H17" s="1529"/>
      <c r="I17" s="1530"/>
      <c r="J17" s="1963"/>
      <c r="K17" s="1646"/>
      <c r="L17" s="1646"/>
      <c r="M17" s="1669"/>
      <c r="N17" s="1669"/>
      <c r="O17" s="1975"/>
      <c r="P17" s="1646"/>
      <c r="Q17" s="1976"/>
      <c r="R17" s="1978"/>
      <c r="S17" s="1646"/>
      <c r="T17" s="1640"/>
      <c r="U17" s="1559"/>
      <c r="V17" s="1987"/>
      <c r="W17" s="1939"/>
      <c r="X17" s="1669"/>
      <c r="Y17" s="1981"/>
      <c r="Z17" s="1981"/>
      <c r="AA17" s="1981"/>
      <c r="AB17" s="1981"/>
      <c r="AC17" s="1643"/>
      <c r="AD17" s="1981"/>
      <c r="AE17" s="1981"/>
      <c r="AF17" s="1981"/>
      <c r="AG17" s="1981"/>
      <c r="AH17" s="1981"/>
      <c r="AI17" s="1981"/>
      <c r="AJ17" s="1981"/>
      <c r="AK17" s="1981"/>
      <c r="AL17" s="1981"/>
      <c r="AM17" s="1981"/>
      <c r="AN17" s="1981"/>
      <c r="AO17" s="1981"/>
      <c r="AP17" s="1981"/>
      <c r="AQ17" s="1949"/>
    </row>
    <row r="18" spans="1:43" ht="27" customHeight="1" x14ac:dyDescent="0.2">
      <c r="A18" s="1510"/>
      <c r="B18" s="1511"/>
      <c r="C18" s="1512"/>
      <c r="D18" s="1520"/>
      <c r="E18" s="1520"/>
      <c r="F18" s="1521"/>
      <c r="G18" s="1529"/>
      <c r="H18" s="1529"/>
      <c r="I18" s="1530"/>
      <c r="J18" s="1963"/>
      <c r="K18" s="1646"/>
      <c r="L18" s="1646"/>
      <c r="M18" s="1669"/>
      <c r="N18" s="1669"/>
      <c r="O18" s="1975"/>
      <c r="P18" s="1646"/>
      <c r="Q18" s="1976"/>
      <c r="R18" s="1978"/>
      <c r="S18" s="1646"/>
      <c r="T18" s="1640"/>
      <c r="U18" s="1635" t="s">
        <v>1073</v>
      </c>
      <c r="V18" s="1983">
        <v>14000000</v>
      </c>
      <c r="W18" s="1939"/>
      <c r="X18" s="1669"/>
      <c r="Y18" s="1981"/>
      <c r="Z18" s="1981"/>
      <c r="AA18" s="1981"/>
      <c r="AB18" s="1981"/>
      <c r="AC18" s="1643"/>
      <c r="AD18" s="1981"/>
      <c r="AE18" s="1981"/>
      <c r="AF18" s="1981"/>
      <c r="AG18" s="1981"/>
      <c r="AH18" s="1981"/>
      <c r="AI18" s="1981"/>
      <c r="AJ18" s="1981"/>
      <c r="AK18" s="1981"/>
      <c r="AL18" s="1981"/>
      <c r="AM18" s="1981"/>
      <c r="AN18" s="1981"/>
      <c r="AO18" s="1981"/>
      <c r="AP18" s="1981"/>
      <c r="AQ18" s="1949"/>
    </row>
    <row r="19" spans="1:43" ht="27" customHeight="1" x14ac:dyDescent="0.2">
      <c r="A19" s="1510"/>
      <c r="B19" s="1511"/>
      <c r="C19" s="1512"/>
      <c r="D19" s="1520"/>
      <c r="E19" s="1520"/>
      <c r="F19" s="1521"/>
      <c r="G19" s="1529"/>
      <c r="H19" s="1529"/>
      <c r="I19" s="1530"/>
      <c r="J19" s="1963"/>
      <c r="K19" s="1646"/>
      <c r="L19" s="1646"/>
      <c r="M19" s="1669"/>
      <c r="N19" s="1669"/>
      <c r="O19" s="1975"/>
      <c r="P19" s="1646"/>
      <c r="Q19" s="1976"/>
      <c r="R19" s="1978"/>
      <c r="S19" s="1646"/>
      <c r="T19" s="1640"/>
      <c r="U19" s="1668"/>
      <c r="V19" s="1984"/>
      <c r="W19" s="1939"/>
      <c r="X19" s="1669"/>
      <c r="Y19" s="1981"/>
      <c r="Z19" s="1981"/>
      <c r="AA19" s="1981"/>
      <c r="AB19" s="1981"/>
      <c r="AC19" s="1643"/>
      <c r="AD19" s="1981"/>
      <c r="AE19" s="1981"/>
      <c r="AF19" s="1981"/>
      <c r="AG19" s="1981"/>
      <c r="AH19" s="1981"/>
      <c r="AI19" s="1981"/>
      <c r="AJ19" s="1981"/>
      <c r="AK19" s="1981"/>
      <c r="AL19" s="1981"/>
      <c r="AM19" s="1981"/>
      <c r="AN19" s="1981"/>
      <c r="AO19" s="1981"/>
      <c r="AP19" s="1981"/>
      <c r="AQ19" s="1949"/>
    </row>
    <row r="20" spans="1:43" ht="27" customHeight="1" x14ac:dyDescent="0.2">
      <c r="A20" s="1510"/>
      <c r="B20" s="1511"/>
      <c r="C20" s="1512"/>
      <c r="D20" s="1520"/>
      <c r="E20" s="1520"/>
      <c r="F20" s="1521"/>
      <c r="G20" s="1529"/>
      <c r="H20" s="1529"/>
      <c r="I20" s="1530"/>
      <c r="J20" s="1963"/>
      <c r="K20" s="1646"/>
      <c r="L20" s="1646"/>
      <c r="M20" s="1669"/>
      <c r="N20" s="1669"/>
      <c r="O20" s="1975"/>
      <c r="P20" s="1646"/>
      <c r="Q20" s="1976"/>
      <c r="R20" s="1978"/>
      <c r="S20" s="1646"/>
      <c r="T20" s="1640"/>
      <c r="U20" s="1635" t="s">
        <v>1074</v>
      </c>
      <c r="V20" s="1977">
        <v>12000000</v>
      </c>
      <c r="W20" s="1939"/>
      <c r="X20" s="1669"/>
      <c r="Y20" s="1981"/>
      <c r="Z20" s="1981"/>
      <c r="AA20" s="1981"/>
      <c r="AB20" s="1981"/>
      <c r="AC20" s="1643"/>
      <c r="AD20" s="1981"/>
      <c r="AE20" s="1981"/>
      <c r="AF20" s="1981"/>
      <c r="AG20" s="1981"/>
      <c r="AH20" s="1981"/>
      <c r="AI20" s="1981"/>
      <c r="AJ20" s="1981"/>
      <c r="AK20" s="1981"/>
      <c r="AL20" s="1981"/>
      <c r="AM20" s="1981"/>
      <c r="AN20" s="1981"/>
      <c r="AO20" s="1981"/>
      <c r="AP20" s="1981"/>
      <c r="AQ20" s="1949"/>
    </row>
    <row r="21" spans="1:43" ht="27" customHeight="1" x14ac:dyDescent="0.2">
      <c r="A21" s="1510"/>
      <c r="B21" s="1511"/>
      <c r="C21" s="1512"/>
      <c r="D21" s="1520"/>
      <c r="E21" s="1520"/>
      <c r="F21" s="1521"/>
      <c r="G21" s="1529"/>
      <c r="H21" s="1529"/>
      <c r="I21" s="1530"/>
      <c r="J21" s="1963"/>
      <c r="K21" s="1646"/>
      <c r="L21" s="1646"/>
      <c r="M21" s="1669"/>
      <c r="N21" s="1669"/>
      <c r="O21" s="1975"/>
      <c r="P21" s="1646"/>
      <c r="Q21" s="1976"/>
      <c r="R21" s="1978"/>
      <c r="S21" s="1646"/>
      <c r="T21" s="1641"/>
      <c r="U21" s="1668"/>
      <c r="V21" s="1979"/>
      <c r="W21" s="1940"/>
      <c r="X21" s="1670"/>
      <c r="Y21" s="1982"/>
      <c r="Z21" s="1982"/>
      <c r="AA21" s="1982"/>
      <c r="AB21" s="1982"/>
      <c r="AC21" s="1667"/>
      <c r="AD21" s="1982"/>
      <c r="AE21" s="1982"/>
      <c r="AF21" s="1982"/>
      <c r="AG21" s="1982"/>
      <c r="AH21" s="1982"/>
      <c r="AI21" s="1982"/>
      <c r="AJ21" s="1982"/>
      <c r="AK21" s="1982"/>
      <c r="AL21" s="1982"/>
      <c r="AM21" s="1982"/>
      <c r="AN21" s="1982"/>
      <c r="AO21" s="1982"/>
      <c r="AP21" s="1982"/>
      <c r="AQ21" s="1950"/>
    </row>
    <row r="22" spans="1:43" ht="27" customHeight="1" x14ac:dyDescent="0.2">
      <c r="A22" s="1510"/>
      <c r="B22" s="1511"/>
      <c r="C22" s="1512"/>
      <c r="D22" s="1520"/>
      <c r="E22" s="1520"/>
      <c r="F22" s="1521"/>
      <c r="G22" s="1529"/>
      <c r="H22" s="1529"/>
      <c r="I22" s="1530"/>
      <c r="J22" s="1527">
        <v>40</v>
      </c>
      <c r="K22" s="1635" t="s">
        <v>1075</v>
      </c>
      <c r="L22" s="1635" t="s">
        <v>2041</v>
      </c>
      <c r="M22" s="1657">
        <v>0.4</v>
      </c>
      <c r="N22" s="1657" t="s">
        <v>1076</v>
      </c>
      <c r="O22" s="1959" t="s">
        <v>2330</v>
      </c>
      <c r="P22" s="1635" t="s">
        <v>1077</v>
      </c>
      <c r="Q22" s="1933">
        <f>(V22)/R22</f>
        <v>0.25</v>
      </c>
      <c r="R22" s="1977">
        <v>80000000</v>
      </c>
      <c r="S22" s="1635" t="s">
        <v>1078</v>
      </c>
      <c r="T22" s="1639" t="s">
        <v>1079</v>
      </c>
      <c r="U22" s="1559" t="s">
        <v>1080</v>
      </c>
      <c r="V22" s="1988">
        <v>20000000</v>
      </c>
      <c r="W22" s="1562">
        <v>20</v>
      </c>
      <c r="X22" s="1563" t="s">
        <v>1069</v>
      </c>
      <c r="Y22" s="1980"/>
      <c r="Z22" s="1980"/>
      <c r="AA22" s="1980"/>
      <c r="AB22" s="1980"/>
      <c r="AC22" s="1642">
        <v>323272</v>
      </c>
      <c r="AD22" s="1980"/>
      <c r="AE22" s="1980"/>
      <c r="AF22" s="1980"/>
      <c r="AG22" s="1980"/>
      <c r="AH22" s="1980"/>
      <c r="AI22" s="1980"/>
      <c r="AJ22" s="1980"/>
      <c r="AK22" s="1980"/>
      <c r="AL22" s="1980"/>
      <c r="AM22" s="1980"/>
      <c r="AN22" s="1980">
        <v>323272</v>
      </c>
      <c r="AO22" s="1980"/>
      <c r="AP22" s="1980"/>
      <c r="AQ22" s="1985" t="s">
        <v>2338</v>
      </c>
    </row>
    <row r="23" spans="1:43" ht="27" customHeight="1" x14ac:dyDescent="0.2">
      <c r="A23" s="1510"/>
      <c r="B23" s="1511"/>
      <c r="C23" s="1512"/>
      <c r="D23" s="1520"/>
      <c r="E23" s="1520"/>
      <c r="F23" s="1521"/>
      <c r="G23" s="1529"/>
      <c r="H23" s="1529"/>
      <c r="I23" s="1530"/>
      <c r="J23" s="1530"/>
      <c r="K23" s="1646"/>
      <c r="L23" s="1646"/>
      <c r="M23" s="1669"/>
      <c r="N23" s="1669"/>
      <c r="O23" s="1960"/>
      <c r="P23" s="1646"/>
      <c r="Q23" s="1976"/>
      <c r="R23" s="1978"/>
      <c r="S23" s="1646"/>
      <c r="T23" s="1640"/>
      <c r="U23" s="1559"/>
      <c r="V23" s="1988"/>
      <c r="W23" s="1562"/>
      <c r="X23" s="1563"/>
      <c r="Y23" s="1981"/>
      <c r="Z23" s="1981"/>
      <c r="AA23" s="1981"/>
      <c r="AB23" s="1981"/>
      <c r="AC23" s="1643"/>
      <c r="AD23" s="1981"/>
      <c r="AE23" s="1981"/>
      <c r="AF23" s="1981"/>
      <c r="AG23" s="1981"/>
      <c r="AH23" s="1981"/>
      <c r="AI23" s="1981"/>
      <c r="AJ23" s="1981"/>
      <c r="AK23" s="1981"/>
      <c r="AL23" s="1981"/>
      <c r="AM23" s="1981"/>
      <c r="AN23" s="1981"/>
      <c r="AO23" s="1981"/>
      <c r="AP23" s="1981"/>
      <c r="AQ23" s="1949"/>
    </row>
    <row r="24" spans="1:43" ht="76.5" customHeight="1" x14ac:dyDescent="0.2">
      <c r="A24" s="1510"/>
      <c r="B24" s="1511"/>
      <c r="C24" s="1512"/>
      <c r="D24" s="1520"/>
      <c r="E24" s="1520"/>
      <c r="F24" s="1521"/>
      <c r="G24" s="1529"/>
      <c r="H24" s="1529"/>
      <c r="I24" s="1530"/>
      <c r="J24" s="1530"/>
      <c r="K24" s="1646"/>
      <c r="L24" s="1646"/>
      <c r="M24" s="1669"/>
      <c r="N24" s="1669"/>
      <c r="O24" s="1960"/>
      <c r="P24" s="1646"/>
      <c r="Q24" s="1976"/>
      <c r="R24" s="1978"/>
      <c r="S24" s="1646"/>
      <c r="T24" s="1640"/>
      <c r="U24" s="1559"/>
      <c r="V24" s="1988"/>
      <c r="W24" s="1562"/>
      <c r="X24" s="1563"/>
      <c r="Y24" s="1981"/>
      <c r="Z24" s="1981"/>
      <c r="AA24" s="1981"/>
      <c r="AB24" s="1981"/>
      <c r="AC24" s="1643"/>
      <c r="AD24" s="1981"/>
      <c r="AE24" s="1981"/>
      <c r="AF24" s="1981"/>
      <c r="AG24" s="1981"/>
      <c r="AH24" s="1981"/>
      <c r="AI24" s="1981"/>
      <c r="AJ24" s="1981"/>
      <c r="AK24" s="1981"/>
      <c r="AL24" s="1981"/>
      <c r="AM24" s="1981"/>
      <c r="AN24" s="1981"/>
      <c r="AO24" s="1981"/>
      <c r="AP24" s="1981"/>
      <c r="AQ24" s="1949"/>
    </row>
    <row r="25" spans="1:43" ht="27" customHeight="1" x14ac:dyDescent="0.2">
      <c r="A25" s="1510"/>
      <c r="B25" s="1511"/>
      <c r="C25" s="1512"/>
      <c r="D25" s="1520"/>
      <c r="E25" s="1520"/>
      <c r="F25" s="1521"/>
      <c r="G25" s="1529"/>
      <c r="H25" s="1529"/>
      <c r="I25" s="1530"/>
      <c r="J25" s="1527">
        <v>41</v>
      </c>
      <c r="K25" s="1635" t="s">
        <v>1081</v>
      </c>
      <c r="L25" s="1635" t="s">
        <v>2042</v>
      </c>
      <c r="M25" s="1657">
        <v>1</v>
      </c>
      <c r="N25" s="1669"/>
      <c r="O25" s="1960"/>
      <c r="P25" s="1646"/>
      <c r="Q25" s="1933">
        <f>(V25)/R22</f>
        <v>0.3125</v>
      </c>
      <c r="R25" s="1978"/>
      <c r="S25" s="1646"/>
      <c r="T25" s="1639" t="s">
        <v>1082</v>
      </c>
      <c r="U25" s="1635" t="s">
        <v>1083</v>
      </c>
      <c r="V25" s="1977">
        <v>25000000</v>
      </c>
      <c r="W25" s="1562"/>
      <c r="X25" s="1563"/>
      <c r="Y25" s="1981"/>
      <c r="Z25" s="1981"/>
      <c r="AA25" s="1981"/>
      <c r="AB25" s="1981"/>
      <c r="AC25" s="1643"/>
      <c r="AD25" s="1981"/>
      <c r="AE25" s="1981"/>
      <c r="AF25" s="1981"/>
      <c r="AG25" s="1981"/>
      <c r="AH25" s="1981"/>
      <c r="AI25" s="1981"/>
      <c r="AJ25" s="1981"/>
      <c r="AK25" s="1981"/>
      <c r="AL25" s="1981"/>
      <c r="AM25" s="1981"/>
      <c r="AN25" s="1981"/>
      <c r="AO25" s="1981"/>
      <c r="AP25" s="1981"/>
      <c r="AQ25" s="1949"/>
    </row>
    <row r="26" spans="1:43" ht="27" customHeight="1" x14ac:dyDescent="0.2">
      <c r="A26" s="1510"/>
      <c r="B26" s="1511"/>
      <c r="C26" s="1512"/>
      <c r="D26" s="1520"/>
      <c r="E26" s="1520"/>
      <c r="F26" s="1521"/>
      <c r="G26" s="1529"/>
      <c r="H26" s="1529"/>
      <c r="I26" s="1530"/>
      <c r="J26" s="1530"/>
      <c r="K26" s="1646"/>
      <c r="L26" s="1646"/>
      <c r="M26" s="1669"/>
      <c r="N26" s="1669"/>
      <c r="O26" s="1960"/>
      <c r="P26" s="1646"/>
      <c r="Q26" s="1976"/>
      <c r="R26" s="1978"/>
      <c r="S26" s="1646"/>
      <c r="T26" s="1640"/>
      <c r="U26" s="1646"/>
      <c r="V26" s="1978"/>
      <c r="W26" s="1562"/>
      <c r="X26" s="1563"/>
      <c r="Y26" s="1981"/>
      <c r="Z26" s="1981"/>
      <c r="AA26" s="1981"/>
      <c r="AB26" s="1981"/>
      <c r="AC26" s="1643"/>
      <c r="AD26" s="1981"/>
      <c r="AE26" s="1981"/>
      <c r="AF26" s="1981"/>
      <c r="AG26" s="1981"/>
      <c r="AH26" s="1981"/>
      <c r="AI26" s="1981"/>
      <c r="AJ26" s="1981"/>
      <c r="AK26" s="1981"/>
      <c r="AL26" s="1981"/>
      <c r="AM26" s="1981"/>
      <c r="AN26" s="1981"/>
      <c r="AO26" s="1981"/>
      <c r="AP26" s="1981"/>
      <c r="AQ26" s="1949"/>
    </row>
    <row r="27" spans="1:43" ht="27" customHeight="1" x14ac:dyDescent="0.2">
      <c r="A27" s="1510"/>
      <c r="B27" s="1511"/>
      <c r="C27" s="1512"/>
      <c r="D27" s="1520"/>
      <c r="E27" s="1520"/>
      <c r="F27" s="1521"/>
      <c r="G27" s="1529"/>
      <c r="H27" s="1529"/>
      <c r="I27" s="1530"/>
      <c r="J27" s="1530"/>
      <c r="K27" s="1646"/>
      <c r="L27" s="1646"/>
      <c r="M27" s="1669"/>
      <c r="N27" s="1669"/>
      <c r="O27" s="1960"/>
      <c r="P27" s="1646"/>
      <c r="Q27" s="1976"/>
      <c r="R27" s="1978"/>
      <c r="S27" s="1646"/>
      <c r="T27" s="1640"/>
      <c r="U27" s="1668"/>
      <c r="V27" s="1979"/>
      <c r="W27" s="1562"/>
      <c r="X27" s="1563"/>
      <c r="Y27" s="1981"/>
      <c r="Z27" s="1981"/>
      <c r="AA27" s="1981"/>
      <c r="AB27" s="1981"/>
      <c r="AC27" s="1643"/>
      <c r="AD27" s="1981"/>
      <c r="AE27" s="1981"/>
      <c r="AF27" s="1981"/>
      <c r="AG27" s="1981"/>
      <c r="AH27" s="1981"/>
      <c r="AI27" s="1981"/>
      <c r="AJ27" s="1981"/>
      <c r="AK27" s="1981"/>
      <c r="AL27" s="1981"/>
      <c r="AM27" s="1981"/>
      <c r="AN27" s="1981"/>
      <c r="AO27" s="1981"/>
      <c r="AP27" s="1981"/>
      <c r="AQ27" s="1949"/>
    </row>
    <row r="28" spans="1:43" ht="27" customHeight="1" x14ac:dyDescent="0.2">
      <c r="A28" s="1510"/>
      <c r="B28" s="1511"/>
      <c r="C28" s="1512"/>
      <c r="D28" s="1520"/>
      <c r="E28" s="1520"/>
      <c r="F28" s="1521"/>
      <c r="G28" s="1529"/>
      <c r="H28" s="1529"/>
      <c r="I28" s="1530"/>
      <c r="J28" s="1527">
        <v>42</v>
      </c>
      <c r="K28" s="1635" t="s">
        <v>1084</v>
      </c>
      <c r="L28" s="1635" t="s">
        <v>2043</v>
      </c>
      <c r="M28" s="1657">
        <v>1</v>
      </c>
      <c r="N28" s="1669"/>
      <c r="O28" s="1960"/>
      <c r="P28" s="1646"/>
      <c r="Q28" s="1933">
        <f>(V28)/R22</f>
        <v>0.4375</v>
      </c>
      <c r="R28" s="1978"/>
      <c r="S28" s="1646"/>
      <c r="T28" s="1640"/>
      <c r="U28" s="1635" t="s">
        <v>1085</v>
      </c>
      <c r="V28" s="1977">
        <v>35000000</v>
      </c>
      <c r="W28" s="1562"/>
      <c r="X28" s="1563"/>
      <c r="Y28" s="1981"/>
      <c r="Z28" s="1981"/>
      <c r="AA28" s="1981"/>
      <c r="AB28" s="1981"/>
      <c r="AC28" s="1643"/>
      <c r="AD28" s="1981"/>
      <c r="AE28" s="1981"/>
      <c r="AF28" s="1981"/>
      <c r="AG28" s="1981"/>
      <c r="AH28" s="1981"/>
      <c r="AI28" s="1981"/>
      <c r="AJ28" s="1981"/>
      <c r="AK28" s="1981"/>
      <c r="AL28" s="1981"/>
      <c r="AM28" s="1981"/>
      <c r="AN28" s="1981"/>
      <c r="AO28" s="1981"/>
      <c r="AP28" s="1981"/>
      <c r="AQ28" s="1949"/>
    </row>
    <row r="29" spans="1:43" ht="36" customHeight="1" x14ac:dyDescent="0.2">
      <c r="A29" s="1510"/>
      <c r="B29" s="1511"/>
      <c r="C29" s="1512"/>
      <c r="D29" s="1520"/>
      <c r="E29" s="1520"/>
      <c r="F29" s="1521"/>
      <c r="G29" s="1529"/>
      <c r="H29" s="1529"/>
      <c r="I29" s="1530"/>
      <c r="J29" s="1530"/>
      <c r="K29" s="1646"/>
      <c r="L29" s="1646"/>
      <c r="M29" s="1669"/>
      <c r="N29" s="1669"/>
      <c r="O29" s="1960"/>
      <c r="P29" s="1646"/>
      <c r="Q29" s="1976"/>
      <c r="R29" s="1978"/>
      <c r="S29" s="1646"/>
      <c r="T29" s="1640"/>
      <c r="U29" s="1646"/>
      <c r="V29" s="1978"/>
      <c r="W29" s="1562"/>
      <c r="X29" s="1563"/>
      <c r="Y29" s="1981"/>
      <c r="Z29" s="1981"/>
      <c r="AA29" s="1981"/>
      <c r="AB29" s="1981"/>
      <c r="AC29" s="1643"/>
      <c r="AD29" s="1981"/>
      <c r="AE29" s="1981"/>
      <c r="AF29" s="1981"/>
      <c r="AG29" s="1981"/>
      <c r="AH29" s="1981"/>
      <c r="AI29" s="1981"/>
      <c r="AJ29" s="1981"/>
      <c r="AK29" s="1981"/>
      <c r="AL29" s="1981"/>
      <c r="AM29" s="1981"/>
      <c r="AN29" s="1981"/>
      <c r="AO29" s="1981"/>
      <c r="AP29" s="1981"/>
      <c r="AQ29" s="1949"/>
    </row>
    <row r="30" spans="1:43" ht="27" customHeight="1" x14ac:dyDescent="0.2">
      <c r="A30" s="1510"/>
      <c r="B30" s="1511"/>
      <c r="C30" s="1512"/>
      <c r="D30" s="1520"/>
      <c r="E30" s="1520"/>
      <c r="F30" s="1521"/>
      <c r="G30" s="1532"/>
      <c r="H30" s="1532"/>
      <c r="I30" s="1533"/>
      <c r="J30" s="1530"/>
      <c r="K30" s="1646"/>
      <c r="L30" s="1646"/>
      <c r="M30" s="1669"/>
      <c r="N30" s="1669"/>
      <c r="O30" s="1960"/>
      <c r="P30" s="1646"/>
      <c r="Q30" s="1976"/>
      <c r="R30" s="1978"/>
      <c r="S30" s="1646"/>
      <c r="T30" s="1641"/>
      <c r="U30" s="1646"/>
      <c r="V30" s="1978"/>
      <c r="W30" s="1938"/>
      <c r="X30" s="1657"/>
      <c r="Y30" s="1982"/>
      <c r="Z30" s="1982"/>
      <c r="AA30" s="1982"/>
      <c r="AB30" s="1982"/>
      <c r="AC30" s="1667"/>
      <c r="AD30" s="1982"/>
      <c r="AE30" s="1982"/>
      <c r="AF30" s="1982"/>
      <c r="AG30" s="1982"/>
      <c r="AH30" s="1982"/>
      <c r="AI30" s="1982"/>
      <c r="AJ30" s="1982"/>
      <c r="AK30" s="1982"/>
      <c r="AL30" s="1982"/>
      <c r="AM30" s="1982"/>
      <c r="AN30" s="1982"/>
      <c r="AO30" s="1982"/>
      <c r="AP30" s="1982"/>
      <c r="AQ30" s="1949"/>
    </row>
    <row r="31" spans="1:43" ht="15.75" customHeight="1" x14ac:dyDescent="0.2">
      <c r="A31" s="1510"/>
      <c r="B31" s="1511"/>
      <c r="C31" s="1512"/>
      <c r="D31" s="1520"/>
      <c r="E31" s="1520"/>
      <c r="F31" s="1521"/>
      <c r="G31" s="171">
        <v>9</v>
      </c>
      <c r="H31" s="172" t="s">
        <v>1086</v>
      </c>
      <c r="I31" s="172"/>
      <c r="J31" s="24"/>
      <c r="K31" s="25"/>
      <c r="L31" s="25"/>
      <c r="M31" s="24"/>
      <c r="N31" s="24"/>
      <c r="O31" s="514"/>
      <c r="P31" s="25"/>
      <c r="Q31" s="27"/>
      <c r="R31" s="759"/>
      <c r="S31" s="25"/>
      <c r="T31" s="636"/>
      <c r="U31" s="636"/>
      <c r="V31" s="639"/>
      <c r="W31" s="30"/>
      <c r="X31" s="26"/>
      <c r="Y31" s="24"/>
      <c r="Z31" s="24"/>
      <c r="AA31" s="24"/>
      <c r="AB31" s="24"/>
      <c r="AC31" s="24"/>
      <c r="AD31" s="24"/>
      <c r="AE31" s="24"/>
      <c r="AF31" s="24"/>
      <c r="AG31" s="24"/>
      <c r="AH31" s="24"/>
      <c r="AI31" s="24"/>
      <c r="AJ31" s="24"/>
      <c r="AK31" s="24"/>
      <c r="AL31" s="24"/>
      <c r="AM31" s="24"/>
      <c r="AN31" s="24"/>
      <c r="AO31" s="31"/>
      <c r="AP31" s="31"/>
      <c r="AQ31" s="749"/>
    </row>
    <row r="32" spans="1:43" ht="28.5" customHeight="1" x14ac:dyDescent="0.2">
      <c r="A32" s="1510"/>
      <c r="B32" s="1511"/>
      <c r="C32" s="1512"/>
      <c r="D32" s="1520"/>
      <c r="E32" s="1520"/>
      <c r="F32" s="1521"/>
      <c r="G32" s="1964"/>
      <c r="H32" s="1965"/>
      <c r="I32" s="1966"/>
      <c r="J32" s="1563">
        <v>44</v>
      </c>
      <c r="K32" s="1559" t="s">
        <v>1087</v>
      </c>
      <c r="L32" s="1559" t="s">
        <v>2044</v>
      </c>
      <c r="M32" s="1563">
        <v>1</v>
      </c>
      <c r="N32" s="1669" t="s">
        <v>1076</v>
      </c>
      <c r="O32" s="1960" t="s">
        <v>2331</v>
      </c>
      <c r="P32" s="1646" t="s">
        <v>1088</v>
      </c>
      <c r="Q32" s="1933">
        <f>(V32+V35)/R32</f>
        <v>0.12184615384615384</v>
      </c>
      <c r="R32" s="1978">
        <v>260000000</v>
      </c>
      <c r="S32" s="1646" t="s">
        <v>1089</v>
      </c>
      <c r="T32" s="1639" t="s">
        <v>1090</v>
      </c>
      <c r="U32" s="1635" t="s">
        <v>1091</v>
      </c>
      <c r="V32" s="1977">
        <v>16680000</v>
      </c>
      <c r="W32" s="1562"/>
      <c r="X32" s="1563"/>
      <c r="Y32" s="1981"/>
      <c r="Z32" s="1981"/>
      <c r="AA32" s="1981"/>
      <c r="AB32" s="1981"/>
      <c r="AC32" s="1643">
        <v>323272</v>
      </c>
      <c r="AD32" s="1981"/>
      <c r="AE32" s="1981"/>
      <c r="AF32" s="1981"/>
      <c r="AG32" s="1981"/>
      <c r="AH32" s="1981"/>
      <c r="AI32" s="1981"/>
      <c r="AJ32" s="1981"/>
      <c r="AK32" s="1981"/>
      <c r="AL32" s="1981"/>
      <c r="AM32" s="1981"/>
      <c r="AN32" s="1981">
        <v>323272</v>
      </c>
      <c r="AO32" s="1981"/>
      <c r="AP32" s="1981"/>
      <c r="AQ32" s="1989" t="s">
        <v>2338</v>
      </c>
    </row>
    <row r="33" spans="1:43" ht="25.5" customHeight="1" x14ac:dyDescent="0.2">
      <c r="A33" s="1510"/>
      <c r="B33" s="1511"/>
      <c r="C33" s="1512"/>
      <c r="D33" s="1520"/>
      <c r="E33" s="1520"/>
      <c r="F33" s="1521"/>
      <c r="G33" s="1967"/>
      <c r="H33" s="1968"/>
      <c r="I33" s="1969"/>
      <c r="J33" s="1563"/>
      <c r="K33" s="1559"/>
      <c r="L33" s="1559"/>
      <c r="M33" s="1563"/>
      <c r="N33" s="1669"/>
      <c r="O33" s="1960"/>
      <c r="P33" s="1646"/>
      <c r="Q33" s="1976"/>
      <c r="R33" s="1978"/>
      <c r="S33" s="1646"/>
      <c r="T33" s="1640"/>
      <c r="U33" s="1646"/>
      <c r="V33" s="1978"/>
      <c r="W33" s="1562"/>
      <c r="X33" s="1563"/>
      <c r="Y33" s="1981"/>
      <c r="Z33" s="1981"/>
      <c r="AA33" s="1981"/>
      <c r="AB33" s="1981"/>
      <c r="AC33" s="1643"/>
      <c r="AD33" s="1981"/>
      <c r="AE33" s="1981"/>
      <c r="AF33" s="1981"/>
      <c r="AG33" s="1981"/>
      <c r="AH33" s="1981"/>
      <c r="AI33" s="1981"/>
      <c r="AJ33" s="1981"/>
      <c r="AK33" s="1981"/>
      <c r="AL33" s="1981"/>
      <c r="AM33" s="1981"/>
      <c r="AN33" s="1981"/>
      <c r="AO33" s="1981"/>
      <c r="AP33" s="1981"/>
      <c r="AQ33" s="1949"/>
    </row>
    <row r="34" spans="1:43" ht="24.75" customHeight="1" x14ac:dyDescent="0.2">
      <c r="A34" s="1510"/>
      <c r="B34" s="1511"/>
      <c r="C34" s="1512"/>
      <c r="D34" s="1520"/>
      <c r="E34" s="1520"/>
      <c r="F34" s="1521"/>
      <c r="G34" s="1967"/>
      <c r="H34" s="1968"/>
      <c r="I34" s="1969"/>
      <c r="J34" s="1563"/>
      <c r="K34" s="1559"/>
      <c r="L34" s="1559"/>
      <c r="M34" s="1563"/>
      <c r="N34" s="1669"/>
      <c r="O34" s="1960"/>
      <c r="P34" s="1646"/>
      <c r="Q34" s="1976"/>
      <c r="R34" s="1978"/>
      <c r="S34" s="1646"/>
      <c r="T34" s="1640"/>
      <c r="U34" s="1646"/>
      <c r="V34" s="1978"/>
      <c r="W34" s="1562"/>
      <c r="X34" s="1563"/>
      <c r="Y34" s="1981"/>
      <c r="Z34" s="1981"/>
      <c r="AA34" s="1981"/>
      <c r="AB34" s="1981"/>
      <c r="AC34" s="1643"/>
      <c r="AD34" s="1981"/>
      <c r="AE34" s="1981"/>
      <c r="AF34" s="1981"/>
      <c r="AG34" s="1981"/>
      <c r="AH34" s="1981"/>
      <c r="AI34" s="1981"/>
      <c r="AJ34" s="1981"/>
      <c r="AK34" s="1981"/>
      <c r="AL34" s="1981"/>
      <c r="AM34" s="1981"/>
      <c r="AN34" s="1981"/>
      <c r="AO34" s="1981"/>
      <c r="AP34" s="1981"/>
      <c r="AQ34" s="1949"/>
    </row>
    <row r="35" spans="1:43" ht="27" customHeight="1" x14ac:dyDescent="0.2">
      <c r="A35" s="1510"/>
      <c r="B35" s="1511"/>
      <c r="C35" s="1512"/>
      <c r="D35" s="1520"/>
      <c r="E35" s="1520"/>
      <c r="F35" s="1521"/>
      <c r="G35" s="1967"/>
      <c r="H35" s="1968"/>
      <c r="I35" s="1969"/>
      <c r="J35" s="1563"/>
      <c r="K35" s="1559"/>
      <c r="L35" s="1559"/>
      <c r="M35" s="1563"/>
      <c r="N35" s="1669"/>
      <c r="O35" s="1960"/>
      <c r="P35" s="1646"/>
      <c r="Q35" s="1976"/>
      <c r="R35" s="1978"/>
      <c r="S35" s="1646"/>
      <c r="T35" s="1640"/>
      <c r="U35" s="1635" t="s">
        <v>1092</v>
      </c>
      <c r="V35" s="1977">
        <v>15000000</v>
      </c>
      <c r="W35" s="1562"/>
      <c r="X35" s="1563"/>
      <c r="Y35" s="1981"/>
      <c r="Z35" s="1981"/>
      <c r="AA35" s="1981"/>
      <c r="AB35" s="1981"/>
      <c r="AC35" s="1643"/>
      <c r="AD35" s="1981"/>
      <c r="AE35" s="1981"/>
      <c r="AF35" s="1981"/>
      <c r="AG35" s="1981"/>
      <c r="AH35" s="1981"/>
      <c r="AI35" s="1981"/>
      <c r="AJ35" s="1981"/>
      <c r="AK35" s="1981"/>
      <c r="AL35" s="1981"/>
      <c r="AM35" s="1981"/>
      <c r="AN35" s="1981"/>
      <c r="AO35" s="1981"/>
      <c r="AP35" s="1981"/>
      <c r="AQ35" s="1949"/>
    </row>
    <row r="36" spans="1:43" ht="23.25" customHeight="1" x14ac:dyDescent="0.2">
      <c r="A36" s="1510"/>
      <c r="B36" s="1511"/>
      <c r="C36" s="1512"/>
      <c r="D36" s="1520"/>
      <c r="E36" s="1520"/>
      <c r="F36" s="1521"/>
      <c r="G36" s="1967"/>
      <c r="H36" s="1968"/>
      <c r="I36" s="1969"/>
      <c r="J36" s="1563"/>
      <c r="K36" s="1559"/>
      <c r="L36" s="1559"/>
      <c r="M36" s="1563"/>
      <c r="N36" s="1669"/>
      <c r="O36" s="1960"/>
      <c r="P36" s="1646"/>
      <c r="Q36" s="1976"/>
      <c r="R36" s="1978"/>
      <c r="S36" s="1646"/>
      <c r="T36" s="1640"/>
      <c r="U36" s="1646"/>
      <c r="V36" s="1978"/>
      <c r="W36" s="1562"/>
      <c r="X36" s="1563"/>
      <c r="Y36" s="1981"/>
      <c r="Z36" s="1981"/>
      <c r="AA36" s="1981"/>
      <c r="AB36" s="1981"/>
      <c r="AC36" s="1643"/>
      <c r="AD36" s="1981"/>
      <c r="AE36" s="1981"/>
      <c r="AF36" s="1981"/>
      <c r="AG36" s="1981"/>
      <c r="AH36" s="1981"/>
      <c r="AI36" s="1981"/>
      <c r="AJ36" s="1981"/>
      <c r="AK36" s="1981"/>
      <c r="AL36" s="1981"/>
      <c r="AM36" s="1981"/>
      <c r="AN36" s="1981"/>
      <c r="AO36" s="1981"/>
      <c r="AP36" s="1981"/>
      <c r="AQ36" s="1949"/>
    </row>
    <row r="37" spans="1:43" ht="28.5" customHeight="1" x14ac:dyDescent="0.2">
      <c r="A37" s="1510"/>
      <c r="B37" s="1511"/>
      <c r="C37" s="1512"/>
      <c r="D37" s="1520"/>
      <c r="E37" s="1520"/>
      <c r="F37" s="1521"/>
      <c r="G37" s="1967"/>
      <c r="H37" s="1968"/>
      <c r="I37" s="1969"/>
      <c r="J37" s="1563"/>
      <c r="K37" s="1559"/>
      <c r="L37" s="1559"/>
      <c r="M37" s="1563"/>
      <c r="N37" s="1669"/>
      <c r="O37" s="1960"/>
      <c r="P37" s="1646"/>
      <c r="Q37" s="1934"/>
      <c r="R37" s="1978"/>
      <c r="S37" s="1646"/>
      <c r="T37" s="1640"/>
      <c r="U37" s="1668"/>
      <c r="V37" s="1979"/>
      <c r="W37" s="1562"/>
      <c r="X37" s="1563"/>
      <c r="Y37" s="1981"/>
      <c r="Z37" s="1981"/>
      <c r="AA37" s="1981"/>
      <c r="AB37" s="1981"/>
      <c r="AC37" s="1643"/>
      <c r="AD37" s="1981"/>
      <c r="AE37" s="1981"/>
      <c r="AF37" s="1981"/>
      <c r="AG37" s="1981"/>
      <c r="AH37" s="1981"/>
      <c r="AI37" s="1981"/>
      <c r="AJ37" s="1981"/>
      <c r="AK37" s="1981"/>
      <c r="AL37" s="1981"/>
      <c r="AM37" s="1981"/>
      <c r="AN37" s="1981"/>
      <c r="AO37" s="1981"/>
      <c r="AP37" s="1981"/>
      <c r="AQ37" s="1949"/>
    </row>
    <row r="38" spans="1:43" ht="15.75" customHeight="1" x14ac:dyDescent="0.2">
      <c r="A38" s="1510"/>
      <c r="B38" s="1511"/>
      <c r="C38" s="1512"/>
      <c r="D38" s="1520"/>
      <c r="E38" s="1520"/>
      <c r="F38" s="1521"/>
      <c r="G38" s="1967"/>
      <c r="H38" s="1968"/>
      <c r="I38" s="1969"/>
      <c r="J38" s="1563">
        <v>43</v>
      </c>
      <c r="K38" s="1559" t="s">
        <v>1093</v>
      </c>
      <c r="L38" s="1559" t="s">
        <v>2045</v>
      </c>
      <c r="M38" s="1563">
        <v>3</v>
      </c>
      <c r="N38" s="1669"/>
      <c r="O38" s="1960"/>
      <c r="P38" s="1646"/>
      <c r="Q38" s="1990">
        <f>(V38)/R32</f>
        <v>0.11153846153846154</v>
      </c>
      <c r="R38" s="1978"/>
      <c r="S38" s="1646"/>
      <c r="T38" s="1991" t="s">
        <v>1094</v>
      </c>
      <c r="U38" s="1559" t="s">
        <v>1095</v>
      </c>
      <c r="V38" s="1977">
        <v>29000000</v>
      </c>
      <c r="W38" s="1562"/>
      <c r="X38" s="1563"/>
      <c r="Y38" s="1981"/>
      <c r="Z38" s="1981"/>
      <c r="AA38" s="1981"/>
      <c r="AB38" s="1981"/>
      <c r="AC38" s="1643"/>
      <c r="AD38" s="1981"/>
      <c r="AE38" s="1981"/>
      <c r="AF38" s="1981"/>
      <c r="AG38" s="1981"/>
      <c r="AH38" s="1981"/>
      <c r="AI38" s="1981"/>
      <c r="AJ38" s="1981"/>
      <c r="AK38" s="1981"/>
      <c r="AL38" s="1981"/>
      <c r="AM38" s="1981"/>
      <c r="AN38" s="1981"/>
      <c r="AO38" s="1981"/>
      <c r="AP38" s="1981"/>
      <c r="AQ38" s="1949"/>
    </row>
    <row r="39" spans="1:43" ht="21.75" customHeight="1" x14ac:dyDescent="0.2">
      <c r="A39" s="1510"/>
      <c r="B39" s="1511"/>
      <c r="C39" s="1512"/>
      <c r="D39" s="1520"/>
      <c r="E39" s="1520"/>
      <c r="F39" s="1521"/>
      <c r="G39" s="1967"/>
      <c r="H39" s="1968"/>
      <c r="I39" s="1969"/>
      <c r="J39" s="1563"/>
      <c r="K39" s="1559"/>
      <c r="L39" s="1559"/>
      <c r="M39" s="1563"/>
      <c r="N39" s="1669"/>
      <c r="O39" s="1960"/>
      <c r="P39" s="1646"/>
      <c r="Q39" s="1990"/>
      <c r="R39" s="1978"/>
      <c r="S39" s="1646"/>
      <c r="T39" s="1991"/>
      <c r="U39" s="1559"/>
      <c r="V39" s="1978"/>
      <c r="W39" s="1562"/>
      <c r="X39" s="1563"/>
      <c r="Y39" s="1981"/>
      <c r="Z39" s="1981"/>
      <c r="AA39" s="1981"/>
      <c r="AB39" s="1981"/>
      <c r="AC39" s="1643"/>
      <c r="AD39" s="1981"/>
      <c r="AE39" s="1981"/>
      <c r="AF39" s="1981"/>
      <c r="AG39" s="1981"/>
      <c r="AH39" s="1981"/>
      <c r="AI39" s="1981"/>
      <c r="AJ39" s="1981"/>
      <c r="AK39" s="1981"/>
      <c r="AL39" s="1981"/>
      <c r="AM39" s="1981"/>
      <c r="AN39" s="1981"/>
      <c r="AO39" s="1981"/>
      <c r="AP39" s="1981"/>
      <c r="AQ39" s="1949"/>
    </row>
    <row r="40" spans="1:43" ht="15.75" customHeight="1" x14ac:dyDescent="0.2">
      <c r="A40" s="1510"/>
      <c r="B40" s="1511"/>
      <c r="C40" s="1512"/>
      <c r="D40" s="1520"/>
      <c r="E40" s="1520"/>
      <c r="F40" s="1521"/>
      <c r="G40" s="1967"/>
      <c r="H40" s="1968"/>
      <c r="I40" s="1969"/>
      <c r="J40" s="1563"/>
      <c r="K40" s="1559"/>
      <c r="L40" s="1559"/>
      <c r="M40" s="1563"/>
      <c r="N40" s="1669"/>
      <c r="O40" s="1960"/>
      <c r="P40" s="1646"/>
      <c r="Q40" s="1990"/>
      <c r="R40" s="1978"/>
      <c r="S40" s="1646"/>
      <c r="T40" s="1991"/>
      <c r="U40" s="1559"/>
      <c r="V40" s="1978"/>
      <c r="W40" s="1562"/>
      <c r="X40" s="1563"/>
      <c r="Y40" s="1981"/>
      <c r="Z40" s="1981"/>
      <c r="AA40" s="1981"/>
      <c r="AB40" s="1981"/>
      <c r="AC40" s="1643"/>
      <c r="AD40" s="1981"/>
      <c r="AE40" s="1981"/>
      <c r="AF40" s="1981"/>
      <c r="AG40" s="1981"/>
      <c r="AH40" s="1981"/>
      <c r="AI40" s="1981"/>
      <c r="AJ40" s="1981"/>
      <c r="AK40" s="1981"/>
      <c r="AL40" s="1981"/>
      <c r="AM40" s="1981"/>
      <c r="AN40" s="1981"/>
      <c r="AO40" s="1981"/>
      <c r="AP40" s="1981"/>
      <c r="AQ40" s="1949"/>
    </row>
    <row r="41" spans="1:43" ht="15.75" customHeight="1" x14ac:dyDescent="0.2">
      <c r="A41" s="1510"/>
      <c r="B41" s="1511"/>
      <c r="C41" s="1512"/>
      <c r="D41" s="1520"/>
      <c r="E41" s="1520"/>
      <c r="F41" s="1521"/>
      <c r="G41" s="1967"/>
      <c r="H41" s="1968"/>
      <c r="I41" s="1969"/>
      <c r="J41" s="1563"/>
      <c r="K41" s="1559"/>
      <c r="L41" s="1559"/>
      <c r="M41" s="1563"/>
      <c r="N41" s="1669"/>
      <c r="O41" s="1960"/>
      <c r="P41" s="1646"/>
      <c r="Q41" s="1990"/>
      <c r="R41" s="1978"/>
      <c r="S41" s="1646"/>
      <c r="T41" s="1991"/>
      <c r="U41" s="1559"/>
      <c r="V41" s="1979"/>
      <c r="W41" s="1562"/>
      <c r="X41" s="1563"/>
      <c r="Y41" s="1981"/>
      <c r="Z41" s="1981"/>
      <c r="AA41" s="1981"/>
      <c r="AB41" s="1981"/>
      <c r="AC41" s="1643"/>
      <c r="AD41" s="1981"/>
      <c r="AE41" s="1981"/>
      <c r="AF41" s="1981"/>
      <c r="AG41" s="1981"/>
      <c r="AH41" s="1981"/>
      <c r="AI41" s="1981"/>
      <c r="AJ41" s="1981"/>
      <c r="AK41" s="1981"/>
      <c r="AL41" s="1981"/>
      <c r="AM41" s="1981"/>
      <c r="AN41" s="1981"/>
      <c r="AO41" s="1981"/>
      <c r="AP41" s="1981"/>
      <c r="AQ41" s="1949"/>
    </row>
    <row r="42" spans="1:43" ht="19.5" customHeight="1" x14ac:dyDescent="0.2">
      <c r="A42" s="1510"/>
      <c r="B42" s="1511"/>
      <c r="C42" s="1512"/>
      <c r="D42" s="1520"/>
      <c r="E42" s="1520"/>
      <c r="F42" s="1521"/>
      <c r="G42" s="1967"/>
      <c r="H42" s="1968"/>
      <c r="I42" s="1969"/>
      <c r="J42" s="1563">
        <v>45</v>
      </c>
      <c r="K42" s="1559" t="s">
        <v>1096</v>
      </c>
      <c r="L42" s="1559" t="s">
        <v>2045</v>
      </c>
      <c r="M42" s="1563">
        <v>3</v>
      </c>
      <c r="N42" s="1669"/>
      <c r="O42" s="1960"/>
      <c r="P42" s="1646"/>
      <c r="Q42" s="1990">
        <f>(V42)/R32</f>
        <v>0.38200000000000001</v>
      </c>
      <c r="R42" s="1978"/>
      <c r="S42" s="1646"/>
      <c r="T42" s="1991"/>
      <c r="U42" s="1991" t="s">
        <v>1097</v>
      </c>
      <c r="V42" s="1977">
        <v>99320000</v>
      </c>
      <c r="W42" s="1562"/>
      <c r="X42" s="1563"/>
      <c r="Y42" s="1981"/>
      <c r="Z42" s="1981"/>
      <c r="AA42" s="1981"/>
      <c r="AB42" s="1981"/>
      <c r="AC42" s="1643"/>
      <c r="AD42" s="1981"/>
      <c r="AE42" s="1981"/>
      <c r="AF42" s="1981"/>
      <c r="AG42" s="1981"/>
      <c r="AH42" s="1981"/>
      <c r="AI42" s="1981"/>
      <c r="AJ42" s="1981"/>
      <c r="AK42" s="1981"/>
      <c r="AL42" s="1981"/>
      <c r="AM42" s="1981"/>
      <c r="AN42" s="1981"/>
      <c r="AO42" s="1981"/>
      <c r="AP42" s="1981"/>
      <c r="AQ42" s="1949"/>
    </row>
    <row r="43" spans="1:43" ht="23.25" customHeight="1" x14ac:dyDescent="0.2">
      <c r="A43" s="1510"/>
      <c r="B43" s="1511"/>
      <c r="C43" s="1512"/>
      <c r="D43" s="1520"/>
      <c r="E43" s="1520"/>
      <c r="F43" s="1521"/>
      <c r="G43" s="1967"/>
      <c r="H43" s="1968"/>
      <c r="I43" s="1969"/>
      <c r="J43" s="1563"/>
      <c r="K43" s="1559"/>
      <c r="L43" s="1559"/>
      <c r="M43" s="1563"/>
      <c r="N43" s="1669"/>
      <c r="O43" s="1960"/>
      <c r="P43" s="1646"/>
      <c r="Q43" s="1990"/>
      <c r="R43" s="1978"/>
      <c r="S43" s="1646"/>
      <c r="T43" s="1991"/>
      <c r="U43" s="1991"/>
      <c r="V43" s="1978"/>
      <c r="W43" s="1562"/>
      <c r="X43" s="1563"/>
      <c r="Y43" s="1981"/>
      <c r="Z43" s="1981"/>
      <c r="AA43" s="1981"/>
      <c r="AB43" s="1981"/>
      <c r="AC43" s="1643"/>
      <c r="AD43" s="1981"/>
      <c r="AE43" s="1981"/>
      <c r="AF43" s="1981"/>
      <c r="AG43" s="1981"/>
      <c r="AH43" s="1981"/>
      <c r="AI43" s="1981"/>
      <c r="AJ43" s="1981"/>
      <c r="AK43" s="1981"/>
      <c r="AL43" s="1981"/>
      <c r="AM43" s="1981"/>
      <c r="AN43" s="1981"/>
      <c r="AO43" s="1981"/>
      <c r="AP43" s="1981"/>
      <c r="AQ43" s="1949"/>
    </row>
    <row r="44" spans="1:43" ht="15.75" customHeight="1" x14ac:dyDescent="0.2">
      <c r="A44" s="1510"/>
      <c r="B44" s="1511"/>
      <c r="C44" s="1512"/>
      <c r="D44" s="1520"/>
      <c r="E44" s="1520"/>
      <c r="F44" s="1521"/>
      <c r="G44" s="1967"/>
      <c r="H44" s="1968"/>
      <c r="I44" s="1969"/>
      <c r="J44" s="1563"/>
      <c r="K44" s="1559"/>
      <c r="L44" s="1559"/>
      <c r="M44" s="1563"/>
      <c r="N44" s="1669"/>
      <c r="O44" s="1960"/>
      <c r="P44" s="1646"/>
      <c r="Q44" s="1990"/>
      <c r="R44" s="1978"/>
      <c r="S44" s="1646"/>
      <c r="T44" s="1991"/>
      <c r="U44" s="1991"/>
      <c r="V44" s="1978"/>
      <c r="W44" s="1562"/>
      <c r="X44" s="1563"/>
      <c r="Y44" s="1981"/>
      <c r="Z44" s="1981"/>
      <c r="AA44" s="1981"/>
      <c r="AB44" s="1981"/>
      <c r="AC44" s="1643"/>
      <c r="AD44" s="1981"/>
      <c r="AE44" s="1981"/>
      <c r="AF44" s="1981"/>
      <c r="AG44" s="1981"/>
      <c r="AH44" s="1981"/>
      <c r="AI44" s="1981"/>
      <c r="AJ44" s="1981"/>
      <c r="AK44" s="1981"/>
      <c r="AL44" s="1981"/>
      <c r="AM44" s="1981"/>
      <c r="AN44" s="1981"/>
      <c r="AO44" s="1981"/>
      <c r="AP44" s="1981"/>
      <c r="AQ44" s="1949"/>
    </row>
    <row r="45" spans="1:43" ht="27" customHeight="1" x14ac:dyDescent="0.2">
      <c r="A45" s="1510"/>
      <c r="B45" s="1511"/>
      <c r="C45" s="1512"/>
      <c r="D45" s="1520"/>
      <c r="E45" s="1520"/>
      <c r="F45" s="1521"/>
      <c r="G45" s="1967"/>
      <c r="H45" s="1968"/>
      <c r="I45" s="1969"/>
      <c r="J45" s="1563"/>
      <c r="K45" s="1559"/>
      <c r="L45" s="1559"/>
      <c r="M45" s="1563"/>
      <c r="N45" s="1669"/>
      <c r="O45" s="1960"/>
      <c r="P45" s="1646"/>
      <c r="Q45" s="1990"/>
      <c r="R45" s="1978"/>
      <c r="S45" s="1646"/>
      <c r="T45" s="1991"/>
      <c r="U45" s="1991"/>
      <c r="V45" s="1979"/>
      <c r="W45" s="1562"/>
      <c r="X45" s="1563"/>
      <c r="Y45" s="1981"/>
      <c r="Z45" s="1981"/>
      <c r="AA45" s="1981"/>
      <c r="AB45" s="1981"/>
      <c r="AC45" s="1643"/>
      <c r="AD45" s="1981"/>
      <c r="AE45" s="1981"/>
      <c r="AF45" s="1981"/>
      <c r="AG45" s="1981"/>
      <c r="AH45" s="1981"/>
      <c r="AI45" s="1981"/>
      <c r="AJ45" s="1981"/>
      <c r="AK45" s="1981"/>
      <c r="AL45" s="1981"/>
      <c r="AM45" s="1981"/>
      <c r="AN45" s="1981"/>
      <c r="AO45" s="1981"/>
      <c r="AP45" s="1981"/>
      <c r="AQ45" s="1949"/>
    </row>
    <row r="46" spans="1:43" ht="27" customHeight="1" x14ac:dyDescent="0.2">
      <c r="A46" s="1510"/>
      <c r="B46" s="1511"/>
      <c r="C46" s="1512"/>
      <c r="D46" s="1520"/>
      <c r="E46" s="1520"/>
      <c r="F46" s="1521"/>
      <c r="G46" s="1967"/>
      <c r="H46" s="1968"/>
      <c r="I46" s="1969"/>
      <c r="J46" s="1657">
        <v>46</v>
      </c>
      <c r="K46" s="1635" t="s">
        <v>1098</v>
      </c>
      <c r="L46" s="1635" t="s">
        <v>2046</v>
      </c>
      <c r="M46" s="1657">
        <v>1</v>
      </c>
      <c r="N46" s="1669"/>
      <c r="O46" s="1960"/>
      <c r="P46" s="1646"/>
      <c r="Q46" s="1933">
        <f>(V46)/R32</f>
        <v>0.38461538461538464</v>
      </c>
      <c r="R46" s="1978"/>
      <c r="S46" s="1646"/>
      <c r="T46" s="1991"/>
      <c r="U46" s="1668" t="s">
        <v>1099</v>
      </c>
      <c r="V46" s="1988">
        <v>100000000</v>
      </c>
      <c r="W46" s="1562"/>
      <c r="X46" s="1563"/>
      <c r="Y46" s="1981"/>
      <c r="Z46" s="1981"/>
      <c r="AA46" s="1981"/>
      <c r="AB46" s="1981"/>
      <c r="AC46" s="1643"/>
      <c r="AD46" s="1981"/>
      <c r="AE46" s="1981"/>
      <c r="AF46" s="1981"/>
      <c r="AG46" s="1981"/>
      <c r="AH46" s="1981"/>
      <c r="AI46" s="1981"/>
      <c r="AJ46" s="1981"/>
      <c r="AK46" s="1981"/>
      <c r="AL46" s="1981"/>
      <c r="AM46" s="1981"/>
      <c r="AN46" s="1981"/>
      <c r="AO46" s="1981"/>
      <c r="AP46" s="1981"/>
      <c r="AQ46" s="1949"/>
    </row>
    <row r="47" spans="1:43" ht="27" customHeight="1" x14ac:dyDescent="0.2">
      <c r="A47" s="1510"/>
      <c r="B47" s="1511"/>
      <c r="C47" s="1512"/>
      <c r="D47" s="1520"/>
      <c r="E47" s="1520"/>
      <c r="F47" s="1521"/>
      <c r="G47" s="1967"/>
      <c r="H47" s="1968"/>
      <c r="I47" s="1969"/>
      <c r="J47" s="1669"/>
      <c r="K47" s="1646"/>
      <c r="L47" s="1646"/>
      <c r="M47" s="1669"/>
      <c r="N47" s="1669"/>
      <c r="O47" s="1960"/>
      <c r="P47" s="1646"/>
      <c r="Q47" s="1976"/>
      <c r="R47" s="1978"/>
      <c r="S47" s="1646"/>
      <c r="T47" s="1991"/>
      <c r="U47" s="1559"/>
      <c r="V47" s="1988"/>
      <c r="W47" s="1562"/>
      <c r="X47" s="1563"/>
      <c r="Y47" s="1981"/>
      <c r="Z47" s="1981"/>
      <c r="AA47" s="1981"/>
      <c r="AB47" s="1981"/>
      <c r="AC47" s="1643"/>
      <c r="AD47" s="1981"/>
      <c r="AE47" s="1981"/>
      <c r="AF47" s="1981"/>
      <c r="AG47" s="1981"/>
      <c r="AH47" s="1981"/>
      <c r="AI47" s="1981"/>
      <c r="AJ47" s="1981"/>
      <c r="AK47" s="1981"/>
      <c r="AL47" s="1981"/>
      <c r="AM47" s="1981"/>
      <c r="AN47" s="1981"/>
      <c r="AO47" s="1981"/>
      <c r="AP47" s="1981"/>
      <c r="AQ47" s="1949"/>
    </row>
    <row r="48" spans="1:43" ht="29.25" customHeight="1" x14ac:dyDescent="0.2">
      <c r="A48" s="1510"/>
      <c r="B48" s="1511"/>
      <c r="C48" s="1512"/>
      <c r="D48" s="1520"/>
      <c r="E48" s="1520"/>
      <c r="F48" s="1521"/>
      <c r="G48" s="1967"/>
      <c r="H48" s="1968"/>
      <c r="I48" s="1969"/>
      <c r="J48" s="1669"/>
      <c r="K48" s="1646"/>
      <c r="L48" s="1646"/>
      <c r="M48" s="1669"/>
      <c r="N48" s="1669"/>
      <c r="O48" s="1960"/>
      <c r="P48" s="1646"/>
      <c r="Q48" s="1976"/>
      <c r="R48" s="1978"/>
      <c r="S48" s="1646"/>
      <c r="T48" s="1991"/>
      <c r="U48" s="1559"/>
      <c r="V48" s="1988"/>
      <c r="W48" s="1562"/>
      <c r="X48" s="1563"/>
      <c r="Y48" s="1981"/>
      <c r="Z48" s="1981"/>
      <c r="AA48" s="1981"/>
      <c r="AB48" s="1981"/>
      <c r="AC48" s="1643"/>
      <c r="AD48" s="1981"/>
      <c r="AE48" s="1981"/>
      <c r="AF48" s="1981"/>
      <c r="AG48" s="1981"/>
      <c r="AH48" s="1981"/>
      <c r="AI48" s="1981"/>
      <c r="AJ48" s="1981"/>
      <c r="AK48" s="1981"/>
      <c r="AL48" s="1981"/>
      <c r="AM48" s="1981"/>
      <c r="AN48" s="1981"/>
      <c r="AO48" s="1981"/>
      <c r="AP48" s="1981"/>
      <c r="AQ48" s="1949"/>
    </row>
    <row r="49" spans="1:43" ht="15.75" customHeight="1" x14ac:dyDescent="0.2">
      <c r="A49" s="1510"/>
      <c r="B49" s="1511"/>
      <c r="C49" s="1512"/>
      <c r="D49" s="1520"/>
      <c r="E49" s="1520"/>
      <c r="F49" s="1521"/>
      <c r="G49" s="1970"/>
      <c r="H49" s="1971"/>
      <c r="I49" s="1972"/>
      <c r="J49" s="1669"/>
      <c r="K49" s="1646"/>
      <c r="L49" s="1646"/>
      <c r="M49" s="1669"/>
      <c r="N49" s="1669"/>
      <c r="O49" s="1960"/>
      <c r="P49" s="1646"/>
      <c r="Q49" s="1976"/>
      <c r="R49" s="1978"/>
      <c r="S49" s="1646"/>
      <c r="T49" s="1991"/>
      <c r="U49" s="1559"/>
      <c r="V49" s="1988"/>
      <c r="W49" s="1938"/>
      <c r="X49" s="1657"/>
      <c r="Y49" s="1982"/>
      <c r="Z49" s="1982"/>
      <c r="AA49" s="1982"/>
      <c r="AB49" s="1982"/>
      <c r="AC49" s="1667"/>
      <c r="AD49" s="1982"/>
      <c r="AE49" s="1982"/>
      <c r="AF49" s="1982"/>
      <c r="AG49" s="1982"/>
      <c r="AH49" s="1982"/>
      <c r="AI49" s="1982"/>
      <c r="AJ49" s="1982"/>
      <c r="AK49" s="1982"/>
      <c r="AL49" s="1982"/>
      <c r="AM49" s="1982"/>
      <c r="AN49" s="1982"/>
      <c r="AO49" s="1982"/>
      <c r="AP49" s="1982"/>
      <c r="AQ49" s="1949"/>
    </row>
    <row r="50" spans="1:43" ht="21.75" customHeight="1" x14ac:dyDescent="0.2">
      <c r="A50" s="1510"/>
      <c r="B50" s="1511"/>
      <c r="C50" s="1512"/>
      <c r="D50" s="1520"/>
      <c r="E50" s="1520"/>
      <c r="F50" s="1521"/>
      <c r="G50" s="171">
        <v>10</v>
      </c>
      <c r="H50" s="172" t="s">
        <v>1100</v>
      </c>
      <c r="I50" s="172"/>
      <c r="J50" s="24"/>
      <c r="K50" s="25"/>
      <c r="L50" s="25"/>
      <c r="M50" s="24"/>
      <c r="N50" s="24"/>
      <c r="O50" s="514"/>
      <c r="P50" s="25"/>
      <c r="Q50" s="27"/>
      <c r="R50" s="759"/>
      <c r="S50" s="25"/>
      <c r="T50" s="25"/>
      <c r="U50" s="25"/>
      <c r="V50" s="29"/>
      <c r="W50" s="30"/>
      <c r="X50" s="26"/>
      <c r="Y50" s="24"/>
      <c r="Z50" s="24"/>
      <c r="AA50" s="24"/>
      <c r="AB50" s="24"/>
      <c r="AC50" s="24"/>
      <c r="AD50" s="24"/>
      <c r="AE50" s="24"/>
      <c r="AF50" s="24"/>
      <c r="AG50" s="24"/>
      <c r="AH50" s="24"/>
      <c r="AI50" s="24"/>
      <c r="AJ50" s="24"/>
      <c r="AK50" s="24"/>
      <c r="AL50" s="24"/>
      <c r="AM50" s="24"/>
      <c r="AN50" s="24"/>
      <c r="AO50" s="31"/>
      <c r="AP50" s="31"/>
      <c r="AQ50" s="749"/>
    </row>
    <row r="51" spans="1:43" ht="27" customHeight="1" x14ac:dyDescent="0.2">
      <c r="A51" s="1510"/>
      <c r="B51" s="1511"/>
      <c r="C51" s="1512"/>
      <c r="D51" s="1520"/>
      <c r="E51" s="1520"/>
      <c r="F51" s="1521"/>
      <c r="G51" s="1992"/>
      <c r="H51" s="1993"/>
      <c r="I51" s="1994"/>
      <c r="J51" s="1657">
        <v>47</v>
      </c>
      <c r="K51" s="1635" t="s">
        <v>1101</v>
      </c>
      <c r="L51" s="1635" t="s">
        <v>2047</v>
      </c>
      <c r="M51" s="1657">
        <v>36</v>
      </c>
      <c r="N51" s="1952" t="s">
        <v>1076</v>
      </c>
      <c r="O51" s="1959" t="s">
        <v>2332</v>
      </c>
      <c r="P51" s="1635" t="s">
        <v>1102</v>
      </c>
      <c r="Q51" s="1933">
        <f>(V51)/R51</f>
        <v>0.21153846153846154</v>
      </c>
      <c r="R51" s="1977">
        <v>260000000</v>
      </c>
      <c r="S51" s="1635" t="s">
        <v>1103</v>
      </c>
      <c r="T51" s="1639" t="s">
        <v>1104</v>
      </c>
      <c r="U51" s="1635" t="s">
        <v>1105</v>
      </c>
      <c r="V51" s="1977">
        <v>55000000</v>
      </c>
      <c r="W51" s="1938">
        <v>20</v>
      </c>
      <c r="X51" s="1657" t="s">
        <v>1069</v>
      </c>
      <c r="Y51" s="1980"/>
      <c r="Z51" s="1980"/>
      <c r="AA51" s="1980"/>
      <c r="AB51" s="1980"/>
      <c r="AC51" s="1642">
        <v>323272</v>
      </c>
      <c r="AD51" s="1980"/>
      <c r="AE51" s="1980"/>
      <c r="AF51" s="1980"/>
      <c r="AG51" s="1980"/>
      <c r="AH51" s="1980"/>
      <c r="AI51" s="1980"/>
      <c r="AJ51" s="1980"/>
      <c r="AK51" s="1980"/>
      <c r="AL51" s="1980"/>
      <c r="AM51" s="1980"/>
      <c r="AN51" s="1980">
        <v>323272</v>
      </c>
      <c r="AO51" s="1980"/>
      <c r="AP51" s="1980"/>
      <c r="AQ51" s="1985" t="s">
        <v>2338</v>
      </c>
    </row>
    <row r="52" spans="1:43" ht="27" customHeight="1" x14ac:dyDescent="0.2">
      <c r="A52" s="1510"/>
      <c r="B52" s="1511"/>
      <c r="C52" s="1512"/>
      <c r="D52" s="1520"/>
      <c r="E52" s="1520"/>
      <c r="F52" s="1521"/>
      <c r="G52" s="1995"/>
      <c r="H52" s="1996"/>
      <c r="I52" s="1997"/>
      <c r="J52" s="1669"/>
      <c r="K52" s="1646"/>
      <c r="L52" s="1646"/>
      <c r="M52" s="1669"/>
      <c r="N52" s="1953"/>
      <c r="O52" s="1960"/>
      <c r="P52" s="1646"/>
      <c r="Q52" s="1976"/>
      <c r="R52" s="1978"/>
      <c r="S52" s="1646"/>
      <c r="T52" s="1640"/>
      <c r="U52" s="1646"/>
      <c r="V52" s="1978"/>
      <c r="W52" s="1939"/>
      <c r="X52" s="1669"/>
      <c r="Y52" s="1981"/>
      <c r="Z52" s="1981"/>
      <c r="AA52" s="1981"/>
      <c r="AB52" s="1981"/>
      <c r="AC52" s="1643"/>
      <c r="AD52" s="1981"/>
      <c r="AE52" s="1981"/>
      <c r="AF52" s="1981"/>
      <c r="AG52" s="1981"/>
      <c r="AH52" s="1981"/>
      <c r="AI52" s="1981"/>
      <c r="AJ52" s="1981"/>
      <c r="AK52" s="1981"/>
      <c r="AL52" s="1981"/>
      <c r="AM52" s="1981"/>
      <c r="AN52" s="1981"/>
      <c r="AO52" s="1981"/>
      <c r="AP52" s="1981"/>
      <c r="AQ52" s="1949"/>
    </row>
    <row r="53" spans="1:43" ht="27.75" customHeight="1" x14ac:dyDescent="0.2">
      <c r="A53" s="1510"/>
      <c r="B53" s="1511"/>
      <c r="C53" s="1512"/>
      <c r="D53" s="1520"/>
      <c r="E53" s="1520"/>
      <c r="F53" s="1521"/>
      <c r="G53" s="1995"/>
      <c r="H53" s="1996"/>
      <c r="I53" s="1997"/>
      <c r="J53" s="1669"/>
      <c r="K53" s="1646"/>
      <c r="L53" s="1646"/>
      <c r="M53" s="1669"/>
      <c r="N53" s="1953"/>
      <c r="O53" s="1960"/>
      <c r="P53" s="1646"/>
      <c r="Q53" s="1976"/>
      <c r="R53" s="1978"/>
      <c r="S53" s="1646"/>
      <c r="T53" s="1640"/>
      <c r="U53" s="1668"/>
      <c r="V53" s="1979"/>
      <c r="W53" s="1939"/>
      <c r="X53" s="1669"/>
      <c r="Y53" s="1981"/>
      <c r="Z53" s="1981"/>
      <c r="AA53" s="1981"/>
      <c r="AB53" s="1981"/>
      <c r="AC53" s="1643"/>
      <c r="AD53" s="1981"/>
      <c r="AE53" s="1981"/>
      <c r="AF53" s="1981"/>
      <c r="AG53" s="1981"/>
      <c r="AH53" s="1981"/>
      <c r="AI53" s="1981"/>
      <c r="AJ53" s="1981"/>
      <c r="AK53" s="1981"/>
      <c r="AL53" s="1981"/>
      <c r="AM53" s="1981"/>
      <c r="AN53" s="1981"/>
      <c r="AO53" s="1981"/>
      <c r="AP53" s="1981"/>
      <c r="AQ53" s="1949"/>
    </row>
    <row r="54" spans="1:43" ht="17.25" customHeight="1" x14ac:dyDescent="0.2">
      <c r="A54" s="1510"/>
      <c r="B54" s="1511"/>
      <c r="C54" s="1512"/>
      <c r="D54" s="1520"/>
      <c r="E54" s="1520"/>
      <c r="F54" s="1521"/>
      <c r="G54" s="1995"/>
      <c r="H54" s="1996"/>
      <c r="I54" s="1997"/>
      <c r="J54" s="1657">
        <v>48</v>
      </c>
      <c r="K54" s="1635" t="s">
        <v>1106</v>
      </c>
      <c r="L54" s="1635" t="s">
        <v>2048</v>
      </c>
      <c r="M54" s="1657">
        <v>1</v>
      </c>
      <c r="N54" s="1953"/>
      <c r="O54" s="1960"/>
      <c r="P54" s="1646"/>
      <c r="Q54" s="1933">
        <f>(V54)/R51</f>
        <v>0.76923076923076927</v>
      </c>
      <c r="R54" s="1978"/>
      <c r="S54" s="1646"/>
      <c r="T54" s="1639" t="s">
        <v>1107</v>
      </c>
      <c r="U54" s="1635" t="s">
        <v>1108</v>
      </c>
      <c r="V54" s="1977">
        <v>200000000</v>
      </c>
      <c r="W54" s="1939"/>
      <c r="X54" s="1669"/>
      <c r="Y54" s="1981"/>
      <c r="Z54" s="1981"/>
      <c r="AA54" s="1981"/>
      <c r="AB54" s="1981"/>
      <c r="AC54" s="1643"/>
      <c r="AD54" s="1981"/>
      <c r="AE54" s="1981"/>
      <c r="AF54" s="1981"/>
      <c r="AG54" s="1981"/>
      <c r="AH54" s="1981"/>
      <c r="AI54" s="1981"/>
      <c r="AJ54" s="1981"/>
      <c r="AK54" s="1981"/>
      <c r="AL54" s="1981"/>
      <c r="AM54" s="1981"/>
      <c r="AN54" s="1981"/>
      <c r="AO54" s="1981"/>
      <c r="AP54" s="1981"/>
      <c r="AQ54" s="1949"/>
    </row>
    <row r="55" spans="1:43" ht="20.25" customHeight="1" x14ac:dyDescent="0.2">
      <c r="A55" s="1510"/>
      <c r="B55" s="1511"/>
      <c r="C55" s="1512"/>
      <c r="D55" s="1520"/>
      <c r="E55" s="1520"/>
      <c r="F55" s="1521"/>
      <c r="G55" s="1995"/>
      <c r="H55" s="1996"/>
      <c r="I55" s="1997"/>
      <c r="J55" s="1669"/>
      <c r="K55" s="1646"/>
      <c r="L55" s="1646"/>
      <c r="M55" s="1669"/>
      <c r="N55" s="1953"/>
      <c r="O55" s="1960"/>
      <c r="P55" s="1646"/>
      <c r="Q55" s="1976"/>
      <c r="R55" s="1978"/>
      <c r="S55" s="1646"/>
      <c r="T55" s="1640"/>
      <c r="U55" s="1646"/>
      <c r="V55" s="1978"/>
      <c r="W55" s="1939"/>
      <c r="X55" s="1669"/>
      <c r="Y55" s="1981"/>
      <c r="Z55" s="1981"/>
      <c r="AA55" s="1981"/>
      <c r="AB55" s="1981"/>
      <c r="AC55" s="1643"/>
      <c r="AD55" s="1981"/>
      <c r="AE55" s="1981"/>
      <c r="AF55" s="1981"/>
      <c r="AG55" s="1981"/>
      <c r="AH55" s="1981"/>
      <c r="AI55" s="1981"/>
      <c r="AJ55" s="1981"/>
      <c r="AK55" s="1981"/>
      <c r="AL55" s="1981"/>
      <c r="AM55" s="1981"/>
      <c r="AN55" s="1981"/>
      <c r="AO55" s="1981"/>
      <c r="AP55" s="1981"/>
      <c r="AQ55" s="1949"/>
    </row>
    <row r="56" spans="1:43" ht="27" customHeight="1" x14ac:dyDescent="0.2">
      <c r="A56" s="1510"/>
      <c r="B56" s="1511"/>
      <c r="C56" s="1512"/>
      <c r="D56" s="1520"/>
      <c r="E56" s="1520"/>
      <c r="F56" s="1521"/>
      <c r="G56" s="1995"/>
      <c r="H56" s="1996"/>
      <c r="I56" s="1997"/>
      <c r="J56" s="1669"/>
      <c r="K56" s="1646"/>
      <c r="L56" s="1646"/>
      <c r="M56" s="1669"/>
      <c r="N56" s="1953"/>
      <c r="O56" s="1960"/>
      <c r="P56" s="1646"/>
      <c r="Q56" s="1976"/>
      <c r="R56" s="1978"/>
      <c r="S56" s="1646"/>
      <c r="T56" s="1640"/>
      <c r="U56" s="1668"/>
      <c r="V56" s="1979"/>
      <c r="W56" s="1939"/>
      <c r="X56" s="1669"/>
      <c r="Y56" s="1981"/>
      <c r="Z56" s="1981"/>
      <c r="AA56" s="1981"/>
      <c r="AB56" s="1981"/>
      <c r="AC56" s="1643"/>
      <c r="AD56" s="1981"/>
      <c r="AE56" s="1981"/>
      <c r="AF56" s="1981"/>
      <c r="AG56" s="1981"/>
      <c r="AH56" s="1981"/>
      <c r="AI56" s="1981"/>
      <c r="AJ56" s="1981"/>
      <c r="AK56" s="1981"/>
      <c r="AL56" s="1981"/>
      <c r="AM56" s="1981"/>
      <c r="AN56" s="1981"/>
      <c r="AO56" s="1981"/>
      <c r="AP56" s="1981"/>
      <c r="AQ56" s="1949"/>
    </row>
    <row r="57" spans="1:43" ht="28.5" customHeight="1" x14ac:dyDescent="0.2">
      <c r="A57" s="1510"/>
      <c r="B57" s="1511"/>
      <c r="C57" s="1512"/>
      <c r="D57" s="1520"/>
      <c r="E57" s="1520"/>
      <c r="F57" s="1521"/>
      <c r="G57" s="1995"/>
      <c r="H57" s="1996"/>
      <c r="I57" s="1997"/>
      <c r="J57" s="1657">
        <v>49</v>
      </c>
      <c r="K57" s="1635" t="s">
        <v>1109</v>
      </c>
      <c r="L57" s="1635" t="s">
        <v>2049</v>
      </c>
      <c r="M57" s="1657">
        <v>1</v>
      </c>
      <c r="N57" s="1953"/>
      <c r="O57" s="1960"/>
      <c r="P57" s="1646"/>
      <c r="Q57" s="1933">
        <f>(V57)/R51</f>
        <v>1.9230769230769232E-2</v>
      </c>
      <c r="R57" s="1978"/>
      <c r="S57" s="1646"/>
      <c r="T57" s="1640"/>
      <c r="U57" s="1635" t="s">
        <v>1110</v>
      </c>
      <c r="V57" s="1977">
        <v>5000000</v>
      </c>
      <c r="W57" s="1939"/>
      <c r="X57" s="1669"/>
      <c r="Y57" s="1981"/>
      <c r="Z57" s="1981"/>
      <c r="AA57" s="1981"/>
      <c r="AB57" s="1981"/>
      <c r="AC57" s="1643"/>
      <c r="AD57" s="1981"/>
      <c r="AE57" s="1981"/>
      <c r="AF57" s="1981"/>
      <c r="AG57" s="1981"/>
      <c r="AH57" s="1981"/>
      <c r="AI57" s="1981"/>
      <c r="AJ57" s="1981"/>
      <c r="AK57" s="1981"/>
      <c r="AL57" s="1981"/>
      <c r="AM57" s="1981"/>
      <c r="AN57" s="1981"/>
      <c r="AO57" s="1981"/>
      <c r="AP57" s="1981"/>
      <c r="AQ57" s="1949"/>
    </row>
    <row r="58" spans="1:43" ht="32.25" customHeight="1" x14ac:dyDescent="0.2">
      <c r="A58" s="1510"/>
      <c r="B58" s="1511"/>
      <c r="C58" s="1512"/>
      <c r="D58" s="1520"/>
      <c r="E58" s="1520"/>
      <c r="F58" s="1521"/>
      <c r="G58" s="1995"/>
      <c r="H58" s="1996"/>
      <c r="I58" s="1997"/>
      <c r="J58" s="1669"/>
      <c r="K58" s="1646"/>
      <c r="L58" s="1646"/>
      <c r="M58" s="1669"/>
      <c r="N58" s="1953"/>
      <c r="O58" s="1960"/>
      <c r="P58" s="1646"/>
      <c r="Q58" s="1976"/>
      <c r="R58" s="1978"/>
      <c r="S58" s="1646"/>
      <c r="T58" s="1640"/>
      <c r="U58" s="1646"/>
      <c r="V58" s="1978"/>
      <c r="W58" s="1939"/>
      <c r="X58" s="1669"/>
      <c r="Y58" s="1981"/>
      <c r="Z58" s="1981"/>
      <c r="AA58" s="1981"/>
      <c r="AB58" s="1981"/>
      <c r="AC58" s="1643"/>
      <c r="AD58" s="1981"/>
      <c r="AE58" s="1981"/>
      <c r="AF58" s="1981"/>
      <c r="AG58" s="1981"/>
      <c r="AH58" s="1981"/>
      <c r="AI58" s="1981"/>
      <c r="AJ58" s="1981"/>
      <c r="AK58" s="1981"/>
      <c r="AL58" s="1981"/>
      <c r="AM58" s="1981"/>
      <c r="AN58" s="1981"/>
      <c r="AO58" s="1981"/>
      <c r="AP58" s="1981"/>
      <c r="AQ58" s="1949"/>
    </row>
    <row r="59" spans="1:43" ht="40.5" customHeight="1" x14ac:dyDescent="0.2">
      <c r="A59" s="1510"/>
      <c r="B59" s="1511"/>
      <c r="C59" s="1512"/>
      <c r="D59" s="1520"/>
      <c r="E59" s="1520"/>
      <c r="F59" s="1521"/>
      <c r="G59" s="1995"/>
      <c r="H59" s="1996"/>
      <c r="I59" s="1997"/>
      <c r="J59" s="1670"/>
      <c r="K59" s="1668"/>
      <c r="L59" s="1668"/>
      <c r="M59" s="1670"/>
      <c r="N59" s="1954"/>
      <c r="O59" s="1961"/>
      <c r="P59" s="1668"/>
      <c r="Q59" s="1934"/>
      <c r="R59" s="1979"/>
      <c r="S59" s="1668"/>
      <c r="T59" s="1641"/>
      <c r="U59" s="1668"/>
      <c r="V59" s="1979"/>
      <c r="W59" s="1940"/>
      <c r="X59" s="1670"/>
      <c r="Y59" s="1982"/>
      <c r="Z59" s="1982"/>
      <c r="AA59" s="1982"/>
      <c r="AB59" s="1982"/>
      <c r="AC59" s="1667"/>
      <c r="AD59" s="1982"/>
      <c r="AE59" s="1982"/>
      <c r="AF59" s="1982"/>
      <c r="AG59" s="1982"/>
      <c r="AH59" s="1982"/>
      <c r="AI59" s="1982"/>
      <c r="AJ59" s="1982"/>
      <c r="AK59" s="1982"/>
      <c r="AL59" s="1982"/>
      <c r="AM59" s="1982"/>
      <c r="AN59" s="1982"/>
      <c r="AO59" s="1982"/>
      <c r="AP59" s="1982"/>
      <c r="AQ59" s="1950"/>
    </row>
    <row r="60" spans="1:43" ht="27" customHeight="1" x14ac:dyDescent="0.2">
      <c r="A60" s="1510"/>
      <c r="B60" s="1511"/>
      <c r="C60" s="1512"/>
      <c r="D60" s="169">
        <v>3</v>
      </c>
      <c r="E60" s="170" t="s">
        <v>1111</v>
      </c>
      <c r="F60" s="170"/>
      <c r="G60" s="170"/>
      <c r="H60" s="170"/>
      <c r="I60" s="170"/>
      <c r="J60" s="14"/>
      <c r="K60" s="15"/>
      <c r="L60" s="15"/>
      <c r="M60" s="14"/>
      <c r="N60" s="14"/>
      <c r="O60" s="736"/>
      <c r="P60" s="15"/>
      <c r="Q60" s="17"/>
      <c r="R60" s="758"/>
      <c r="S60" s="15"/>
      <c r="T60" s="15"/>
      <c r="U60" s="15"/>
      <c r="V60" s="19"/>
      <c r="W60" s="20"/>
      <c r="X60" s="16"/>
      <c r="Y60" s="14"/>
      <c r="Z60" s="14"/>
      <c r="AA60" s="14"/>
      <c r="AB60" s="14"/>
      <c r="AC60" s="14"/>
      <c r="AD60" s="14"/>
      <c r="AE60" s="14"/>
      <c r="AF60" s="14"/>
      <c r="AG60" s="14"/>
      <c r="AH60" s="14"/>
      <c r="AI60" s="14"/>
      <c r="AJ60" s="14"/>
      <c r="AK60" s="14"/>
      <c r="AL60" s="14"/>
      <c r="AM60" s="14"/>
      <c r="AN60" s="14"/>
      <c r="AO60" s="21"/>
      <c r="AP60" s="21"/>
      <c r="AQ60" s="748"/>
    </row>
    <row r="61" spans="1:43" ht="27" customHeight="1" x14ac:dyDescent="0.2">
      <c r="A61" s="1510"/>
      <c r="B61" s="1511"/>
      <c r="C61" s="1512"/>
      <c r="D61" s="1872"/>
      <c r="E61" s="1873"/>
      <c r="F61" s="1874"/>
      <c r="G61" s="171">
        <v>11</v>
      </c>
      <c r="H61" s="172" t="s">
        <v>1112</v>
      </c>
      <c r="I61" s="172"/>
      <c r="J61" s="24"/>
      <c r="K61" s="25"/>
      <c r="L61" s="25"/>
      <c r="M61" s="24"/>
      <c r="N61" s="24"/>
      <c r="O61" s="514"/>
      <c r="P61" s="25"/>
      <c r="Q61" s="27"/>
      <c r="R61" s="759"/>
      <c r="S61" s="25"/>
      <c r="T61" s="25"/>
      <c r="U61" s="25"/>
      <c r="V61" s="29"/>
      <c r="W61" s="30"/>
      <c r="X61" s="26"/>
      <c r="Y61" s="24"/>
      <c r="Z61" s="24"/>
      <c r="AA61" s="24"/>
      <c r="AB61" s="24"/>
      <c r="AC61" s="24"/>
      <c r="AD61" s="24"/>
      <c r="AE61" s="24"/>
      <c r="AF61" s="24"/>
      <c r="AG61" s="24"/>
      <c r="AH61" s="24"/>
      <c r="AI61" s="24"/>
      <c r="AJ61" s="24"/>
      <c r="AK61" s="24"/>
      <c r="AL61" s="24"/>
      <c r="AM61" s="24"/>
      <c r="AN61" s="24"/>
      <c r="AO61" s="31"/>
      <c r="AP61" s="31"/>
      <c r="AQ61" s="749"/>
    </row>
    <row r="62" spans="1:43" ht="27" customHeight="1" x14ac:dyDescent="0.2">
      <c r="A62" s="1510"/>
      <c r="B62" s="1511"/>
      <c r="C62" s="1512"/>
      <c r="D62" s="1875"/>
      <c r="E62" s="1876"/>
      <c r="F62" s="1877"/>
      <c r="G62" s="23"/>
      <c r="H62" s="23"/>
      <c r="I62" s="23"/>
      <c r="J62" s="1669">
        <v>50</v>
      </c>
      <c r="K62" s="1646" t="s">
        <v>1113</v>
      </c>
      <c r="L62" s="1646" t="s">
        <v>2050</v>
      </c>
      <c r="M62" s="1669">
        <v>5</v>
      </c>
      <c r="N62" s="1657" t="s">
        <v>1114</v>
      </c>
      <c r="O62" s="1959" t="s">
        <v>2333</v>
      </c>
      <c r="P62" s="1635" t="s">
        <v>1115</v>
      </c>
      <c r="Q62" s="1976">
        <f>(V62)/R62</f>
        <v>0.8</v>
      </c>
      <c r="R62" s="1977">
        <v>150000000</v>
      </c>
      <c r="S62" s="1635" t="s">
        <v>1116</v>
      </c>
      <c r="T62" s="1639" t="s">
        <v>1117</v>
      </c>
      <c r="U62" s="1635" t="s">
        <v>1118</v>
      </c>
      <c r="V62" s="1977">
        <v>120000000</v>
      </c>
      <c r="W62" s="1938">
        <v>20</v>
      </c>
      <c r="X62" s="1657" t="s">
        <v>1069</v>
      </c>
      <c r="Y62" s="1980"/>
      <c r="Z62" s="1980"/>
      <c r="AA62" s="1980"/>
      <c r="AB62" s="1980"/>
      <c r="AC62" s="1642">
        <v>323272</v>
      </c>
      <c r="AD62" s="1980"/>
      <c r="AE62" s="1980"/>
      <c r="AF62" s="1980"/>
      <c r="AG62" s="1980"/>
      <c r="AH62" s="1980"/>
      <c r="AI62" s="1980"/>
      <c r="AJ62" s="1980"/>
      <c r="AK62" s="1980"/>
      <c r="AL62" s="1980"/>
      <c r="AM62" s="1980"/>
      <c r="AN62" s="1980">
        <v>323272</v>
      </c>
      <c r="AO62" s="1980"/>
      <c r="AP62" s="1980"/>
      <c r="AQ62" s="1985" t="s">
        <v>2336</v>
      </c>
    </row>
    <row r="63" spans="1:43" ht="27" customHeight="1" x14ac:dyDescent="0.2">
      <c r="A63" s="1510"/>
      <c r="B63" s="1511"/>
      <c r="C63" s="1512"/>
      <c r="D63" s="1875"/>
      <c r="E63" s="1876"/>
      <c r="F63" s="1877"/>
      <c r="G63" s="23"/>
      <c r="H63" s="23"/>
      <c r="I63" s="23"/>
      <c r="J63" s="1669"/>
      <c r="K63" s="1646"/>
      <c r="L63" s="1646"/>
      <c r="M63" s="1669"/>
      <c r="N63" s="1669"/>
      <c r="O63" s="1960"/>
      <c r="P63" s="1646"/>
      <c r="Q63" s="1976"/>
      <c r="R63" s="1978"/>
      <c r="S63" s="1646"/>
      <c r="T63" s="1640"/>
      <c r="U63" s="1646"/>
      <c r="V63" s="1978"/>
      <c r="W63" s="1939"/>
      <c r="X63" s="1669"/>
      <c r="Y63" s="1981"/>
      <c r="Z63" s="1981"/>
      <c r="AA63" s="1981"/>
      <c r="AB63" s="1981"/>
      <c r="AC63" s="1643"/>
      <c r="AD63" s="1981"/>
      <c r="AE63" s="1981"/>
      <c r="AF63" s="1981"/>
      <c r="AG63" s="1981"/>
      <c r="AH63" s="1981"/>
      <c r="AI63" s="1981"/>
      <c r="AJ63" s="1981"/>
      <c r="AK63" s="1981"/>
      <c r="AL63" s="1981"/>
      <c r="AM63" s="1981"/>
      <c r="AN63" s="1981"/>
      <c r="AO63" s="1981"/>
      <c r="AP63" s="1981"/>
      <c r="AQ63" s="1949"/>
    </row>
    <row r="64" spans="1:43" ht="27" customHeight="1" x14ac:dyDescent="0.2">
      <c r="A64" s="1510"/>
      <c r="B64" s="1511"/>
      <c r="C64" s="1512"/>
      <c r="D64" s="1875"/>
      <c r="E64" s="1876"/>
      <c r="F64" s="1877"/>
      <c r="G64" s="23"/>
      <c r="H64" s="23"/>
      <c r="I64" s="23"/>
      <c r="J64" s="1669"/>
      <c r="K64" s="1646"/>
      <c r="L64" s="1646"/>
      <c r="M64" s="1669"/>
      <c r="N64" s="1669"/>
      <c r="O64" s="1960"/>
      <c r="P64" s="1646"/>
      <c r="Q64" s="1976"/>
      <c r="R64" s="1978"/>
      <c r="S64" s="1646"/>
      <c r="T64" s="1640"/>
      <c r="U64" s="1646"/>
      <c r="V64" s="1978"/>
      <c r="W64" s="1939"/>
      <c r="X64" s="1669"/>
      <c r="Y64" s="1981"/>
      <c r="Z64" s="1981"/>
      <c r="AA64" s="1981"/>
      <c r="AB64" s="1981"/>
      <c r="AC64" s="1643"/>
      <c r="AD64" s="1981"/>
      <c r="AE64" s="1981"/>
      <c r="AF64" s="1981"/>
      <c r="AG64" s="1981"/>
      <c r="AH64" s="1981"/>
      <c r="AI64" s="1981"/>
      <c r="AJ64" s="1981"/>
      <c r="AK64" s="1981"/>
      <c r="AL64" s="1981"/>
      <c r="AM64" s="1981"/>
      <c r="AN64" s="1981"/>
      <c r="AO64" s="1981"/>
      <c r="AP64" s="1981"/>
      <c r="AQ64" s="1949"/>
    </row>
    <row r="65" spans="1:43" ht="27" customHeight="1" x14ac:dyDescent="0.2">
      <c r="A65" s="1510"/>
      <c r="B65" s="1511"/>
      <c r="C65" s="1512"/>
      <c r="D65" s="1875"/>
      <c r="E65" s="1876"/>
      <c r="F65" s="1877"/>
      <c r="G65" s="23"/>
      <c r="H65" s="23"/>
      <c r="I65" s="23"/>
      <c r="J65" s="1657">
        <v>51</v>
      </c>
      <c r="K65" s="1635" t="s">
        <v>1119</v>
      </c>
      <c r="L65" s="1635" t="s">
        <v>2051</v>
      </c>
      <c r="M65" s="1657">
        <v>1</v>
      </c>
      <c r="N65" s="1669"/>
      <c r="O65" s="1960"/>
      <c r="P65" s="1646"/>
      <c r="Q65" s="1933">
        <f>(V65)/R62</f>
        <v>0.2</v>
      </c>
      <c r="R65" s="1978"/>
      <c r="S65" s="1646"/>
      <c r="T65" s="1640"/>
      <c r="U65" s="1635" t="s">
        <v>1120</v>
      </c>
      <c r="V65" s="1977">
        <v>30000000</v>
      </c>
      <c r="W65" s="1939"/>
      <c r="X65" s="1669"/>
      <c r="Y65" s="1981"/>
      <c r="Z65" s="1981"/>
      <c r="AA65" s="1981"/>
      <c r="AB65" s="1981"/>
      <c r="AC65" s="1643"/>
      <c r="AD65" s="1981"/>
      <c r="AE65" s="1981"/>
      <c r="AF65" s="1981"/>
      <c r="AG65" s="1981"/>
      <c r="AH65" s="1981"/>
      <c r="AI65" s="1981"/>
      <c r="AJ65" s="1981"/>
      <c r="AK65" s="1981"/>
      <c r="AL65" s="1981"/>
      <c r="AM65" s="1981"/>
      <c r="AN65" s="1981"/>
      <c r="AO65" s="1981"/>
      <c r="AP65" s="1981"/>
      <c r="AQ65" s="1949"/>
    </row>
    <row r="66" spans="1:43" ht="27" customHeight="1" x14ac:dyDescent="0.2">
      <c r="A66" s="1510"/>
      <c r="B66" s="1511"/>
      <c r="C66" s="1512"/>
      <c r="D66" s="1875"/>
      <c r="E66" s="1876"/>
      <c r="F66" s="1877"/>
      <c r="G66" s="23"/>
      <c r="H66" s="23"/>
      <c r="I66" s="23"/>
      <c r="J66" s="1669"/>
      <c r="K66" s="1646"/>
      <c r="L66" s="1646"/>
      <c r="M66" s="1669"/>
      <c r="N66" s="1670"/>
      <c r="O66" s="1961"/>
      <c r="P66" s="1668"/>
      <c r="Q66" s="1976"/>
      <c r="R66" s="1978"/>
      <c r="S66" s="1646"/>
      <c r="T66" s="1640"/>
      <c r="U66" s="1668"/>
      <c r="V66" s="1979"/>
      <c r="W66" s="1940"/>
      <c r="X66" s="1670"/>
      <c r="Y66" s="1982"/>
      <c r="Z66" s="1982"/>
      <c r="AA66" s="1982"/>
      <c r="AB66" s="1982"/>
      <c r="AC66" s="1667"/>
      <c r="AD66" s="1982"/>
      <c r="AE66" s="1982"/>
      <c r="AF66" s="1982"/>
      <c r="AG66" s="1982"/>
      <c r="AH66" s="1982"/>
      <c r="AI66" s="1982"/>
      <c r="AJ66" s="1982"/>
      <c r="AK66" s="1982"/>
      <c r="AL66" s="1982"/>
      <c r="AM66" s="1982"/>
      <c r="AN66" s="1982"/>
      <c r="AO66" s="1982"/>
      <c r="AP66" s="1982"/>
      <c r="AQ66" s="1950"/>
    </row>
    <row r="67" spans="1:43" ht="27" customHeight="1" x14ac:dyDescent="0.2">
      <c r="A67" s="1510"/>
      <c r="B67" s="1511"/>
      <c r="C67" s="1512"/>
      <c r="D67" s="1875"/>
      <c r="E67" s="1876"/>
      <c r="F67" s="1877"/>
      <c r="G67" s="171">
        <v>12</v>
      </c>
      <c r="H67" s="172" t="s">
        <v>1121</v>
      </c>
      <c r="I67" s="172"/>
      <c r="J67" s="24"/>
      <c r="K67" s="25"/>
      <c r="L67" s="25"/>
      <c r="M67" s="24"/>
      <c r="N67" s="24"/>
      <c r="O67" s="514"/>
      <c r="P67" s="25"/>
      <c r="Q67" s="27"/>
      <c r="R67" s="759"/>
      <c r="S67" s="25"/>
      <c r="T67" s="25"/>
      <c r="U67" s="25"/>
      <c r="V67" s="29"/>
      <c r="W67" s="30"/>
      <c r="X67" s="26"/>
      <c r="Y67" s="24"/>
      <c r="Z67" s="24"/>
      <c r="AA67" s="24"/>
      <c r="AB67" s="24"/>
      <c r="AC67" s="24"/>
      <c r="AD67" s="24"/>
      <c r="AE67" s="24"/>
      <c r="AF67" s="24"/>
      <c r="AG67" s="24"/>
      <c r="AH67" s="24"/>
      <c r="AI67" s="24"/>
      <c r="AJ67" s="24"/>
      <c r="AK67" s="24"/>
      <c r="AL67" s="24"/>
      <c r="AM67" s="24"/>
      <c r="AN67" s="24"/>
      <c r="AO67" s="31"/>
      <c r="AP67" s="31"/>
      <c r="AQ67" s="749"/>
    </row>
    <row r="68" spans="1:43" ht="27" customHeight="1" x14ac:dyDescent="0.2">
      <c r="A68" s="1510"/>
      <c r="B68" s="1511"/>
      <c r="C68" s="1512"/>
      <c r="D68" s="1875"/>
      <c r="E68" s="1876"/>
      <c r="F68" s="1877"/>
      <c r="G68" s="1873"/>
      <c r="H68" s="1873"/>
      <c r="I68" s="1874"/>
      <c r="J68" s="1657">
        <v>52</v>
      </c>
      <c r="K68" s="1635" t="s">
        <v>1122</v>
      </c>
      <c r="L68" s="1635" t="s">
        <v>2052</v>
      </c>
      <c r="M68" s="1657">
        <v>3</v>
      </c>
      <c r="N68" s="1657" t="s">
        <v>1123</v>
      </c>
      <c r="O68" s="1959" t="s">
        <v>2334</v>
      </c>
      <c r="P68" s="1635" t="s">
        <v>1124</v>
      </c>
      <c r="Q68" s="1933">
        <f>(V68+V70+V72+V74+V76+V78)/R68</f>
        <v>1</v>
      </c>
      <c r="R68" s="1977">
        <v>120000000</v>
      </c>
      <c r="S68" s="1635" t="s">
        <v>1125</v>
      </c>
      <c r="T68" s="1639" t="s">
        <v>1126</v>
      </c>
      <c r="U68" s="1635" t="s">
        <v>1127</v>
      </c>
      <c r="V68" s="1977">
        <v>25000000</v>
      </c>
      <c r="W68" s="1938">
        <v>20</v>
      </c>
      <c r="X68" s="1657" t="s">
        <v>1069</v>
      </c>
      <c r="Y68" s="1980"/>
      <c r="Z68" s="1980"/>
      <c r="AA68" s="1980"/>
      <c r="AB68" s="1980"/>
      <c r="AC68" s="1642">
        <v>323272</v>
      </c>
      <c r="AD68" s="1980"/>
      <c r="AE68" s="1938"/>
      <c r="AF68" s="1938"/>
      <c r="AG68" s="1938"/>
      <c r="AH68" s="1938"/>
      <c r="AI68" s="1938"/>
      <c r="AJ68" s="1938"/>
      <c r="AK68" s="1938"/>
      <c r="AL68" s="1938"/>
      <c r="AM68" s="1980"/>
      <c r="AN68" s="1980">
        <v>323272</v>
      </c>
      <c r="AO68" s="1653"/>
      <c r="AP68" s="1653"/>
      <c r="AQ68" s="1999" t="s">
        <v>2336</v>
      </c>
    </row>
    <row r="69" spans="1:43" ht="27" customHeight="1" x14ac:dyDescent="0.2">
      <c r="A69" s="1510"/>
      <c r="B69" s="1511"/>
      <c r="C69" s="1512"/>
      <c r="D69" s="1875"/>
      <c r="E69" s="1876"/>
      <c r="F69" s="1877"/>
      <c r="G69" s="1998"/>
      <c r="H69" s="1998"/>
      <c r="I69" s="1877"/>
      <c r="J69" s="1669"/>
      <c r="K69" s="1646"/>
      <c r="L69" s="1646"/>
      <c r="M69" s="1669"/>
      <c r="N69" s="1669"/>
      <c r="O69" s="1960"/>
      <c r="P69" s="1646"/>
      <c r="Q69" s="1976"/>
      <c r="R69" s="1978"/>
      <c r="S69" s="1646"/>
      <c r="T69" s="1640"/>
      <c r="U69" s="1668"/>
      <c r="V69" s="1979"/>
      <c r="W69" s="1939"/>
      <c r="X69" s="1669"/>
      <c r="Y69" s="1981"/>
      <c r="Z69" s="1981"/>
      <c r="AA69" s="1981"/>
      <c r="AB69" s="1981"/>
      <c r="AC69" s="1643"/>
      <c r="AD69" s="1981"/>
      <c r="AE69" s="1939"/>
      <c r="AF69" s="1939"/>
      <c r="AG69" s="1939"/>
      <c r="AH69" s="1939"/>
      <c r="AI69" s="1939"/>
      <c r="AJ69" s="1939"/>
      <c r="AK69" s="1939"/>
      <c r="AL69" s="1939"/>
      <c r="AM69" s="1981"/>
      <c r="AN69" s="1981"/>
      <c r="AO69" s="1654"/>
      <c r="AP69" s="1654"/>
      <c r="AQ69" s="1640"/>
    </row>
    <row r="70" spans="1:43" ht="27" customHeight="1" x14ac:dyDescent="0.2">
      <c r="A70" s="1510"/>
      <c r="B70" s="1511"/>
      <c r="C70" s="1512"/>
      <c r="D70" s="1875"/>
      <c r="E70" s="1876"/>
      <c r="F70" s="1877"/>
      <c r="G70" s="1998"/>
      <c r="H70" s="1998"/>
      <c r="I70" s="1877"/>
      <c r="J70" s="1669"/>
      <c r="K70" s="1646"/>
      <c r="L70" s="1646"/>
      <c r="M70" s="1669"/>
      <c r="N70" s="1669"/>
      <c r="O70" s="1960"/>
      <c r="P70" s="1646"/>
      <c r="Q70" s="1976"/>
      <c r="R70" s="1978"/>
      <c r="S70" s="1646"/>
      <c r="T70" s="1640"/>
      <c r="U70" s="1635" t="s">
        <v>1128</v>
      </c>
      <c r="V70" s="1977">
        <v>25000000</v>
      </c>
      <c r="W70" s="1939"/>
      <c r="X70" s="1669"/>
      <c r="Y70" s="1981"/>
      <c r="Z70" s="1981"/>
      <c r="AA70" s="1981"/>
      <c r="AB70" s="1981"/>
      <c r="AC70" s="1643"/>
      <c r="AD70" s="1981"/>
      <c r="AE70" s="1939"/>
      <c r="AF70" s="1939"/>
      <c r="AG70" s="1939"/>
      <c r="AH70" s="1939"/>
      <c r="AI70" s="1939"/>
      <c r="AJ70" s="1939"/>
      <c r="AK70" s="1939"/>
      <c r="AL70" s="1939"/>
      <c r="AM70" s="1981"/>
      <c r="AN70" s="1981"/>
      <c r="AO70" s="1654"/>
      <c r="AP70" s="1654"/>
      <c r="AQ70" s="1640"/>
    </row>
    <row r="71" spans="1:43" ht="27" customHeight="1" x14ac:dyDescent="0.2">
      <c r="A71" s="1510"/>
      <c r="B71" s="1511"/>
      <c r="C71" s="1512"/>
      <c r="D71" s="1875"/>
      <c r="E71" s="1876"/>
      <c r="F71" s="1877"/>
      <c r="G71" s="1998"/>
      <c r="H71" s="1998"/>
      <c r="I71" s="1877"/>
      <c r="J71" s="1669"/>
      <c r="K71" s="1646"/>
      <c r="L71" s="1646"/>
      <c r="M71" s="1669"/>
      <c r="N71" s="1669"/>
      <c r="O71" s="1960"/>
      <c r="P71" s="1646"/>
      <c r="Q71" s="1976"/>
      <c r="R71" s="1978"/>
      <c r="S71" s="1646"/>
      <c r="T71" s="1640"/>
      <c r="U71" s="1668"/>
      <c r="V71" s="1979"/>
      <c r="W71" s="1939"/>
      <c r="X71" s="1669"/>
      <c r="Y71" s="1981"/>
      <c r="Z71" s="1981"/>
      <c r="AA71" s="1981"/>
      <c r="AB71" s="1981"/>
      <c r="AC71" s="1643"/>
      <c r="AD71" s="1981"/>
      <c r="AE71" s="1939"/>
      <c r="AF71" s="1939"/>
      <c r="AG71" s="1939"/>
      <c r="AH71" s="1939"/>
      <c r="AI71" s="1939"/>
      <c r="AJ71" s="1939"/>
      <c r="AK71" s="1939"/>
      <c r="AL71" s="1939"/>
      <c r="AM71" s="1981"/>
      <c r="AN71" s="1981"/>
      <c r="AO71" s="1654"/>
      <c r="AP71" s="1654"/>
      <c r="AQ71" s="1640"/>
    </row>
    <row r="72" spans="1:43" ht="27" customHeight="1" x14ac:dyDescent="0.2">
      <c r="A72" s="1510"/>
      <c r="B72" s="1511"/>
      <c r="C72" s="1512"/>
      <c r="D72" s="1875"/>
      <c r="E72" s="1876"/>
      <c r="F72" s="1877"/>
      <c r="G72" s="1998"/>
      <c r="H72" s="1998"/>
      <c r="I72" s="1877"/>
      <c r="J72" s="1669"/>
      <c r="K72" s="1646"/>
      <c r="L72" s="1646"/>
      <c r="M72" s="1669"/>
      <c r="N72" s="1669"/>
      <c r="O72" s="1960"/>
      <c r="P72" s="1646"/>
      <c r="Q72" s="1976"/>
      <c r="R72" s="1978"/>
      <c r="S72" s="1646"/>
      <c r="T72" s="1640"/>
      <c r="U72" s="1635" t="s">
        <v>1129</v>
      </c>
      <c r="V72" s="1977">
        <v>30000000</v>
      </c>
      <c r="W72" s="1939"/>
      <c r="X72" s="1669"/>
      <c r="Y72" s="1981"/>
      <c r="Z72" s="1981"/>
      <c r="AA72" s="1981"/>
      <c r="AB72" s="1981"/>
      <c r="AC72" s="1643"/>
      <c r="AD72" s="1981"/>
      <c r="AE72" s="1939"/>
      <c r="AF72" s="1939"/>
      <c r="AG72" s="1939"/>
      <c r="AH72" s="1939"/>
      <c r="AI72" s="1939"/>
      <c r="AJ72" s="1939"/>
      <c r="AK72" s="1939"/>
      <c r="AL72" s="1939"/>
      <c r="AM72" s="1981"/>
      <c r="AN72" s="1981"/>
      <c r="AO72" s="1654"/>
      <c r="AP72" s="1654"/>
      <c r="AQ72" s="1640"/>
    </row>
    <row r="73" spans="1:43" ht="27" customHeight="1" x14ac:dyDescent="0.2">
      <c r="A73" s="1510"/>
      <c r="B73" s="1511"/>
      <c r="C73" s="1512"/>
      <c r="D73" s="1875"/>
      <c r="E73" s="1876"/>
      <c r="F73" s="1877"/>
      <c r="G73" s="1998"/>
      <c r="H73" s="1998"/>
      <c r="I73" s="1877"/>
      <c r="J73" s="1669"/>
      <c r="K73" s="1646"/>
      <c r="L73" s="1646"/>
      <c r="M73" s="1669"/>
      <c r="N73" s="1669"/>
      <c r="O73" s="1960"/>
      <c r="P73" s="1646"/>
      <c r="Q73" s="1976"/>
      <c r="R73" s="1978"/>
      <c r="S73" s="1646"/>
      <c r="T73" s="1640"/>
      <c r="U73" s="1668"/>
      <c r="V73" s="1979"/>
      <c r="W73" s="1939"/>
      <c r="X73" s="1669"/>
      <c r="Y73" s="1981"/>
      <c r="Z73" s="1981"/>
      <c r="AA73" s="1981"/>
      <c r="AB73" s="1981"/>
      <c r="AC73" s="1643"/>
      <c r="AD73" s="1981"/>
      <c r="AE73" s="1939"/>
      <c r="AF73" s="1939"/>
      <c r="AG73" s="1939"/>
      <c r="AH73" s="1939"/>
      <c r="AI73" s="1939"/>
      <c r="AJ73" s="1939"/>
      <c r="AK73" s="1939"/>
      <c r="AL73" s="1939"/>
      <c r="AM73" s="1981"/>
      <c r="AN73" s="1981"/>
      <c r="AO73" s="1654"/>
      <c r="AP73" s="1654"/>
      <c r="AQ73" s="1640"/>
    </row>
    <row r="74" spans="1:43" ht="27" customHeight="1" x14ac:dyDescent="0.2">
      <c r="A74" s="1510"/>
      <c r="B74" s="1511"/>
      <c r="C74" s="1512"/>
      <c r="D74" s="1875"/>
      <c r="E74" s="1876"/>
      <c r="F74" s="1877"/>
      <c r="G74" s="1998"/>
      <c r="H74" s="1998"/>
      <c r="I74" s="1877"/>
      <c r="J74" s="1669"/>
      <c r="K74" s="1646"/>
      <c r="L74" s="1646"/>
      <c r="M74" s="1669"/>
      <c r="N74" s="1669"/>
      <c r="O74" s="1960"/>
      <c r="P74" s="1646"/>
      <c r="Q74" s="1976"/>
      <c r="R74" s="1978"/>
      <c r="S74" s="1646"/>
      <c r="T74" s="1640"/>
      <c r="U74" s="1635" t="s">
        <v>1130</v>
      </c>
      <c r="V74" s="1977">
        <v>12000000</v>
      </c>
      <c r="W74" s="1939"/>
      <c r="X74" s="1669"/>
      <c r="Y74" s="1981"/>
      <c r="Z74" s="1981"/>
      <c r="AA74" s="1981"/>
      <c r="AB74" s="1981"/>
      <c r="AC74" s="1643"/>
      <c r="AD74" s="1981"/>
      <c r="AE74" s="1939"/>
      <c r="AF74" s="1939"/>
      <c r="AG74" s="1939"/>
      <c r="AH74" s="1939"/>
      <c r="AI74" s="1939"/>
      <c r="AJ74" s="1939"/>
      <c r="AK74" s="1939"/>
      <c r="AL74" s="1939"/>
      <c r="AM74" s="1981"/>
      <c r="AN74" s="1981"/>
      <c r="AO74" s="1654"/>
      <c r="AP74" s="1654"/>
      <c r="AQ74" s="1640"/>
    </row>
    <row r="75" spans="1:43" ht="27" customHeight="1" x14ac:dyDescent="0.2">
      <c r="A75" s="1510"/>
      <c r="B75" s="1511"/>
      <c r="C75" s="1512"/>
      <c r="D75" s="1875"/>
      <c r="E75" s="1876"/>
      <c r="F75" s="1877"/>
      <c r="G75" s="1998"/>
      <c r="H75" s="1998"/>
      <c r="I75" s="1877"/>
      <c r="J75" s="1669"/>
      <c r="K75" s="1646"/>
      <c r="L75" s="1646"/>
      <c r="M75" s="1669"/>
      <c r="N75" s="1669"/>
      <c r="O75" s="1960"/>
      <c r="P75" s="1646"/>
      <c r="Q75" s="1976"/>
      <c r="R75" s="1978"/>
      <c r="S75" s="1646"/>
      <c r="T75" s="1640"/>
      <c r="U75" s="1668"/>
      <c r="V75" s="1979"/>
      <c r="W75" s="1939"/>
      <c r="X75" s="1669"/>
      <c r="Y75" s="1981"/>
      <c r="Z75" s="1981"/>
      <c r="AA75" s="1981"/>
      <c r="AB75" s="1981"/>
      <c r="AC75" s="1643"/>
      <c r="AD75" s="1981"/>
      <c r="AE75" s="1939"/>
      <c r="AF75" s="1939"/>
      <c r="AG75" s="1939"/>
      <c r="AH75" s="1939"/>
      <c r="AI75" s="1939"/>
      <c r="AJ75" s="1939"/>
      <c r="AK75" s="1939"/>
      <c r="AL75" s="1939"/>
      <c r="AM75" s="1981"/>
      <c r="AN75" s="1981"/>
      <c r="AO75" s="1654"/>
      <c r="AP75" s="1654"/>
      <c r="AQ75" s="1640"/>
    </row>
    <row r="76" spans="1:43" ht="27" customHeight="1" x14ac:dyDescent="0.2">
      <c r="A76" s="1510"/>
      <c r="B76" s="1511"/>
      <c r="C76" s="1512"/>
      <c r="D76" s="1875"/>
      <c r="E76" s="1876"/>
      <c r="F76" s="1877"/>
      <c r="G76" s="1998"/>
      <c r="H76" s="1998"/>
      <c r="I76" s="1877"/>
      <c r="J76" s="1669"/>
      <c r="K76" s="1646"/>
      <c r="L76" s="1646"/>
      <c r="M76" s="1669"/>
      <c r="N76" s="1669"/>
      <c r="O76" s="1960"/>
      <c r="P76" s="1646"/>
      <c r="Q76" s="1976"/>
      <c r="R76" s="1978"/>
      <c r="S76" s="1646"/>
      <c r="T76" s="1640"/>
      <c r="U76" s="1635" t="s">
        <v>1131</v>
      </c>
      <c r="V76" s="1977">
        <v>5500000</v>
      </c>
      <c r="W76" s="1939"/>
      <c r="X76" s="1669"/>
      <c r="Y76" s="1981"/>
      <c r="Z76" s="1981"/>
      <c r="AA76" s="1981"/>
      <c r="AB76" s="1981"/>
      <c r="AC76" s="1643"/>
      <c r="AD76" s="1981"/>
      <c r="AE76" s="1939"/>
      <c r="AF76" s="1939"/>
      <c r="AG76" s="1939"/>
      <c r="AH76" s="1939"/>
      <c r="AI76" s="1939"/>
      <c r="AJ76" s="1939"/>
      <c r="AK76" s="1939"/>
      <c r="AL76" s="1939"/>
      <c r="AM76" s="1981"/>
      <c r="AN76" s="1981"/>
      <c r="AO76" s="1654"/>
      <c r="AP76" s="1654"/>
      <c r="AQ76" s="1640"/>
    </row>
    <row r="77" spans="1:43" ht="27" customHeight="1" x14ac:dyDescent="0.2">
      <c r="A77" s="1510"/>
      <c r="B77" s="1511"/>
      <c r="C77" s="1512"/>
      <c r="D77" s="1875"/>
      <c r="E77" s="1876"/>
      <c r="F77" s="1877"/>
      <c r="G77" s="1998"/>
      <c r="H77" s="1998"/>
      <c r="I77" s="1877"/>
      <c r="J77" s="1669"/>
      <c r="K77" s="1646"/>
      <c r="L77" s="1646"/>
      <c r="M77" s="1669"/>
      <c r="N77" s="1669"/>
      <c r="O77" s="1960"/>
      <c r="P77" s="1646"/>
      <c r="Q77" s="1976"/>
      <c r="R77" s="1978"/>
      <c r="S77" s="1646"/>
      <c r="T77" s="1640"/>
      <c r="U77" s="1668"/>
      <c r="V77" s="1979"/>
      <c r="W77" s="1939"/>
      <c r="X77" s="1669"/>
      <c r="Y77" s="1981"/>
      <c r="Z77" s="1981"/>
      <c r="AA77" s="1981"/>
      <c r="AB77" s="1981"/>
      <c r="AC77" s="1643"/>
      <c r="AD77" s="1981"/>
      <c r="AE77" s="1939"/>
      <c r="AF77" s="1939"/>
      <c r="AG77" s="1939"/>
      <c r="AH77" s="1939"/>
      <c r="AI77" s="1939"/>
      <c r="AJ77" s="1939"/>
      <c r="AK77" s="1939"/>
      <c r="AL77" s="1939"/>
      <c r="AM77" s="1981"/>
      <c r="AN77" s="1981"/>
      <c r="AO77" s="1654"/>
      <c r="AP77" s="1654"/>
      <c r="AQ77" s="1640"/>
    </row>
    <row r="78" spans="1:43" ht="27" customHeight="1" x14ac:dyDescent="0.2">
      <c r="A78" s="1510"/>
      <c r="B78" s="1511"/>
      <c r="C78" s="1512"/>
      <c r="D78" s="1875"/>
      <c r="E78" s="1876"/>
      <c r="F78" s="1877"/>
      <c r="G78" s="1998"/>
      <c r="H78" s="1998"/>
      <c r="I78" s="1877"/>
      <c r="J78" s="1669"/>
      <c r="K78" s="1646"/>
      <c r="L78" s="1646"/>
      <c r="M78" s="1669"/>
      <c r="N78" s="1669"/>
      <c r="O78" s="1960"/>
      <c r="P78" s="1646"/>
      <c r="Q78" s="1976"/>
      <c r="R78" s="1978"/>
      <c r="S78" s="1646"/>
      <c r="T78" s="1640"/>
      <c r="U78" s="1635" t="s">
        <v>1132</v>
      </c>
      <c r="V78" s="1977">
        <v>22500000</v>
      </c>
      <c r="W78" s="1939"/>
      <c r="X78" s="1669"/>
      <c r="Y78" s="1981"/>
      <c r="Z78" s="1981"/>
      <c r="AA78" s="1981"/>
      <c r="AB78" s="1981"/>
      <c r="AC78" s="1643"/>
      <c r="AD78" s="1981"/>
      <c r="AE78" s="1939"/>
      <c r="AF78" s="1939"/>
      <c r="AG78" s="1939"/>
      <c r="AH78" s="1939"/>
      <c r="AI78" s="1939"/>
      <c r="AJ78" s="1939"/>
      <c r="AK78" s="1939"/>
      <c r="AL78" s="1939"/>
      <c r="AM78" s="1981"/>
      <c r="AN78" s="1981"/>
      <c r="AO78" s="1654"/>
      <c r="AP78" s="1654"/>
      <c r="AQ78" s="1640"/>
    </row>
    <row r="79" spans="1:43" ht="27" customHeight="1" x14ac:dyDescent="0.2">
      <c r="A79" s="1510"/>
      <c r="B79" s="1511"/>
      <c r="C79" s="1512"/>
      <c r="D79" s="1875"/>
      <c r="E79" s="1876"/>
      <c r="F79" s="1877"/>
      <c r="G79" s="1879"/>
      <c r="H79" s="1879"/>
      <c r="I79" s="1880"/>
      <c r="J79" s="1670"/>
      <c r="K79" s="1668"/>
      <c r="L79" s="1668"/>
      <c r="M79" s="1670"/>
      <c r="N79" s="1670"/>
      <c r="O79" s="1961"/>
      <c r="P79" s="1668"/>
      <c r="Q79" s="1934"/>
      <c r="R79" s="1979"/>
      <c r="S79" s="1668"/>
      <c r="T79" s="1641"/>
      <c r="U79" s="1668"/>
      <c r="V79" s="1979"/>
      <c r="W79" s="1940"/>
      <c r="X79" s="1670"/>
      <c r="Y79" s="1982"/>
      <c r="Z79" s="1982"/>
      <c r="AA79" s="1982"/>
      <c r="AB79" s="1982"/>
      <c r="AC79" s="1667"/>
      <c r="AD79" s="1982"/>
      <c r="AE79" s="1940"/>
      <c r="AF79" s="1940"/>
      <c r="AG79" s="1940"/>
      <c r="AH79" s="1940"/>
      <c r="AI79" s="1940"/>
      <c r="AJ79" s="1940"/>
      <c r="AK79" s="1940"/>
      <c r="AL79" s="1940"/>
      <c r="AM79" s="1982"/>
      <c r="AN79" s="1982"/>
      <c r="AO79" s="1658"/>
      <c r="AP79" s="1658"/>
      <c r="AQ79" s="1641"/>
    </row>
    <row r="80" spans="1:43" ht="27" customHeight="1" x14ac:dyDescent="0.2">
      <c r="A80" s="1510"/>
      <c r="B80" s="1511"/>
      <c r="C80" s="1512"/>
      <c r="D80" s="1875"/>
      <c r="E80" s="1876"/>
      <c r="F80" s="1877"/>
      <c r="G80" s="171">
        <v>13</v>
      </c>
      <c r="H80" s="172" t="s">
        <v>1133</v>
      </c>
      <c r="I80" s="172"/>
      <c r="J80" s="176"/>
      <c r="K80" s="750"/>
      <c r="L80" s="750"/>
      <c r="M80" s="176"/>
      <c r="N80" s="176"/>
      <c r="O80" s="756"/>
      <c r="P80" s="750"/>
      <c r="Q80" s="752"/>
      <c r="R80" s="760"/>
      <c r="S80" s="750"/>
      <c r="T80" s="750"/>
      <c r="U80" s="750"/>
      <c r="V80" s="753"/>
      <c r="W80" s="754"/>
      <c r="X80" s="751"/>
      <c r="Y80" s="176"/>
      <c r="Z80" s="176"/>
      <c r="AA80" s="176"/>
      <c r="AB80" s="176"/>
      <c r="AC80" s="176"/>
      <c r="AD80" s="176"/>
      <c r="AE80" s="176"/>
      <c r="AF80" s="176"/>
      <c r="AG80" s="176"/>
      <c r="AH80" s="176"/>
      <c r="AI80" s="176"/>
      <c r="AJ80" s="176"/>
      <c r="AK80" s="176"/>
      <c r="AL80" s="176"/>
      <c r="AM80" s="176"/>
      <c r="AN80" s="176"/>
      <c r="AO80" s="177"/>
      <c r="AP80" s="177"/>
      <c r="AQ80" s="755"/>
    </row>
    <row r="81" spans="1:43" ht="32.25" customHeight="1" x14ac:dyDescent="0.2">
      <c r="A81" s="1510"/>
      <c r="B81" s="1511"/>
      <c r="C81" s="1512"/>
      <c r="D81" s="1875"/>
      <c r="E81" s="1876"/>
      <c r="F81" s="1877"/>
      <c r="G81" s="1872"/>
      <c r="H81" s="1873"/>
      <c r="I81" s="1874"/>
      <c r="J81" s="1669">
        <v>53</v>
      </c>
      <c r="K81" s="1635" t="s">
        <v>1134</v>
      </c>
      <c r="L81" s="1635" t="s">
        <v>2053</v>
      </c>
      <c r="M81" s="1657">
        <v>1</v>
      </c>
      <c r="N81" s="1657" t="s">
        <v>1135</v>
      </c>
      <c r="O81" s="1959" t="s">
        <v>2335</v>
      </c>
      <c r="P81" s="1635" t="s">
        <v>1136</v>
      </c>
      <c r="Q81" s="1933">
        <f>(V81+V83)/R81</f>
        <v>1</v>
      </c>
      <c r="R81" s="1977">
        <v>762000000</v>
      </c>
      <c r="S81" s="1635" t="s">
        <v>1137</v>
      </c>
      <c r="T81" s="1639" t="s">
        <v>1138</v>
      </c>
      <c r="U81" s="1635" t="s">
        <v>1139</v>
      </c>
      <c r="V81" s="1977">
        <v>612000000</v>
      </c>
      <c r="W81" s="1938" t="s">
        <v>1140</v>
      </c>
      <c r="X81" s="1952" t="s">
        <v>1141</v>
      </c>
      <c r="Y81" s="1980"/>
      <c r="Z81" s="1980"/>
      <c r="AA81" s="1980"/>
      <c r="AB81" s="1980"/>
      <c r="AC81" s="1642">
        <v>323272</v>
      </c>
      <c r="AD81" s="1980"/>
      <c r="AE81" s="1938"/>
      <c r="AF81" s="1938"/>
      <c r="AG81" s="1938"/>
      <c r="AH81" s="1938"/>
      <c r="AI81" s="1938"/>
      <c r="AJ81" s="1938"/>
      <c r="AK81" s="1938"/>
      <c r="AL81" s="1938"/>
      <c r="AM81" s="1980"/>
      <c r="AN81" s="1980">
        <v>323272</v>
      </c>
      <c r="AO81" s="1653"/>
      <c r="AP81" s="1653"/>
      <c r="AQ81" s="1999" t="s">
        <v>2336</v>
      </c>
    </row>
    <row r="82" spans="1:43" ht="43.5" customHeight="1" x14ac:dyDescent="0.2">
      <c r="A82" s="1510"/>
      <c r="B82" s="1511"/>
      <c r="C82" s="1512"/>
      <c r="D82" s="1875"/>
      <c r="E82" s="1876"/>
      <c r="F82" s="1877"/>
      <c r="G82" s="1875"/>
      <c r="H82" s="1876"/>
      <c r="I82" s="1877"/>
      <c r="J82" s="1669"/>
      <c r="K82" s="1646"/>
      <c r="L82" s="1646"/>
      <c r="M82" s="1669"/>
      <c r="N82" s="1669"/>
      <c r="O82" s="1960"/>
      <c r="P82" s="1646"/>
      <c r="Q82" s="1976"/>
      <c r="R82" s="1978"/>
      <c r="S82" s="1646"/>
      <c r="T82" s="1640"/>
      <c r="U82" s="1668"/>
      <c r="V82" s="1979"/>
      <c r="W82" s="1939"/>
      <c r="X82" s="1953"/>
      <c r="Y82" s="1981"/>
      <c r="Z82" s="1981"/>
      <c r="AA82" s="1981"/>
      <c r="AB82" s="1981"/>
      <c r="AC82" s="1643"/>
      <c r="AD82" s="1981"/>
      <c r="AE82" s="1939"/>
      <c r="AF82" s="1939"/>
      <c r="AG82" s="1939"/>
      <c r="AH82" s="1939"/>
      <c r="AI82" s="1939"/>
      <c r="AJ82" s="1939"/>
      <c r="AK82" s="1939"/>
      <c r="AL82" s="1939"/>
      <c r="AM82" s="1981"/>
      <c r="AN82" s="1981"/>
      <c r="AO82" s="1654"/>
      <c r="AP82" s="1654"/>
      <c r="AQ82" s="1640"/>
    </row>
    <row r="83" spans="1:43" ht="38.25" customHeight="1" x14ac:dyDescent="0.2">
      <c r="A83" s="1510"/>
      <c r="B83" s="1511"/>
      <c r="C83" s="1512"/>
      <c r="D83" s="1875"/>
      <c r="E83" s="1876"/>
      <c r="F83" s="1877"/>
      <c r="G83" s="1875"/>
      <c r="H83" s="1876"/>
      <c r="I83" s="1877"/>
      <c r="J83" s="1669"/>
      <c r="K83" s="1646"/>
      <c r="L83" s="1646"/>
      <c r="M83" s="1669"/>
      <c r="N83" s="1669"/>
      <c r="O83" s="1960"/>
      <c r="P83" s="1646"/>
      <c r="Q83" s="1976"/>
      <c r="R83" s="1978"/>
      <c r="S83" s="1646"/>
      <c r="T83" s="1640"/>
      <c r="U83" s="1635" t="s">
        <v>1142</v>
      </c>
      <c r="V83" s="1977">
        <v>150000000</v>
      </c>
      <c r="W83" s="1939"/>
      <c r="X83" s="1953"/>
      <c r="Y83" s="1981"/>
      <c r="Z83" s="1981"/>
      <c r="AA83" s="1981"/>
      <c r="AB83" s="1981"/>
      <c r="AC83" s="1643"/>
      <c r="AD83" s="1981"/>
      <c r="AE83" s="1939"/>
      <c r="AF83" s="1939"/>
      <c r="AG83" s="1939"/>
      <c r="AH83" s="1939"/>
      <c r="AI83" s="1939"/>
      <c r="AJ83" s="1939"/>
      <c r="AK83" s="1939"/>
      <c r="AL83" s="1939"/>
      <c r="AM83" s="1981"/>
      <c r="AN83" s="1981"/>
      <c r="AO83" s="1654"/>
      <c r="AP83" s="1654"/>
      <c r="AQ83" s="1640"/>
    </row>
    <row r="84" spans="1:43" ht="42" customHeight="1" x14ac:dyDescent="0.2">
      <c r="A84" s="1513"/>
      <c r="B84" s="1514"/>
      <c r="C84" s="1515"/>
      <c r="D84" s="1878"/>
      <c r="E84" s="1879"/>
      <c r="F84" s="1880"/>
      <c r="G84" s="1878"/>
      <c r="H84" s="1879"/>
      <c r="I84" s="1880"/>
      <c r="J84" s="1670"/>
      <c r="K84" s="1668"/>
      <c r="L84" s="1668"/>
      <c r="M84" s="1670"/>
      <c r="N84" s="1670"/>
      <c r="O84" s="1961"/>
      <c r="P84" s="1668"/>
      <c r="Q84" s="1934"/>
      <c r="R84" s="1979"/>
      <c r="S84" s="1668"/>
      <c r="T84" s="1641"/>
      <c r="U84" s="1668"/>
      <c r="V84" s="1979"/>
      <c r="W84" s="1940"/>
      <c r="X84" s="1954"/>
      <c r="Y84" s="1982"/>
      <c r="Z84" s="1982"/>
      <c r="AA84" s="1982"/>
      <c r="AB84" s="1982"/>
      <c r="AC84" s="1667"/>
      <c r="AD84" s="1982"/>
      <c r="AE84" s="1940"/>
      <c r="AF84" s="1940"/>
      <c r="AG84" s="1940"/>
      <c r="AH84" s="1940"/>
      <c r="AI84" s="1940"/>
      <c r="AJ84" s="1940"/>
      <c r="AK84" s="1940"/>
      <c r="AL84" s="1940"/>
      <c r="AM84" s="1982"/>
      <c r="AN84" s="1982"/>
      <c r="AO84" s="1658"/>
      <c r="AP84" s="1658"/>
      <c r="AQ84" s="1641"/>
    </row>
    <row r="85" spans="1:43" ht="27" customHeight="1" x14ac:dyDescent="0.2">
      <c r="R85" s="38"/>
    </row>
    <row r="88" spans="1:43" ht="15" x14ac:dyDescent="0.25">
      <c r="D88" s="219" t="s">
        <v>2337</v>
      </c>
    </row>
    <row r="89" spans="1:43" x14ac:dyDescent="0.2">
      <c r="D89" s="1" t="s">
        <v>2336</v>
      </c>
    </row>
  </sheetData>
  <mergeCells count="364">
    <mergeCell ref="AP81:AP84"/>
    <mergeCell ref="AQ81:AQ84"/>
    <mergeCell ref="U83:U84"/>
    <mergeCell ref="V83:V84"/>
    <mergeCell ref="AJ81:AJ84"/>
    <mergeCell ref="AK81:AK84"/>
    <mergeCell ref="AL81:AL84"/>
    <mergeCell ref="AM81:AM84"/>
    <mergeCell ref="AN81:AN84"/>
    <mergeCell ref="AO81:AO84"/>
    <mergeCell ref="AD81:AD84"/>
    <mergeCell ref="AE81:AE84"/>
    <mergeCell ref="AF81:AF84"/>
    <mergeCell ref="AG81:AG84"/>
    <mergeCell ref="AH81:AH84"/>
    <mergeCell ref="AI81:AI84"/>
    <mergeCell ref="X81:X84"/>
    <mergeCell ref="Y81:Y84"/>
    <mergeCell ref="Z81:Z84"/>
    <mergeCell ref="AA81:AA84"/>
    <mergeCell ref="AB81:AB84"/>
    <mergeCell ref="AC81:AC84"/>
    <mergeCell ref="S81:S84"/>
    <mergeCell ref="T81:T84"/>
    <mergeCell ref="U81:U82"/>
    <mergeCell ref="V81:V82"/>
    <mergeCell ref="W81:W84"/>
    <mergeCell ref="G81:I84"/>
    <mergeCell ref="J81:J84"/>
    <mergeCell ref="K81:K84"/>
    <mergeCell ref="L81:L84"/>
    <mergeCell ref="M81:M84"/>
    <mergeCell ref="N81:N84"/>
    <mergeCell ref="O81:O84"/>
    <mergeCell ref="P81:P84"/>
    <mergeCell ref="Q81:Q84"/>
    <mergeCell ref="R81:R84"/>
    <mergeCell ref="AP68:AP79"/>
    <mergeCell ref="AQ68:AQ79"/>
    <mergeCell ref="U70:U71"/>
    <mergeCell ref="V70:V71"/>
    <mergeCell ref="U72:U73"/>
    <mergeCell ref="V72:V73"/>
    <mergeCell ref="U74:U75"/>
    <mergeCell ref="V74:V75"/>
    <mergeCell ref="U76:U77"/>
    <mergeCell ref="V76:V77"/>
    <mergeCell ref="AJ68:AJ79"/>
    <mergeCell ref="AK68:AK79"/>
    <mergeCell ref="AL68:AL79"/>
    <mergeCell ref="AM68:AM79"/>
    <mergeCell ref="AN68:AN79"/>
    <mergeCell ref="AO68:AO79"/>
    <mergeCell ref="AD68:AD79"/>
    <mergeCell ref="AE68:AE79"/>
    <mergeCell ref="AF68:AF79"/>
    <mergeCell ref="AG68:AG79"/>
    <mergeCell ref="AH68:AH79"/>
    <mergeCell ref="AI68:AI79"/>
    <mergeCell ref="X68:X79"/>
    <mergeCell ref="Y68:Y79"/>
    <mergeCell ref="O68:O79"/>
    <mergeCell ref="P68:P79"/>
    <mergeCell ref="Q68:Q79"/>
    <mergeCell ref="Z68:Z79"/>
    <mergeCell ref="AA68:AA79"/>
    <mergeCell ref="AB68:AB79"/>
    <mergeCell ref="AC68:AC79"/>
    <mergeCell ref="R68:R79"/>
    <mergeCell ref="S68:S79"/>
    <mergeCell ref="T68:T79"/>
    <mergeCell ref="U68:U69"/>
    <mergeCell ref="V68:V69"/>
    <mergeCell ref="W68:W79"/>
    <mergeCell ref="U78:U79"/>
    <mergeCell ref="V78:V79"/>
    <mergeCell ref="AO62:AO66"/>
    <mergeCell ref="AP62:AP66"/>
    <mergeCell ref="AQ62:AQ66"/>
    <mergeCell ref="J65:J66"/>
    <mergeCell ref="K65:K66"/>
    <mergeCell ref="L65:L66"/>
    <mergeCell ref="M65:M66"/>
    <mergeCell ref="Q65:Q66"/>
    <mergeCell ref="AI62:AI66"/>
    <mergeCell ref="AJ62:AJ66"/>
    <mergeCell ref="AK62:AK66"/>
    <mergeCell ref="AL62:AL66"/>
    <mergeCell ref="AM62:AM66"/>
    <mergeCell ref="AN62:AN66"/>
    <mergeCell ref="AC62:AC66"/>
    <mergeCell ref="AD62:AD66"/>
    <mergeCell ref="AE62:AE66"/>
    <mergeCell ref="AF62:AF66"/>
    <mergeCell ref="AG62:AG66"/>
    <mergeCell ref="AH62:AH66"/>
    <mergeCell ref="W62:W66"/>
    <mergeCell ref="X62:X66"/>
    <mergeCell ref="Y62:Y66"/>
    <mergeCell ref="Z62:Z66"/>
    <mergeCell ref="AA62:AA66"/>
    <mergeCell ref="AB62:AB66"/>
    <mergeCell ref="Q62:Q64"/>
    <mergeCell ref="R62:R66"/>
    <mergeCell ref="S62:S66"/>
    <mergeCell ref="T62:T66"/>
    <mergeCell ref="U62:U64"/>
    <mergeCell ref="V62:V64"/>
    <mergeCell ref="U65:U66"/>
    <mergeCell ref="V65:V66"/>
    <mergeCell ref="D61:F84"/>
    <mergeCell ref="J62:J64"/>
    <mergeCell ref="K62:K64"/>
    <mergeCell ref="L62:L64"/>
    <mergeCell ref="M62:M64"/>
    <mergeCell ref="P62:P66"/>
    <mergeCell ref="J57:J59"/>
    <mergeCell ref="K57:K59"/>
    <mergeCell ref="L57:L59"/>
    <mergeCell ref="M57:M59"/>
    <mergeCell ref="G51:I59"/>
    <mergeCell ref="J51:J53"/>
    <mergeCell ref="K51:K53"/>
    <mergeCell ref="L51:L53"/>
    <mergeCell ref="M51:M53"/>
    <mergeCell ref="N51:N59"/>
    <mergeCell ref="O51:O59"/>
    <mergeCell ref="P51:P59"/>
    <mergeCell ref="G68:I79"/>
    <mergeCell ref="J68:J79"/>
    <mergeCell ref="K68:K79"/>
    <mergeCell ref="L68:L79"/>
    <mergeCell ref="M68:M79"/>
    <mergeCell ref="N68:N79"/>
    <mergeCell ref="Q57:Q59"/>
    <mergeCell ref="U57:U59"/>
    <mergeCell ref="AP51:AP59"/>
    <mergeCell ref="AQ51:AQ59"/>
    <mergeCell ref="J54:J56"/>
    <mergeCell ref="K54:K56"/>
    <mergeCell ref="L54:L56"/>
    <mergeCell ref="M54:M56"/>
    <mergeCell ref="Q54:Q56"/>
    <mergeCell ref="T54:T59"/>
    <mergeCell ref="U54:U56"/>
    <mergeCell ref="V54:V56"/>
    <mergeCell ref="AJ51:AJ59"/>
    <mergeCell ref="AK51:AK59"/>
    <mergeCell ref="AL51:AL59"/>
    <mergeCell ref="AM51:AM59"/>
    <mergeCell ref="AN51:AN59"/>
    <mergeCell ref="AO51:AO59"/>
    <mergeCell ref="AD51:AD59"/>
    <mergeCell ref="AE51:AE59"/>
    <mergeCell ref="AF51:AF59"/>
    <mergeCell ref="AG51:AG59"/>
    <mergeCell ref="AH51:AH59"/>
    <mergeCell ref="AI51:AI59"/>
    <mergeCell ref="X51:X59"/>
    <mergeCell ref="Y51:Y59"/>
    <mergeCell ref="Z51:Z59"/>
    <mergeCell ref="AA51:AA59"/>
    <mergeCell ref="AB51:AB59"/>
    <mergeCell ref="AC51:AC59"/>
    <mergeCell ref="R51:R59"/>
    <mergeCell ref="S51:S59"/>
    <mergeCell ref="T51:T53"/>
    <mergeCell ref="U51:U53"/>
    <mergeCell ref="V51:V53"/>
    <mergeCell ref="W51:W59"/>
    <mergeCell ref="V57:V59"/>
    <mergeCell ref="Q51:Q53"/>
    <mergeCell ref="J46:J49"/>
    <mergeCell ref="K46:K49"/>
    <mergeCell ref="M46:M49"/>
    <mergeCell ref="Q46:Q49"/>
    <mergeCell ref="U46:U49"/>
    <mergeCell ref="V46:V49"/>
    <mergeCell ref="J42:J45"/>
    <mergeCell ref="K42:K45"/>
    <mergeCell ref="M42:M45"/>
    <mergeCell ref="Q42:Q45"/>
    <mergeCell ref="U42:U45"/>
    <mergeCell ref="V42:V45"/>
    <mergeCell ref="N32:N49"/>
    <mergeCell ref="O32:O49"/>
    <mergeCell ref="P32:P49"/>
    <mergeCell ref="L32:L37"/>
    <mergeCell ref="L38:L41"/>
    <mergeCell ref="L42:L45"/>
    <mergeCell ref="L46:L49"/>
    <mergeCell ref="AO32:AO49"/>
    <mergeCell ref="AP32:AP49"/>
    <mergeCell ref="AQ32:AQ49"/>
    <mergeCell ref="U35:U37"/>
    <mergeCell ref="V35:V37"/>
    <mergeCell ref="J38:J41"/>
    <mergeCell ref="K38:K41"/>
    <mergeCell ref="M38:M41"/>
    <mergeCell ref="Q38:Q41"/>
    <mergeCell ref="T38:T49"/>
    <mergeCell ref="AI32:AI49"/>
    <mergeCell ref="AJ32:AJ49"/>
    <mergeCell ref="AK32:AK49"/>
    <mergeCell ref="AL32:AL49"/>
    <mergeCell ref="AM32:AM49"/>
    <mergeCell ref="AN32:AN49"/>
    <mergeCell ref="AC32:AC49"/>
    <mergeCell ref="AD32:AD49"/>
    <mergeCell ref="AE32:AE49"/>
    <mergeCell ref="AF32:AF49"/>
    <mergeCell ref="AG32:AG49"/>
    <mergeCell ref="AH32:AH49"/>
    <mergeCell ref="W32:W49"/>
    <mergeCell ref="X32:X49"/>
    <mergeCell ref="AA32:AA49"/>
    <mergeCell ref="AB32:AB49"/>
    <mergeCell ref="Q32:Q37"/>
    <mergeCell ref="R32:R49"/>
    <mergeCell ref="S32:S49"/>
    <mergeCell ref="T32:T37"/>
    <mergeCell ref="U32:U34"/>
    <mergeCell ref="V32:V34"/>
    <mergeCell ref="U38:U41"/>
    <mergeCell ref="V38:V41"/>
    <mergeCell ref="Y32:Y49"/>
    <mergeCell ref="Z32:Z49"/>
    <mergeCell ref="Q28:Q30"/>
    <mergeCell ref="AP22:AP30"/>
    <mergeCell ref="AA22:AA30"/>
    <mergeCell ref="V25:V27"/>
    <mergeCell ref="V28:V30"/>
    <mergeCell ref="P22:P30"/>
    <mergeCell ref="Q22:Q24"/>
    <mergeCell ref="R22:R30"/>
    <mergeCell ref="S22:S30"/>
    <mergeCell ref="T22:T24"/>
    <mergeCell ref="U22:U24"/>
    <mergeCell ref="U25:U27"/>
    <mergeCell ref="Z22:Z30"/>
    <mergeCell ref="AN22:AN30"/>
    <mergeCell ref="AO22:AO30"/>
    <mergeCell ref="AQ22:AQ30"/>
    <mergeCell ref="J25:J27"/>
    <mergeCell ref="K25:K27"/>
    <mergeCell ref="L25:L27"/>
    <mergeCell ref="M25:M27"/>
    <mergeCell ref="Q25:Q27"/>
    <mergeCell ref="T25:T30"/>
    <mergeCell ref="AH22:AH30"/>
    <mergeCell ref="AI22:AI30"/>
    <mergeCell ref="AJ22:AJ30"/>
    <mergeCell ref="AK22:AK30"/>
    <mergeCell ref="AL22:AL30"/>
    <mergeCell ref="AM22:AM30"/>
    <mergeCell ref="AB22:AB30"/>
    <mergeCell ref="AC22:AC30"/>
    <mergeCell ref="AD22:AD30"/>
    <mergeCell ref="AE22:AE30"/>
    <mergeCell ref="AF22:AF30"/>
    <mergeCell ref="AG22:AG30"/>
    <mergeCell ref="V22:V24"/>
    <mergeCell ref="W22:W30"/>
    <mergeCell ref="X22:X30"/>
    <mergeCell ref="Y22:Y30"/>
    <mergeCell ref="U28:U30"/>
    <mergeCell ref="U18:U19"/>
    <mergeCell ref="V18:V19"/>
    <mergeCell ref="U20:U21"/>
    <mergeCell ref="V7:V8"/>
    <mergeCell ref="AQ12:AQ21"/>
    <mergeCell ref="AF12:AF21"/>
    <mergeCell ref="AG12:AG21"/>
    <mergeCell ref="AH12:AH21"/>
    <mergeCell ref="AI12:AI21"/>
    <mergeCell ref="AJ12:AJ21"/>
    <mergeCell ref="AK12:AK21"/>
    <mergeCell ref="U16:U17"/>
    <mergeCell ref="V16:V17"/>
    <mergeCell ref="AL12:AL21"/>
    <mergeCell ref="AM12:AM21"/>
    <mergeCell ref="AN12:AN21"/>
    <mergeCell ref="V20:V21"/>
    <mergeCell ref="K16:K21"/>
    <mergeCell ref="L16:L21"/>
    <mergeCell ref="M16:M21"/>
    <mergeCell ref="N16:N21"/>
    <mergeCell ref="R12:R21"/>
    <mergeCell ref="S12:S21"/>
    <mergeCell ref="AO7:AO8"/>
    <mergeCell ref="AP7:AP8"/>
    <mergeCell ref="T12:T21"/>
    <mergeCell ref="U12:U13"/>
    <mergeCell ref="V12:V13"/>
    <mergeCell ref="W12:W21"/>
    <mergeCell ref="X12:X21"/>
    <mergeCell ref="U14:U15"/>
    <mergeCell ref="V14:V15"/>
    <mergeCell ref="AO12:AO21"/>
    <mergeCell ref="AP12:AP21"/>
    <mergeCell ref="Z12:Z21"/>
    <mergeCell ref="AA12:AA21"/>
    <mergeCell ref="AB12:AB21"/>
    <mergeCell ref="AC12:AC21"/>
    <mergeCell ref="AD12:AD21"/>
    <mergeCell ref="AE12:AE21"/>
    <mergeCell ref="Y12:Y21"/>
    <mergeCell ref="L7:L8"/>
    <mergeCell ref="M7:M8"/>
    <mergeCell ref="N7:N8"/>
    <mergeCell ref="O7:O8"/>
    <mergeCell ref="N12:N15"/>
    <mergeCell ref="O12:O21"/>
    <mergeCell ref="P12:P21"/>
    <mergeCell ref="Q12:Q15"/>
    <mergeCell ref="Q16:Q21"/>
    <mergeCell ref="A1:AO4"/>
    <mergeCell ref="A5:M6"/>
    <mergeCell ref="N5:AQ5"/>
    <mergeCell ref="Y6:AM6"/>
    <mergeCell ref="A7:A8"/>
    <mergeCell ref="B7:C8"/>
    <mergeCell ref="D7:D8"/>
    <mergeCell ref="E7:F8"/>
    <mergeCell ref="G7:G8"/>
    <mergeCell ref="H7:I8"/>
    <mergeCell ref="AQ7:AQ8"/>
    <mergeCell ref="Y7:Z7"/>
    <mergeCell ref="AA7:AD7"/>
    <mergeCell ref="AE7:AJ7"/>
    <mergeCell ref="AK7:AM7"/>
    <mergeCell ref="X7:X8"/>
    <mergeCell ref="P7:P8"/>
    <mergeCell ref="Q7:Q8"/>
    <mergeCell ref="R7:R8"/>
    <mergeCell ref="S7:S8"/>
    <mergeCell ref="T7:T8"/>
    <mergeCell ref="U7:U8"/>
    <mergeCell ref="J7:J8"/>
    <mergeCell ref="K7:K8"/>
    <mergeCell ref="O62:O66"/>
    <mergeCell ref="N62:N66"/>
    <mergeCell ref="A10:C84"/>
    <mergeCell ref="D11:F59"/>
    <mergeCell ref="G12:I30"/>
    <mergeCell ref="J12:J15"/>
    <mergeCell ref="K12:K15"/>
    <mergeCell ref="L12:L15"/>
    <mergeCell ref="M12:M15"/>
    <mergeCell ref="K22:K24"/>
    <mergeCell ref="L22:L24"/>
    <mergeCell ref="M22:M24"/>
    <mergeCell ref="N22:N30"/>
    <mergeCell ref="O22:O30"/>
    <mergeCell ref="J16:J21"/>
    <mergeCell ref="J22:J24"/>
    <mergeCell ref="J28:J30"/>
    <mergeCell ref="K28:K30"/>
    <mergeCell ref="L28:L30"/>
    <mergeCell ref="M28:M30"/>
    <mergeCell ref="G32:I49"/>
    <mergeCell ref="J32:J37"/>
    <mergeCell ref="K32:K37"/>
    <mergeCell ref="M32:M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
  <sheetViews>
    <sheetView zoomScale="55" zoomScaleNormal="55" workbookViewId="0">
      <selection activeCell="A5" sqref="A5:M6"/>
    </sheetView>
  </sheetViews>
  <sheetFormatPr baseColWidth="10" defaultRowHeight="15" x14ac:dyDescent="0.25"/>
  <cols>
    <col min="1" max="1" width="7.140625" customWidth="1"/>
    <col min="2" max="3" width="5.28515625" customWidth="1"/>
    <col min="4" max="4" width="7.140625" customWidth="1"/>
    <col min="5" max="5" width="5.28515625" customWidth="1"/>
    <col min="6" max="6" width="3.85546875" customWidth="1"/>
    <col min="7" max="7" width="6.7109375" customWidth="1"/>
    <col min="8" max="8" width="4.28515625" customWidth="1"/>
    <col min="9" max="9" width="5.7109375" customWidth="1"/>
    <col min="10" max="10" width="6.28515625" customWidth="1"/>
    <col min="11" max="11" width="24.42578125" customWidth="1"/>
    <col min="12" max="12" width="21.28515625" customWidth="1"/>
    <col min="13" max="13" width="17.7109375" customWidth="1"/>
    <col min="14" max="14" width="22.28515625" customWidth="1"/>
    <col min="15" max="15" width="15.28515625" customWidth="1"/>
    <col min="16" max="16" width="21.5703125" customWidth="1"/>
    <col min="18" max="18" width="26.28515625" customWidth="1"/>
    <col min="19" max="19" width="27.42578125" customWidth="1"/>
    <col min="20" max="20" width="31.7109375" customWidth="1"/>
    <col min="21" max="21" width="28" customWidth="1"/>
    <col min="22" max="22" width="21.7109375" customWidth="1"/>
    <col min="40" max="40" width="16.7109375" customWidth="1"/>
    <col min="41" max="41" width="15.28515625" customWidth="1"/>
    <col min="42" max="42" width="15.85546875" customWidth="1"/>
    <col min="43" max="43" width="21.85546875" customWidth="1"/>
  </cols>
  <sheetData>
    <row r="1" spans="1:43" x14ac:dyDescent="0.25">
      <c r="A1" s="1468" t="s">
        <v>2439</v>
      </c>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c r="AL1" s="1468"/>
      <c r="AM1" s="1468"/>
      <c r="AN1" s="1468"/>
      <c r="AO1" s="1469"/>
      <c r="AP1" s="45" t="s">
        <v>0</v>
      </c>
      <c r="AQ1" s="45" t="s">
        <v>1</v>
      </c>
    </row>
    <row r="2" spans="1:43" x14ac:dyDescent="0.25">
      <c r="A2" s="1468"/>
      <c r="B2" s="1468"/>
      <c r="C2" s="1468"/>
      <c r="D2" s="1468"/>
      <c r="E2" s="1468"/>
      <c r="F2" s="1468"/>
      <c r="G2" s="1468"/>
      <c r="H2" s="1468"/>
      <c r="I2" s="1468"/>
      <c r="J2" s="1468"/>
      <c r="K2" s="1468"/>
      <c r="L2" s="1468"/>
      <c r="M2" s="1468"/>
      <c r="N2" s="1468"/>
      <c r="O2" s="1468"/>
      <c r="P2" s="1468"/>
      <c r="Q2" s="1468"/>
      <c r="R2" s="1468"/>
      <c r="S2" s="1468"/>
      <c r="T2" s="1468"/>
      <c r="U2" s="1468"/>
      <c r="V2" s="1468"/>
      <c r="W2" s="1468"/>
      <c r="X2" s="1468"/>
      <c r="Y2" s="1468"/>
      <c r="Z2" s="1468"/>
      <c r="AA2" s="1468"/>
      <c r="AB2" s="1468"/>
      <c r="AC2" s="1468"/>
      <c r="AD2" s="1468"/>
      <c r="AE2" s="1468"/>
      <c r="AF2" s="1468"/>
      <c r="AG2" s="1468"/>
      <c r="AH2" s="1468"/>
      <c r="AI2" s="1468"/>
      <c r="AJ2" s="1468"/>
      <c r="AK2" s="1468"/>
      <c r="AL2" s="1468"/>
      <c r="AM2" s="1468"/>
      <c r="AN2" s="1468"/>
      <c r="AO2" s="1469"/>
      <c r="AP2" s="46" t="s">
        <v>2</v>
      </c>
      <c r="AQ2" s="45" t="s">
        <v>27</v>
      </c>
    </row>
    <row r="3" spans="1:43" x14ac:dyDescent="0.25">
      <c r="A3" s="1468"/>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9"/>
      <c r="AP3" s="45" t="s">
        <v>3</v>
      </c>
      <c r="AQ3" s="48" t="s">
        <v>48</v>
      </c>
    </row>
    <row r="4" spans="1:43" ht="44.25" customHeight="1" x14ac:dyDescent="0.25">
      <c r="A4" s="1470"/>
      <c r="B4" s="1470"/>
      <c r="C4" s="1470"/>
      <c r="D4" s="1470"/>
      <c r="E4" s="1470"/>
      <c r="F4" s="1470"/>
      <c r="G4" s="1470"/>
      <c r="H4" s="1470"/>
      <c r="I4" s="1470"/>
      <c r="J4" s="1470"/>
      <c r="K4" s="1470"/>
      <c r="L4" s="1470"/>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1"/>
      <c r="AP4" s="45" t="s">
        <v>4</v>
      </c>
      <c r="AQ4" s="47" t="s">
        <v>5</v>
      </c>
    </row>
    <row r="5" spans="1:43" x14ac:dyDescent="0.25">
      <c r="A5" s="1472" t="s">
        <v>6</v>
      </c>
      <c r="B5" s="1472"/>
      <c r="C5" s="1472"/>
      <c r="D5" s="1472"/>
      <c r="E5" s="1472"/>
      <c r="F5" s="1472"/>
      <c r="G5" s="1472"/>
      <c r="H5" s="1472"/>
      <c r="I5" s="1472"/>
      <c r="J5" s="1472"/>
      <c r="K5" s="1472"/>
      <c r="L5" s="1472"/>
      <c r="M5" s="1472"/>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row>
    <row r="6" spans="1:43" x14ac:dyDescent="0.25">
      <c r="A6" s="1473"/>
      <c r="B6" s="1473"/>
      <c r="C6" s="1473"/>
      <c r="D6" s="1473"/>
      <c r="E6" s="1473"/>
      <c r="F6" s="1473"/>
      <c r="G6" s="1473"/>
      <c r="H6" s="1473"/>
      <c r="I6" s="1473"/>
      <c r="J6" s="1473"/>
      <c r="K6" s="1473"/>
      <c r="L6" s="1473"/>
      <c r="M6" s="1473"/>
      <c r="N6" s="2"/>
      <c r="O6" s="3"/>
      <c r="P6" s="3"/>
      <c r="Q6" s="3"/>
      <c r="R6" s="3"/>
      <c r="S6" s="3"/>
      <c r="T6" s="3"/>
      <c r="U6" s="3"/>
      <c r="V6" s="3"/>
      <c r="W6" s="3"/>
      <c r="X6" s="3"/>
      <c r="Y6" s="1475" t="s">
        <v>8</v>
      </c>
      <c r="Z6" s="1473"/>
      <c r="AA6" s="1473"/>
      <c r="AB6" s="1473"/>
      <c r="AC6" s="1473"/>
      <c r="AD6" s="1473"/>
      <c r="AE6" s="1473"/>
      <c r="AF6" s="1473"/>
      <c r="AG6" s="1473"/>
      <c r="AH6" s="1473"/>
      <c r="AI6" s="1473"/>
      <c r="AJ6" s="1473"/>
      <c r="AK6" s="1473"/>
      <c r="AL6" s="1473"/>
      <c r="AM6" s="1476"/>
      <c r="AN6" s="383"/>
      <c r="AO6" s="3"/>
      <c r="AP6" s="3"/>
      <c r="AQ6" s="44"/>
    </row>
    <row r="7" spans="1:43" x14ac:dyDescent="0.25">
      <c r="A7" s="1477" t="s">
        <v>9</v>
      </c>
      <c r="B7" s="1480" t="s">
        <v>10</v>
      </c>
      <c r="C7" s="1481"/>
      <c r="D7" s="1481" t="s">
        <v>9</v>
      </c>
      <c r="E7" s="1480" t="s">
        <v>11</v>
      </c>
      <c r="F7" s="1481"/>
      <c r="G7" s="1481" t="s">
        <v>9</v>
      </c>
      <c r="H7" s="1480" t="s">
        <v>12</v>
      </c>
      <c r="I7" s="1481"/>
      <c r="J7" s="1481" t="s">
        <v>9</v>
      </c>
      <c r="K7" s="1544" t="s">
        <v>13</v>
      </c>
      <c r="L7" s="1500" t="s">
        <v>14</v>
      </c>
      <c r="M7" s="1500" t="s">
        <v>15</v>
      </c>
      <c r="N7" s="1500" t="s">
        <v>16</v>
      </c>
      <c r="O7" s="1500" t="s">
        <v>17</v>
      </c>
      <c r="P7" s="1500" t="s">
        <v>7</v>
      </c>
      <c r="Q7" s="1582" t="s">
        <v>18</v>
      </c>
      <c r="R7" s="1541" t="s">
        <v>19</v>
      </c>
      <c r="S7" s="1544" t="s">
        <v>20</v>
      </c>
      <c r="T7" s="1480" t="s">
        <v>21</v>
      </c>
      <c r="U7" s="1500" t="s">
        <v>22</v>
      </c>
      <c r="V7" s="1535" t="s">
        <v>19</v>
      </c>
      <c r="W7" s="405"/>
      <c r="X7" s="1500" t="s">
        <v>23</v>
      </c>
      <c r="Y7" s="1552" t="s">
        <v>28</v>
      </c>
      <c r="Z7" s="1552"/>
      <c r="AA7" s="1503" t="s">
        <v>29</v>
      </c>
      <c r="AB7" s="1503"/>
      <c r="AC7" s="1503"/>
      <c r="AD7" s="1503"/>
      <c r="AE7" s="1504" t="s">
        <v>30</v>
      </c>
      <c r="AF7" s="1505"/>
      <c r="AG7" s="1505"/>
      <c r="AH7" s="1505"/>
      <c r="AI7" s="1505"/>
      <c r="AJ7" s="1506"/>
      <c r="AK7" s="1503" t="s">
        <v>31</v>
      </c>
      <c r="AL7" s="1503"/>
      <c r="AM7" s="1503"/>
      <c r="AN7" s="388" t="s">
        <v>47</v>
      </c>
      <c r="AO7" s="1489" t="s">
        <v>24</v>
      </c>
      <c r="AP7" s="1489" t="s">
        <v>25</v>
      </c>
      <c r="AQ7" s="1492" t="s">
        <v>26</v>
      </c>
    </row>
    <row r="8" spans="1:43" s="631" customFormat="1" ht="63.75" customHeight="1" x14ac:dyDescent="0.25">
      <c r="A8" s="1478"/>
      <c r="B8" s="1482"/>
      <c r="C8" s="1483"/>
      <c r="D8" s="1483"/>
      <c r="E8" s="1482"/>
      <c r="F8" s="1483"/>
      <c r="G8" s="1483"/>
      <c r="H8" s="1482"/>
      <c r="I8" s="1483"/>
      <c r="J8" s="1483"/>
      <c r="K8" s="1545"/>
      <c r="L8" s="1501"/>
      <c r="M8" s="1501"/>
      <c r="N8" s="1501"/>
      <c r="O8" s="1501"/>
      <c r="P8" s="1501"/>
      <c r="Q8" s="1583"/>
      <c r="R8" s="1542"/>
      <c r="S8" s="1545"/>
      <c r="T8" s="1482"/>
      <c r="U8" s="1501"/>
      <c r="V8" s="1536"/>
      <c r="W8" s="413" t="s">
        <v>9</v>
      </c>
      <c r="X8" s="1501"/>
      <c r="Y8" s="412" t="s">
        <v>32</v>
      </c>
      <c r="Z8" s="414" t="s">
        <v>33</v>
      </c>
      <c r="AA8" s="92" t="s">
        <v>41</v>
      </c>
      <c r="AB8" s="92" t="s">
        <v>42</v>
      </c>
      <c r="AC8" s="92" t="s">
        <v>43</v>
      </c>
      <c r="AD8" s="92" t="s">
        <v>44</v>
      </c>
      <c r="AE8" s="92" t="s">
        <v>34</v>
      </c>
      <c r="AF8" s="92" t="s">
        <v>35</v>
      </c>
      <c r="AG8" s="92" t="s">
        <v>36</v>
      </c>
      <c r="AH8" s="92" t="s">
        <v>37</v>
      </c>
      <c r="AI8" s="92" t="s">
        <v>45</v>
      </c>
      <c r="AJ8" s="92" t="s">
        <v>46</v>
      </c>
      <c r="AK8" s="92" t="s">
        <v>38</v>
      </c>
      <c r="AL8" s="92" t="s">
        <v>39</v>
      </c>
      <c r="AM8" s="92" t="s">
        <v>40</v>
      </c>
      <c r="AN8" s="92" t="s">
        <v>47</v>
      </c>
      <c r="AO8" s="1490"/>
      <c r="AP8" s="1490"/>
      <c r="AQ8" s="1493"/>
    </row>
    <row r="9" spans="1:43" x14ac:dyDescent="0.25">
      <c r="A9" s="93">
        <v>1</v>
      </c>
      <c r="B9" s="4"/>
      <c r="C9" s="4" t="s">
        <v>762</v>
      </c>
      <c r="D9" s="4"/>
      <c r="E9" s="4"/>
      <c r="F9" s="4"/>
      <c r="G9" s="4"/>
      <c r="H9" s="4"/>
      <c r="I9" s="4"/>
      <c r="J9" s="4"/>
      <c r="K9" s="5"/>
      <c r="L9" s="4"/>
      <c r="M9" s="4"/>
      <c r="N9" s="4"/>
      <c r="O9" s="402"/>
      <c r="P9" s="5"/>
      <c r="Q9" s="7"/>
      <c r="R9" s="8"/>
      <c r="S9" s="5"/>
      <c r="T9" s="5"/>
      <c r="U9" s="5"/>
      <c r="V9" s="9"/>
      <c r="W9" s="10"/>
      <c r="X9" s="402"/>
      <c r="Y9" s="4"/>
      <c r="Z9" s="4"/>
      <c r="AA9" s="4"/>
      <c r="AB9" s="4"/>
      <c r="AC9" s="4"/>
      <c r="AD9" s="4"/>
      <c r="AE9" s="4"/>
      <c r="AF9" s="4"/>
      <c r="AG9" s="4"/>
      <c r="AH9" s="4"/>
      <c r="AI9" s="4"/>
      <c r="AJ9" s="4"/>
      <c r="AK9" s="4"/>
      <c r="AL9" s="4"/>
      <c r="AM9" s="4"/>
      <c r="AN9" s="4"/>
      <c r="AO9" s="11"/>
      <c r="AP9" s="11"/>
      <c r="AQ9" s="12"/>
    </row>
    <row r="10" spans="1:43" x14ac:dyDescent="0.25">
      <c r="A10" s="416"/>
      <c r="B10" s="422"/>
      <c r="C10" s="422"/>
      <c r="D10" s="94">
        <v>1</v>
      </c>
      <c r="E10" s="14" t="s">
        <v>763</v>
      </c>
      <c r="F10" s="14"/>
      <c r="G10" s="14"/>
      <c r="H10" s="14"/>
      <c r="I10" s="14"/>
      <c r="J10" s="14"/>
      <c r="K10" s="15"/>
      <c r="L10" s="14"/>
      <c r="M10" s="14"/>
      <c r="N10" s="14"/>
      <c r="O10" s="16"/>
      <c r="P10" s="15"/>
      <c r="Q10" s="17"/>
      <c r="R10" s="18"/>
      <c r="S10" s="15"/>
      <c r="T10" s="15"/>
      <c r="U10" s="15"/>
      <c r="V10" s="19"/>
      <c r="W10" s="20"/>
      <c r="X10" s="16"/>
      <c r="Y10" s="14"/>
      <c r="Z10" s="14"/>
      <c r="AA10" s="14"/>
      <c r="AB10" s="14"/>
      <c r="AC10" s="14"/>
      <c r="AD10" s="14"/>
      <c r="AE10" s="14"/>
      <c r="AF10" s="14"/>
      <c r="AG10" s="14"/>
      <c r="AH10" s="14"/>
      <c r="AI10" s="14"/>
      <c r="AJ10" s="14"/>
      <c r="AK10" s="14"/>
      <c r="AL10" s="14"/>
      <c r="AM10" s="14"/>
      <c r="AN10" s="14"/>
      <c r="AO10" s="21"/>
      <c r="AP10" s="21"/>
      <c r="AQ10" s="22"/>
    </row>
    <row r="11" spans="1:43" x14ac:dyDescent="0.25">
      <c r="A11" s="416"/>
      <c r="B11" s="422"/>
      <c r="C11" s="422"/>
      <c r="D11" s="418"/>
      <c r="E11" s="422"/>
      <c r="F11" s="422"/>
      <c r="G11" s="95">
        <v>1</v>
      </c>
      <c r="H11" s="24" t="s">
        <v>764</v>
      </c>
      <c r="I11" s="24"/>
      <c r="J11" s="24"/>
      <c r="K11" s="25"/>
      <c r="L11" s="24"/>
      <c r="M11" s="24"/>
      <c r="N11" s="24"/>
      <c r="O11" s="26"/>
      <c r="P11" s="25"/>
      <c r="Q11" s="27"/>
      <c r="R11" s="28"/>
      <c r="S11" s="25"/>
      <c r="T11" s="25"/>
      <c r="U11" s="25"/>
      <c r="V11" s="29"/>
      <c r="W11" s="30"/>
      <c r="X11" s="26"/>
      <c r="Y11" s="24"/>
      <c r="Z11" s="24"/>
      <c r="AA11" s="24"/>
      <c r="AB11" s="24"/>
      <c r="AC11" s="24"/>
      <c r="AD11" s="24"/>
      <c r="AE11" s="24"/>
      <c r="AF11" s="24"/>
      <c r="AG11" s="24"/>
      <c r="AH11" s="24"/>
      <c r="AI11" s="24"/>
      <c r="AJ11" s="24"/>
      <c r="AK11" s="24"/>
      <c r="AL11" s="24"/>
      <c r="AM11" s="24"/>
      <c r="AN11" s="24"/>
      <c r="AO11" s="31"/>
      <c r="AP11" s="31"/>
      <c r="AQ11" s="32"/>
    </row>
    <row r="12" spans="1:43" s="91" customFormat="1" ht="30" x14ac:dyDescent="0.25">
      <c r="A12" s="96"/>
      <c r="B12" s="430"/>
      <c r="C12" s="430"/>
      <c r="D12" s="429"/>
      <c r="E12" s="430"/>
      <c r="F12" s="430"/>
      <c r="G12" s="426"/>
      <c r="H12" s="430"/>
      <c r="I12" s="430"/>
      <c r="J12" s="1614">
        <v>1</v>
      </c>
      <c r="K12" s="2002" t="s">
        <v>765</v>
      </c>
      <c r="L12" s="1550" t="s">
        <v>2175</v>
      </c>
      <c r="M12" s="2003">
        <v>1</v>
      </c>
      <c r="N12" s="1550" t="s">
        <v>766</v>
      </c>
      <c r="O12" s="1655" t="s">
        <v>2339</v>
      </c>
      <c r="P12" s="1568" t="s">
        <v>767</v>
      </c>
      <c r="Q12" s="2019">
        <f>(+V12+V13)/$R$12</f>
        <v>0.23529411764705882</v>
      </c>
      <c r="R12" s="1556">
        <f>SUM(V12:V18)</f>
        <v>85000000</v>
      </c>
      <c r="S12" s="1568" t="s">
        <v>2340</v>
      </c>
      <c r="T12" s="1684" t="s">
        <v>768</v>
      </c>
      <c r="U12" s="266" t="s">
        <v>769</v>
      </c>
      <c r="V12" s="267">
        <v>10000000</v>
      </c>
      <c r="W12" s="1655">
        <v>20</v>
      </c>
      <c r="X12" s="1614" t="s">
        <v>223</v>
      </c>
      <c r="Y12" s="2013">
        <v>35373</v>
      </c>
      <c r="Z12" s="2013">
        <v>33985</v>
      </c>
      <c r="AA12" s="2016">
        <v>16632</v>
      </c>
      <c r="AB12" s="1558">
        <v>3361</v>
      </c>
      <c r="AC12" s="1558">
        <v>39432</v>
      </c>
      <c r="AD12" s="1558">
        <v>9933</v>
      </c>
      <c r="AE12" s="2028"/>
      <c r="AF12" s="2028"/>
      <c r="AG12" s="2028"/>
      <c r="AH12" s="2010"/>
      <c r="AI12" s="2010"/>
      <c r="AJ12" s="2010"/>
      <c r="AK12" s="2028"/>
      <c r="AL12" s="2028"/>
      <c r="AM12" s="2029"/>
      <c r="AN12" s="1655">
        <f>SUM(Y12:Z18)</f>
        <v>69358</v>
      </c>
      <c r="AO12" s="2030">
        <v>43101</v>
      </c>
      <c r="AP12" s="2030">
        <v>43465</v>
      </c>
      <c r="AQ12" s="1598" t="s">
        <v>2355</v>
      </c>
    </row>
    <row r="13" spans="1:43" s="91" customFormat="1" ht="75" x14ac:dyDescent="0.25">
      <c r="A13" s="96"/>
      <c r="B13" s="1529"/>
      <c r="C13" s="1530"/>
      <c r="D13" s="429"/>
      <c r="E13" s="97"/>
      <c r="F13" s="340"/>
      <c r="G13" s="429"/>
      <c r="H13" s="97"/>
      <c r="I13" s="340"/>
      <c r="J13" s="1621"/>
      <c r="K13" s="2002"/>
      <c r="L13" s="1550"/>
      <c r="M13" s="2004"/>
      <c r="N13" s="1550"/>
      <c r="O13" s="1656"/>
      <c r="P13" s="1569"/>
      <c r="Q13" s="2020"/>
      <c r="R13" s="1556"/>
      <c r="S13" s="1569"/>
      <c r="T13" s="1685"/>
      <c r="U13" s="266" t="s">
        <v>771</v>
      </c>
      <c r="V13" s="268">
        <v>10000000</v>
      </c>
      <c r="W13" s="1656"/>
      <c r="X13" s="1621"/>
      <c r="Y13" s="2014"/>
      <c r="Z13" s="2014"/>
      <c r="AA13" s="2017"/>
      <c r="AB13" s="1558"/>
      <c r="AC13" s="1558"/>
      <c r="AD13" s="1558"/>
      <c r="AE13" s="2028"/>
      <c r="AF13" s="2028"/>
      <c r="AG13" s="2028"/>
      <c r="AH13" s="2011"/>
      <c r="AI13" s="2011"/>
      <c r="AJ13" s="2011"/>
      <c r="AK13" s="2028"/>
      <c r="AL13" s="2028"/>
      <c r="AM13" s="2029"/>
      <c r="AN13" s="1656"/>
      <c r="AO13" s="2030"/>
      <c r="AP13" s="2030"/>
      <c r="AQ13" s="1598"/>
    </row>
    <row r="14" spans="1:43" s="91" customFormat="1" ht="60" x14ac:dyDescent="0.25">
      <c r="A14" s="96"/>
      <c r="B14" s="430"/>
      <c r="C14" s="430"/>
      <c r="D14" s="429"/>
      <c r="E14" s="430"/>
      <c r="F14" s="430"/>
      <c r="G14" s="429"/>
      <c r="H14" s="430"/>
      <c r="I14" s="430"/>
      <c r="J14" s="381">
        <v>2</v>
      </c>
      <c r="K14" s="384" t="s">
        <v>772</v>
      </c>
      <c r="L14" s="381" t="s">
        <v>2176</v>
      </c>
      <c r="M14" s="98">
        <v>4</v>
      </c>
      <c r="N14" s="1550"/>
      <c r="O14" s="1656"/>
      <c r="P14" s="1569"/>
      <c r="Q14" s="269">
        <f>(+V14)/$R$12</f>
        <v>0.11764705882352941</v>
      </c>
      <c r="R14" s="1556"/>
      <c r="S14" s="1569"/>
      <c r="T14" s="1686"/>
      <c r="U14" s="266" t="s">
        <v>773</v>
      </c>
      <c r="V14" s="270">
        <v>10000000</v>
      </c>
      <c r="W14" s="1656"/>
      <c r="X14" s="1621"/>
      <c r="Y14" s="2014"/>
      <c r="Z14" s="2014"/>
      <c r="AA14" s="2017"/>
      <c r="AB14" s="1558"/>
      <c r="AC14" s="1558"/>
      <c r="AD14" s="1558"/>
      <c r="AE14" s="2028"/>
      <c r="AF14" s="2028"/>
      <c r="AG14" s="2028"/>
      <c r="AH14" s="2011"/>
      <c r="AI14" s="2011"/>
      <c r="AJ14" s="2011"/>
      <c r="AK14" s="2028"/>
      <c r="AL14" s="2028"/>
      <c r="AM14" s="2029"/>
      <c r="AN14" s="1656"/>
      <c r="AO14" s="2030"/>
      <c r="AP14" s="2030"/>
      <c r="AQ14" s="1598"/>
    </row>
    <row r="15" spans="1:43" s="91" customFormat="1" ht="83.25" customHeight="1" x14ac:dyDescent="0.25">
      <c r="A15" s="96"/>
      <c r="B15" s="430"/>
      <c r="C15" s="430"/>
      <c r="D15" s="429"/>
      <c r="E15" s="430"/>
      <c r="F15" s="430"/>
      <c r="G15" s="429"/>
      <c r="H15" s="430"/>
      <c r="I15" s="430"/>
      <c r="J15" s="381">
        <v>3</v>
      </c>
      <c r="K15" s="384" t="s">
        <v>774</v>
      </c>
      <c r="L15" s="104" t="s">
        <v>2177</v>
      </c>
      <c r="M15" s="98">
        <v>1</v>
      </c>
      <c r="N15" s="1550"/>
      <c r="O15" s="1656"/>
      <c r="P15" s="1569"/>
      <c r="Q15" s="269">
        <f>(+V15)/$R$12</f>
        <v>7.0588235294117646E-2</v>
      </c>
      <c r="R15" s="1556"/>
      <c r="S15" s="1569"/>
      <c r="T15" s="1568" t="s">
        <v>775</v>
      </c>
      <c r="U15" s="271" t="s">
        <v>776</v>
      </c>
      <c r="V15" s="270">
        <v>6000000</v>
      </c>
      <c r="W15" s="1656"/>
      <c r="X15" s="1621"/>
      <c r="Y15" s="2014"/>
      <c r="Z15" s="2014"/>
      <c r="AA15" s="2017"/>
      <c r="AB15" s="1558"/>
      <c r="AC15" s="1558"/>
      <c r="AD15" s="1558"/>
      <c r="AE15" s="2028"/>
      <c r="AF15" s="2028"/>
      <c r="AG15" s="2028"/>
      <c r="AH15" s="2011"/>
      <c r="AI15" s="2011"/>
      <c r="AJ15" s="2011"/>
      <c r="AK15" s="2028"/>
      <c r="AL15" s="2028"/>
      <c r="AM15" s="2029"/>
      <c r="AN15" s="1656"/>
      <c r="AO15" s="2030"/>
      <c r="AP15" s="2030"/>
      <c r="AQ15" s="1598"/>
    </row>
    <row r="16" spans="1:43" s="91" customFormat="1" ht="105" x14ac:dyDescent="0.25">
      <c r="A16" s="96"/>
      <c r="B16" s="430"/>
      <c r="C16" s="430"/>
      <c r="D16" s="429"/>
      <c r="E16" s="430"/>
      <c r="F16" s="430"/>
      <c r="G16" s="429"/>
      <c r="H16" s="430"/>
      <c r="I16" s="430"/>
      <c r="J16" s="381">
        <v>4</v>
      </c>
      <c r="K16" s="384" t="s">
        <v>777</v>
      </c>
      <c r="L16" s="104" t="s">
        <v>2178</v>
      </c>
      <c r="M16" s="98">
        <v>1</v>
      </c>
      <c r="N16" s="1550"/>
      <c r="O16" s="1656"/>
      <c r="P16" s="1569"/>
      <c r="Q16" s="269">
        <f>(+V16)/$R$12</f>
        <v>0.24705882352941178</v>
      </c>
      <c r="R16" s="1556"/>
      <c r="S16" s="1569"/>
      <c r="T16" s="1569"/>
      <c r="U16" s="266" t="s">
        <v>778</v>
      </c>
      <c r="V16" s="270">
        <v>21000000</v>
      </c>
      <c r="W16" s="1656"/>
      <c r="X16" s="1621"/>
      <c r="Y16" s="2014"/>
      <c r="Z16" s="2014"/>
      <c r="AA16" s="2017"/>
      <c r="AB16" s="1558"/>
      <c r="AC16" s="1558"/>
      <c r="AD16" s="1558"/>
      <c r="AE16" s="2028"/>
      <c r="AF16" s="2028"/>
      <c r="AG16" s="2028"/>
      <c r="AH16" s="2011"/>
      <c r="AI16" s="2011"/>
      <c r="AJ16" s="2011"/>
      <c r="AK16" s="2028"/>
      <c r="AL16" s="2028"/>
      <c r="AM16" s="2029"/>
      <c r="AN16" s="1656"/>
      <c r="AO16" s="2030"/>
      <c r="AP16" s="2030"/>
      <c r="AQ16" s="1598"/>
    </row>
    <row r="17" spans="1:43" s="91" customFormat="1" ht="114" x14ac:dyDescent="0.25">
      <c r="A17" s="96"/>
      <c r="B17" s="430"/>
      <c r="C17" s="430"/>
      <c r="D17" s="429"/>
      <c r="E17" s="430"/>
      <c r="F17" s="430"/>
      <c r="G17" s="429"/>
      <c r="H17" s="430"/>
      <c r="I17" s="430"/>
      <c r="J17" s="381">
        <v>5</v>
      </c>
      <c r="K17" s="384" t="s">
        <v>779</v>
      </c>
      <c r="L17" s="104" t="s">
        <v>2179</v>
      </c>
      <c r="M17" s="98">
        <v>2</v>
      </c>
      <c r="N17" s="1550"/>
      <c r="O17" s="1656"/>
      <c r="P17" s="1569"/>
      <c r="Q17" s="269">
        <f>(+V17)/$R$12</f>
        <v>0.24705882352941178</v>
      </c>
      <c r="R17" s="1556"/>
      <c r="S17" s="1569"/>
      <c r="T17" s="1569"/>
      <c r="U17" s="271" t="s">
        <v>780</v>
      </c>
      <c r="V17" s="270">
        <v>21000000</v>
      </c>
      <c r="W17" s="1656"/>
      <c r="X17" s="1621"/>
      <c r="Y17" s="2014"/>
      <c r="Z17" s="2014"/>
      <c r="AA17" s="2017"/>
      <c r="AB17" s="1558"/>
      <c r="AC17" s="1558"/>
      <c r="AD17" s="1558"/>
      <c r="AE17" s="2028"/>
      <c r="AF17" s="2028"/>
      <c r="AG17" s="2028"/>
      <c r="AH17" s="2011"/>
      <c r="AI17" s="2011"/>
      <c r="AJ17" s="2011"/>
      <c r="AK17" s="2028"/>
      <c r="AL17" s="2028"/>
      <c r="AM17" s="2029"/>
      <c r="AN17" s="1656"/>
      <c r="AO17" s="2030"/>
      <c r="AP17" s="2030"/>
      <c r="AQ17" s="1598"/>
    </row>
    <row r="18" spans="1:43" s="91" customFormat="1" ht="99.75" x14ac:dyDescent="0.25">
      <c r="A18" s="96"/>
      <c r="B18" s="1529"/>
      <c r="C18" s="1530"/>
      <c r="D18" s="429"/>
      <c r="E18" s="97"/>
      <c r="F18" s="340"/>
      <c r="G18" s="429"/>
      <c r="H18" s="97"/>
      <c r="I18" s="340"/>
      <c r="J18" s="381">
        <v>6</v>
      </c>
      <c r="K18" s="384" t="s">
        <v>781</v>
      </c>
      <c r="L18" s="104" t="s">
        <v>2180</v>
      </c>
      <c r="M18" s="98">
        <v>12</v>
      </c>
      <c r="N18" s="1550"/>
      <c r="O18" s="1659"/>
      <c r="P18" s="1570"/>
      <c r="Q18" s="269">
        <f>(+V18)/$R$12</f>
        <v>8.2352941176470587E-2</v>
      </c>
      <c r="R18" s="1556"/>
      <c r="S18" s="1570"/>
      <c r="T18" s="1570"/>
      <c r="U18" s="271" t="s">
        <v>782</v>
      </c>
      <c r="V18" s="272">
        <v>7000000</v>
      </c>
      <c r="W18" s="1659"/>
      <c r="X18" s="1615"/>
      <c r="Y18" s="2015"/>
      <c r="Z18" s="2015"/>
      <c r="AA18" s="2018"/>
      <c r="AB18" s="1558"/>
      <c r="AC18" s="1558"/>
      <c r="AD18" s="1558"/>
      <c r="AE18" s="2028"/>
      <c r="AF18" s="2028"/>
      <c r="AG18" s="2028"/>
      <c r="AH18" s="2012"/>
      <c r="AI18" s="2012"/>
      <c r="AJ18" s="2012"/>
      <c r="AK18" s="2028"/>
      <c r="AL18" s="2028"/>
      <c r="AM18" s="2029"/>
      <c r="AN18" s="1659"/>
      <c r="AO18" s="2030"/>
      <c r="AP18" s="2030"/>
      <c r="AQ18" s="1598"/>
    </row>
    <row r="19" spans="1:43" x14ac:dyDescent="0.25">
      <c r="A19" s="417"/>
      <c r="B19" s="424"/>
      <c r="C19" s="424"/>
      <c r="D19" s="429"/>
      <c r="E19" s="424"/>
      <c r="F19" s="425"/>
      <c r="G19" s="95">
        <v>2</v>
      </c>
      <c r="H19" s="24" t="s">
        <v>783</v>
      </c>
      <c r="I19" s="24"/>
      <c r="J19" s="24"/>
      <c r="K19" s="25"/>
      <c r="L19" s="24"/>
      <c r="M19" s="24"/>
      <c r="N19" s="24"/>
      <c r="O19" s="26"/>
      <c r="P19" s="25"/>
      <c r="Q19" s="27"/>
      <c r="R19" s="28"/>
      <c r="S19" s="25"/>
      <c r="T19" s="25"/>
      <c r="U19" s="25"/>
      <c r="V19" s="29"/>
      <c r="W19" s="30"/>
      <c r="X19" s="26"/>
      <c r="Y19" s="24"/>
      <c r="Z19" s="24"/>
      <c r="AA19" s="24"/>
      <c r="AB19" s="24"/>
      <c r="AC19" s="24"/>
      <c r="AD19" s="24"/>
      <c r="AE19" s="24"/>
      <c r="AF19" s="24"/>
      <c r="AG19" s="24"/>
      <c r="AH19" s="24"/>
      <c r="AI19" s="24"/>
      <c r="AJ19" s="24"/>
      <c r="AK19" s="24"/>
      <c r="AL19" s="24"/>
      <c r="AM19" s="24"/>
      <c r="AN19" s="24"/>
      <c r="AO19" s="31"/>
      <c r="AP19" s="31"/>
      <c r="AQ19" s="32"/>
    </row>
    <row r="20" spans="1:43" ht="128.25" customHeight="1" x14ac:dyDescent="0.25">
      <c r="A20" s="619"/>
      <c r="B20" s="23"/>
      <c r="C20" s="23"/>
      <c r="D20" s="1992"/>
      <c r="E20" s="1993"/>
      <c r="F20" s="1994"/>
      <c r="G20" s="2024"/>
      <c r="H20" s="2024"/>
      <c r="I20" s="2024"/>
      <c r="J20" s="381">
        <v>8</v>
      </c>
      <c r="K20" s="200" t="s">
        <v>784</v>
      </c>
      <c r="L20" s="104" t="s">
        <v>2181</v>
      </c>
      <c r="M20" s="386">
        <v>1</v>
      </c>
      <c r="N20" s="2025" t="s">
        <v>785</v>
      </c>
      <c r="O20" s="1938" t="s">
        <v>2341</v>
      </c>
      <c r="P20" s="1568" t="s">
        <v>786</v>
      </c>
      <c r="Q20" s="269">
        <f>V20*1/R20</f>
        <v>0.38</v>
      </c>
      <c r="R20" s="2027">
        <f>SUM(V20:V21)</f>
        <v>100000000</v>
      </c>
      <c r="S20" s="1635" t="s">
        <v>2342</v>
      </c>
      <c r="T20" s="2041" t="s">
        <v>787</v>
      </c>
      <c r="U20" s="60" t="s">
        <v>788</v>
      </c>
      <c r="V20" s="273">
        <v>38000000</v>
      </c>
      <c r="W20" s="1938">
        <v>20</v>
      </c>
      <c r="X20" s="1657" t="s">
        <v>223</v>
      </c>
      <c r="Y20" s="2008">
        <v>252568</v>
      </c>
      <c r="Z20" s="2008">
        <v>243650</v>
      </c>
      <c r="AA20" s="2037">
        <v>97896</v>
      </c>
      <c r="AB20" s="2039">
        <v>53351</v>
      </c>
      <c r="AC20" s="2039">
        <v>140316</v>
      </c>
      <c r="AD20" s="2039">
        <v>30825</v>
      </c>
      <c r="AE20" s="2031"/>
      <c r="AF20" s="2031"/>
      <c r="AG20" s="2031"/>
      <c r="AH20" s="2031"/>
      <c r="AI20" s="2031"/>
      <c r="AJ20" s="2031"/>
      <c r="AK20" s="2031"/>
      <c r="AL20" s="2031"/>
      <c r="AM20" s="2031"/>
      <c r="AN20" s="2032">
        <f>SUM(Y20:Z21)</f>
        <v>496218</v>
      </c>
      <c r="AO20" s="2033">
        <v>43101</v>
      </c>
      <c r="AP20" s="2034">
        <v>43465</v>
      </c>
      <c r="AQ20" s="2035" t="s">
        <v>2354</v>
      </c>
    </row>
    <row r="21" spans="1:43" ht="57" x14ac:dyDescent="0.25">
      <c r="A21" s="619"/>
      <c r="B21" s="23"/>
      <c r="C21" s="23"/>
      <c r="D21" s="1995"/>
      <c r="E21" s="1996"/>
      <c r="F21" s="1997"/>
      <c r="G21" s="2024"/>
      <c r="H21" s="2024"/>
      <c r="I21" s="2024"/>
      <c r="J21" s="381">
        <v>7</v>
      </c>
      <c r="K21" s="200" t="s">
        <v>789</v>
      </c>
      <c r="L21" s="104" t="s">
        <v>2182</v>
      </c>
      <c r="M21" s="386">
        <v>1</v>
      </c>
      <c r="N21" s="2026"/>
      <c r="O21" s="1940"/>
      <c r="P21" s="1570"/>
      <c r="Q21" s="269">
        <f>V21*1/R20</f>
        <v>0.62</v>
      </c>
      <c r="R21" s="2027"/>
      <c r="S21" s="1668"/>
      <c r="T21" s="2041"/>
      <c r="U21" s="60" t="s">
        <v>789</v>
      </c>
      <c r="V21" s="274">
        <v>62000000</v>
      </c>
      <c r="W21" s="1940"/>
      <c r="X21" s="1670"/>
      <c r="Y21" s="2009"/>
      <c r="Z21" s="2009"/>
      <c r="AA21" s="2038"/>
      <c r="AB21" s="2040"/>
      <c r="AC21" s="2040"/>
      <c r="AD21" s="2040"/>
      <c r="AE21" s="2031"/>
      <c r="AF21" s="2031"/>
      <c r="AG21" s="2031"/>
      <c r="AH21" s="2031"/>
      <c r="AI21" s="2031"/>
      <c r="AJ21" s="2031"/>
      <c r="AK21" s="2031"/>
      <c r="AL21" s="2031"/>
      <c r="AM21" s="2031"/>
      <c r="AN21" s="2032"/>
      <c r="AO21" s="2033"/>
      <c r="AP21" s="2034"/>
      <c r="AQ21" s="2035"/>
    </row>
    <row r="22" spans="1:43" x14ac:dyDescent="0.25">
      <c r="A22" s="417"/>
      <c r="B22" s="424"/>
      <c r="C22" s="424"/>
      <c r="D22" s="2021"/>
      <c r="E22" s="2022"/>
      <c r="F22" s="2023"/>
      <c r="G22" s="100">
        <v>3</v>
      </c>
      <c r="H22" s="24" t="s">
        <v>790</v>
      </c>
      <c r="I22" s="24"/>
      <c r="J22" s="24"/>
      <c r="K22" s="25"/>
      <c r="L22" s="24"/>
      <c r="M22" s="24"/>
      <c r="N22" s="24"/>
      <c r="O22" s="26"/>
      <c r="P22" s="25"/>
      <c r="Q22" s="27"/>
      <c r="R22" s="28"/>
      <c r="S22" s="25"/>
      <c r="T22" s="25"/>
      <c r="U22" s="25"/>
      <c r="V22" s="29"/>
      <c r="W22" s="30"/>
      <c r="X22" s="26"/>
      <c r="Y22" s="24"/>
      <c r="Z22" s="24"/>
      <c r="AA22" s="24"/>
      <c r="AB22" s="24"/>
      <c r="AC22" s="24"/>
      <c r="AD22" s="24"/>
      <c r="AE22" s="24"/>
      <c r="AF22" s="24"/>
      <c r="AG22" s="24"/>
      <c r="AH22" s="24"/>
      <c r="AI22" s="24"/>
      <c r="AJ22" s="24"/>
      <c r="AK22" s="24"/>
      <c r="AL22" s="24"/>
      <c r="AM22" s="24"/>
      <c r="AN22" s="24"/>
      <c r="AO22" s="31"/>
      <c r="AP22" s="31"/>
      <c r="AQ22" s="32"/>
    </row>
    <row r="23" spans="1:43" ht="41.25" customHeight="1" x14ac:dyDescent="0.25">
      <c r="A23" s="619"/>
      <c r="B23" s="23"/>
      <c r="C23" s="23"/>
      <c r="D23" s="2036"/>
      <c r="E23" s="2036"/>
      <c r="F23" s="2036"/>
      <c r="G23" s="2024"/>
      <c r="H23" s="2024"/>
      <c r="I23" s="2024"/>
      <c r="J23" s="1614">
        <v>14</v>
      </c>
      <c r="K23" s="1568" t="s">
        <v>791</v>
      </c>
      <c r="L23" s="1614" t="s">
        <v>2183</v>
      </c>
      <c r="M23" s="2005">
        <v>6</v>
      </c>
      <c r="N23" s="2006" t="s">
        <v>792</v>
      </c>
      <c r="O23" s="1938" t="s">
        <v>2343</v>
      </c>
      <c r="P23" s="1635" t="s">
        <v>793</v>
      </c>
      <c r="Q23" s="1942">
        <f>SUM(V23:V25)/R23</f>
        <v>1</v>
      </c>
      <c r="R23" s="2043">
        <f>SUM(V23:V25)</f>
        <v>529872658</v>
      </c>
      <c r="S23" s="1952" t="s">
        <v>2342</v>
      </c>
      <c r="T23" s="2041" t="s">
        <v>794</v>
      </c>
      <c r="U23" s="275" t="s">
        <v>2210</v>
      </c>
      <c r="V23" s="274">
        <v>180725334</v>
      </c>
      <c r="W23" s="1938">
        <v>20</v>
      </c>
      <c r="X23" s="1657" t="s">
        <v>223</v>
      </c>
      <c r="Y23" s="2042">
        <v>35373</v>
      </c>
      <c r="Z23" s="2042">
        <v>33985</v>
      </c>
      <c r="AA23" s="2045">
        <v>16632</v>
      </c>
      <c r="AB23" s="2042">
        <v>3361</v>
      </c>
      <c r="AC23" s="2042">
        <v>39432</v>
      </c>
      <c r="AD23" s="2042">
        <v>9933</v>
      </c>
      <c r="AE23" s="2042"/>
      <c r="AF23" s="2042"/>
      <c r="AG23" s="2042"/>
      <c r="AH23" s="2042"/>
      <c r="AI23" s="2042"/>
      <c r="AJ23" s="2042"/>
      <c r="AK23" s="2042"/>
      <c r="AL23" s="2042"/>
      <c r="AM23" s="2042"/>
      <c r="AN23" s="2042">
        <f>SUM(AA23:AM25)</f>
        <v>69358</v>
      </c>
      <c r="AO23" s="2030">
        <v>43101</v>
      </c>
      <c r="AP23" s="2044">
        <v>43435</v>
      </c>
      <c r="AQ23" s="2035" t="s">
        <v>2354</v>
      </c>
    </row>
    <row r="24" spans="1:43" ht="57" x14ac:dyDescent="0.25">
      <c r="A24" s="619"/>
      <c r="B24" s="23"/>
      <c r="C24" s="23"/>
      <c r="D24" s="2036"/>
      <c r="E24" s="2036"/>
      <c r="F24" s="2036"/>
      <c r="G24" s="2024"/>
      <c r="H24" s="2024"/>
      <c r="I24" s="2024"/>
      <c r="J24" s="1621"/>
      <c r="K24" s="1569"/>
      <c r="L24" s="1621"/>
      <c r="M24" s="2005"/>
      <c r="N24" s="2006"/>
      <c r="O24" s="1939"/>
      <c r="P24" s="1646"/>
      <c r="Q24" s="1943"/>
      <c r="R24" s="2043"/>
      <c r="S24" s="1953"/>
      <c r="T24" s="2041"/>
      <c r="U24" s="275" t="s">
        <v>2211</v>
      </c>
      <c r="V24" s="274">
        <v>180725334</v>
      </c>
      <c r="W24" s="1939"/>
      <c r="X24" s="1669"/>
      <c r="Y24" s="2042"/>
      <c r="Z24" s="2042"/>
      <c r="AA24" s="2045"/>
      <c r="AB24" s="2042"/>
      <c r="AC24" s="2042"/>
      <c r="AD24" s="2042"/>
      <c r="AE24" s="2042"/>
      <c r="AF24" s="2042"/>
      <c r="AG24" s="2042"/>
      <c r="AH24" s="2042"/>
      <c r="AI24" s="2042"/>
      <c r="AJ24" s="2042"/>
      <c r="AK24" s="2042"/>
      <c r="AL24" s="2042"/>
      <c r="AM24" s="2042"/>
      <c r="AN24" s="2042"/>
      <c r="AO24" s="2030"/>
      <c r="AP24" s="2044"/>
      <c r="AQ24" s="2035"/>
    </row>
    <row r="25" spans="1:43" ht="42.75" x14ac:dyDescent="0.25">
      <c r="A25" s="619"/>
      <c r="B25" s="23"/>
      <c r="C25" s="23"/>
      <c r="D25" s="2036"/>
      <c r="E25" s="2036"/>
      <c r="F25" s="2036"/>
      <c r="G25" s="2024"/>
      <c r="H25" s="2024"/>
      <c r="I25" s="2024"/>
      <c r="J25" s="1615"/>
      <c r="K25" s="1570"/>
      <c r="L25" s="1615"/>
      <c r="M25" s="2005"/>
      <c r="N25" s="2006"/>
      <c r="O25" s="1940"/>
      <c r="P25" s="1668"/>
      <c r="Q25" s="1944"/>
      <c r="R25" s="2043"/>
      <c r="S25" s="1954"/>
      <c r="T25" s="2041"/>
      <c r="U25" s="275" t="s">
        <v>795</v>
      </c>
      <c r="V25" s="274">
        <v>168421990</v>
      </c>
      <c r="W25" s="1940"/>
      <c r="X25" s="1670"/>
      <c r="Y25" s="2042"/>
      <c r="Z25" s="2042"/>
      <c r="AA25" s="2045"/>
      <c r="AB25" s="2042"/>
      <c r="AC25" s="2042"/>
      <c r="AD25" s="2042"/>
      <c r="AE25" s="2042"/>
      <c r="AF25" s="2042"/>
      <c r="AG25" s="2042"/>
      <c r="AH25" s="2042"/>
      <c r="AI25" s="2042"/>
      <c r="AJ25" s="2042"/>
      <c r="AK25" s="2042"/>
      <c r="AL25" s="2042"/>
      <c r="AM25" s="2042"/>
      <c r="AN25" s="2042"/>
      <c r="AO25" s="2030"/>
      <c r="AP25" s="2044"/>
      <c r="AQ25" s="2035"/>
    </row>
    <row r="26" spans="1:43" ht="68.25" customHeight="1" x14ac:dyDescent="0.25">
      <c r="A26" s="619"/>
      <c r="B26" s="23"/>
      <c r="C26" s="23"/>
      <c r="D26" s="2036"/>
      <c r="E26" s="2036"/>
      <c r="F26" s="2036"/>
      <c r="G26" s="2024"/>
      <c r="H26" s="2024"/>
      <c r="I26" s="2024"/>
      <c r="J26" s="2098">
        <v>15</v>
      </c>
      <c r="K26" s="1568" t="s">
        <v>796</v>
      </c>
      <c r="L26" s="1614" t="s">
        <v>2184</v>
      </c>
      <c r="M26" s="1687">
        <v>2</v>
      </c>
      <c r="N26" s="1657" t="s">
        <v>2174</v>
      </c>
      <c r="O26" s="1938" t="s">
        <v>2344</v>
      </c>
      <c r="P26" s="1568" t="s">
        <v>797</v>
      </c>
      <c r="Q26" s="2047">
        <f>SUM(V26:V27)/R26</f>
        <v>0.86289549376797703</v>
      </c>
      <c r="R26" s="2048">
        <f>SUM(V26:V31)</f>
        <v>208600000</v>
      </c>
      <c r="S26" s="2041" t="s">
        <v>798</v>
      </c>
      <c r="T26" s="1948" t="s">
        <v>799</v>
      </c>
      <c r="U26" s="277" t="s">
        <v>800</v>
      </c>
      <c r="V26" s="278">
        <v>170000000</v>
      </c>
      <c r="W26" s="1938">
        <v>20</v>
      </c>
      <c r="X26" s="1938" t="s">
        <v>223</v>
      </c>
      <c r="Y26" s="2046">
        <v>40906</v>
      </c>
      <c r="Z26" s="2046">
        <v>37728</v>
      </c>
      <c r="AA26" s="2045">
        <v>16790</v>
      </c>
      <c r="AB26" s="2046">
        <v>8871</v>
      </c>
      <c r="AC26" s="2046">
        <v>46240</v>
      </c>
      <c r="AD26" s="2046">
        <v>10814</v>
      </c>
      <c r="AE26" s="2045"/>
      <c r="AF26" s="2045"/>
      <c r="AG26" s="2045"/>
      <c r="AH26" s="2045"/>
      <c r="AI26" s="2045"/>
      <c r="AJ26" s="2045"/>
      <c r="AK26" s="2045"/>
      <c r="AL26" s="2045"/>
      <c r="AM26" s="2045"/>
      <c r="AN26" s="2052">
        <f>SUM(Y26:Z31)</f>
        <v>78634</v>
      </c>
      <c r="AO26" s="2030" t="s">
        <v>801</v>
      </c>
      <c r="AP26" s="2044">
        <v>43435</v>
      </c>
      <c r="AQ26" s="2035" t="s">
        <v>2354</v>
      </c>
    </row>
    <row r="27" spans="1:43" ht="42.75" x14ac:dyDescent="0.25">
      <c r="A27" s="619"/>
      <c r="B27" s="23"/>
      <c r="C27" s="23"/>
      <c r="D27" s="2036"/>
      <c r="E27" s="2036"/>
      <c r="F27" s="2036"/>
      <c r="G27" s="2024"/>
      <c r="H27" s="2024"/>
      <c r="I27" s="2024"/>
      <c r="J27" s="2099"/>
      <c r="K27" s="1569"/>
      <c r="L27" s="1615"/>
      <c r="M27" s="1687"/>
      <c r="N27" s="1669"/>
      <c r="O27" s="1939"/>
      <c r="P27" s="1569"/>
      <c r="Q27" s="2047"/>
      <c r="R27" s="2048"/>
      <c r="S27" s="2041"/>
      <c r="T27" s="1949"/>
      <c r="U27" s="277" t="s">
        <v>802</v>
      </c>
      <c r="V27" s="278">
        <v>10000000</v>
      </c>
      <c r="W27" s="1939"/>
      <c r="X27" s="1939" t="s">
        <v>770</v>
      </c>
      <c r="Y27" s="2046"/>
      <c r="Z27" s="2046"/>
      <c r="AA27" s="2045"/>
      <c r="AB27" s="2046"/>
      <c r="AC27" s="2046"/>
      <c r="AD27" s="2046"/>
      <c r="AE27" s="2045"/>
      <c r="AF27" s="2045"/>
      <c r="AG27" s="2045"/>
      <c r="AH27" s="2045"/>
      <c r="AI27" s="2045"/>
      <c r="AJ27" s="2045"/>
      <c r="AK27" s="2045"/>
      <c r="AL27" s="2045"/>
      <c r="AM27" s="2045"/>
      <c r="AN27" s="2045"/>
      <c r="AO27" s="2030"/>
      <c r="AP27" s="2044"/>
      <c r="AQ27" s="2035"/>
    </row>
    <row r="28" spans="1:43" ht="99.75" x14ac:dyDescent="0.25">
      <c r="A28" s="619"/>
      <c r="B28" s="23"/>
      <c r="C28" s="23"/>
      <c r="D28" s="2036"/>
      <c r="E28" s="2036"/>
      <c r="F28" s="2036"/>
      <c r="G28" s="2024"/>
      <c r="H28" s="2024"/>
      <c r="I28" s="2024"/>
      <c r="J28" s="276">
        <v>16</v>
      </c>
      <c r="K28" s="382" t="s">
        <v>803</v>
      </c>
      <c r="L28" s="104" t="s">
        <v>2185</v>
      </c>
      <c r="M28" s="399">
        <v>4</v>
      </c>
      <c r="N28" s="1669"/>
      <c r="O28" s="1939"/>
      <c r="P28" s="1569"/>
      <c r="Q28" s="390">
        <f>V28/$R$26</f>
        <v>2.8763183125599234E-2</v>
      </c>
      <c r="R28" s="2048"/>
      <c r="S28" s="2041"/>
      <c r="T28" s="1949"/>
      <c r="U28" s="279" t="s">
        <v>804</v>
      </c>
      <c r="V28" s="280">
        <v>6000000</v>
      </c>
      <c r="W28" s="1939"/>
      <c r="X28" s="1939" t="s">
        <v>770</v>
      </c>
      <c r="Y28" s="2046"/>
      <c r="Z28" s="2046"/>
      <c r="AA28" s="2045"/>
      <c r="AB28" s="2046"/>
      <c r="AC28" s="2046"/>
      <c r="AD28" s="2046"/>
      <c r="AE28" s="2045"/>
      <c r="AF28" s="2045"/>
      <c r="AG28" s="2045"/>
      <c r="AH28" s="2045"/>
      <c r="AI28" s="2045"/>
      <c r="AJ28" s="2045"/>
      <c r="AK28" s="2045"/>
      <c r="AL28" s="2045"/>
      <c r="AM28" s="2045"/>
      <c r="AN28" s="2045"/>
      <c r="AO28" s="2030"/>
      <c r="AP28" s="2044"/>
      <c r="AQ28" s="2035"/>
    </row>
    <row r="29" spans="1:43" ht="57" x14ac:dyDescent="0.25">
      <c r="A29" s="619"/>
      <c r="B29" s="23"/>
      <c r="C29" s="23"/>
      <c r="D29" s="2036"/>
      <c r="E29" s="2036"/>
      <c r="F29" s="2036"/>
      <c r="G29" s="2024"/>
      <c r="H29" s="2024"/>
      <c r="I29" s="2024"/>
      <c r="J29" s="276">
        <v>18</v>
      </c>
      <c r="K29" s="78" t="s">
        <v>805</v>
      </c>
      <c r="L29" s="104" t="s">
        <v>2186</v>
      </c>
      <c r="M29" s="399">
        <v>7</v>
      </c>
      <c r="N29" s="1669"/>
      <c r="O29" s="1939"/>
      <c r="P29" s="1569"/>
      <c r="Q29" s="390">
        <f>V29/$R$26</f>
        <v>4.1227229146692232E-2</v>
      </c>
      <c r="R29" s="2048"/>
      <c r="S29" s="2041"/>
      <c r="T29" s="1950"/>
      <c r="U29" s="281" t="s">
        <v>806</v>
      </c>
      <c r="V29" s="280">
        <v>8600000</v>
      </c>
      <c r="W29" s="1939"/>
      <c r="X29" s="1939" t="s">
        <v>770</v>
      </c>
      <c r="Y29" s="2046"/>
      <c r="Z29" s="2046"/>
      <c r="AA29" s="2045"/>
      <c r="AB29" s="2046"/>
      <c r="AC29" s="2046"/>
      <c r="AD29" s="2046"/>
      <c r="AE29" s="2045"/>
      <c r="AF29" s="2045"/>
      <c r="AG29" s="2045"/>
      <c r="AH29" s="2045"/>
      <c r="AI29" s="2045"/>
      <c r="AJ29" s="2045"/>
      <c r="AK29" s="2045"/>
      <c r="AL29" s="2045"/>
      <c r="AM29" s="2045"/>
      <c r="AN29" s="2045"/>
      <c r="AO29" s="2030"/>
      <c r="AP29" s="2044"/>
      <c r="AQ29" s="2035"/>
    </row>
    <row r="30" spans="1:43" ht="114" x14ac:dyDescent="0.25">
      <c r="A30" s="619"/>
      <c r="B30" s="23"/>
      <c r="C30" s="23"/>
      <c r="D30" s="2036"/>
      <c r="E30" s="2036"/>
      <c r="F30" s="2036"/>
      <c r="G30" s="2024"/>
      <c r="H30" s="2024"/>
      <c r="I30" s="2024"/>
      <c r="J30" s="276">
        <v>19</v>
      </c>
      <c r="K30" s="200" t="s">
        <v>807</v>
      </c>
      <c r="L30" s="104" t="s">
        <v>2187</v>
      </c>
      <c r="M30" s="399">
        <v>9</v>
      </c>
      <c r="N30" s="1669"/>
      <c r="O30" s="1939"/>
      <c r="P30" s="1569"/>
      <c r="Q30" s="390">
        <f t="shared" ref="Q30:Q31" si="0">V30/$R$26</f>
        <v>3.3557046979865772E-2</v>
      </c>
      <c r="R30" s="2048"/>
      <c r="S30" s="2041"/>
      <c r="T30" s="403" t="s">
        <v>808</v>
      </c>
      <c r="U30" s="282" t="s">
        <v>809</v>
      </c>
      <c r="V30" s="280">
        <v>7000000</v>
      </c>
      <c r="W30" s="1939"/>
      <c r="X30" s="1939" t="s">
        <v>770</v>
      </c>
      <c r="Y30" s="2046"/>
      <c r="Z30" s="2046"/>
      <c r="AA30" s="2045"/>
      <c r="AB30" s="2046"/>
      <c r="AC30" s="2046"/>
      <c r="AD30" s="2046"/>
      <c r="AE30" s="2045"/>
      <c r="AF30" s="2045"/>
      <c r="AG30" s="2045"/>
      <c r="AH30" s="2045"/>
      <c r="AI30" s="2045"/>
      <c r="AJ30" s="2045"/>
      <c r="AK30" s="2045"/>
      <c r="AL30" s="2045"/>
      <c r="AM30" s="2045"/>
      <c r="AN30" s="2045"/>
      <c r="AO30" s="2030"/>
      <c r="AP30" s="2044"/>
      <c r="AQ30" s="2035"/>
    </row>
    <row r="31" spans="1:43" ht="114" x14ac:dyDescent="0.25">
      <c r="A31" s="619"/>
      <c r="B31" s="23"/>
      <c r="C31" s="23"/>
      <c r="D31" s="2036"/>
      <c r="E31" s="2036"/>
      <c r="F31" s="2036"/>
      <c r="G31" s="2024"/>
      <c r="H31" s="2024"/>
      <c r="I31" s="2024"/>
      <c r="J31" s="276">
        <v>20</v>
      </c>
      <c r="K31" s="200" t="s">
        <v>810</v>
      </c>
      <c r="L31" s="104" t="s">
        <v>2188</v>
      </c>
      <c r="M31" s="385">
        <v>70</v>
      </c>
      <c r="N31" s="1670"/>
      <c r="O31" s="1940"/>
      <c r="P31" s="1570"/>
      <c r="Q31" s="390">
        <f t="shared" si="0"/>
        <v>3.3557046979865772E-2</v>
      </c>
      <c r="R31" s="2048"/>
      <c r="S31" s="2041"/>
      <c r="T31" s="102" t="s">
        <v>811</v>
      </c>
      <c r="U31" s="401" t="s">
        <v>812</v>
      </c>
      <c r="V31" s="278">
        <v>7000000</v>
      </c>
      <c r="W31" s="1940"/>
      <c r="X31" s="1940" t="s">
        <v>770</v>
      </c>
      <c r="Y31" s="2046"/>
      <c r="Z31" s="2046"/>
      <c r="AA31" s="2045"/>
      <c r="AB31" s="2046"/>
      <c r="AC31" s="2046"/>
      <c r="AD31" s="2046"/>
      <c r="AE31" s="2045"/>
      <c r="AF31" s="2045"/>
      <c r="AG31" s="2045"/>
      <c r="AH31" s="2045"/>
      <c r="AI31" s="2045"/>
      <c r="AJ31" s="2045"/>
      <c r="AK31" s="2045"/>
      <c r="AL31" s="2045"/>
      <c r="AM31" s="2045"/>
      <c r="AN31" s="2045"/>
      <c r="AO31" s="2030"/>
      <c r="AP31" s="2044"/>
      <c r="AQ31" s="2035"/>
    </row>
    <row r="32" spans="1:43" x14ac:dyDescent="0.25">
      <c r="A32" s="93">
        <v>2</v>
      </c>
      <c r="B32" s="4" t="s">
        <v>813</v>
      </c>
      <c r="C32" s="4"/>
      <c r="D32" s="4"/>
      <c r="E32" s="4"/>
      <c r="F32" s="4"/>
      <c r="G32" s="4"/>
      <c r="H32" s="4"/>
      <c r="I32" s="4"/>
      <c r="J32" s="4"/>
      <c r="K32" s="5"/>
      <c r="L32" s="4"/>
      <c r="M32" s="4"/>
      <c r="N32" s="4"/>
      <c r="O32" s="402"/>
      <c r="P32" s="5"/>
      <c r="Q32" s="7"/>
      <c r="R32" s="8"/>
      <c r="S32" s="5"/>
      <c r="T32" s="5"/>
      <c r="U32" s="5"/>
      <c r="V32" s="9"/>
      <c r="W32" s="10"/>
      <c r="X32" s="402"/>
      <c r="Y32" s="4"/>
      <c r="Z32" s="4"/>
      <c r="AA32" s="4"/>
      <c r="AB32" s="4"/>
      <c r="AC32" s="4"/>
      <c r="AD32" s="4"/>
      <c r="AE32" s="4"/>
      <c r="AF32" s="4"/>
      <c r="AG32" s="4"/>
      <c r="AH32" s="4"/>
      <c r="AI32" s="4"/>
      <c r="AJ32" s="4"/>
      <c r="AK32" s="4"/>
      <c r="AL32" s="4"/>
      <c r="AM32" s="4"/>
      <c r="AN32" s="4"/>
      <c r="AO32" s="11"/>
      <c r="AP32" s="11"/>
      <c r="AQ32" s="12"/>
    </row>
    <row r="33" spans="1:43" x14ac:dyDescent="0.25">
      <c r="A33" s="415"/>
      <c r="B33" s="419"/>
      <c r="C33" s="420"/>
      <c r="D33" s="623">
        <v>2</v>
      </c>
      <c r="E33" s="55" t="s">
        <v>814</v>
      </c>
      <c r="F33" s="55"/>
      <c r="G33" s="14"/>
      <c r="H33" s="14"/>
      <c r="I33" s="14"/>
      <c r="J33" s="14"/>
      <c r="K33" s="15"/>
      <c r="L33" s="14"/>
      <c r="M33" s="14"/>
      <c r="N33" s="14"/>
      <c r="O33" s="16"/>
      <c r="P33" s="15"/>
      <c r="Q33" s="17"/>
      <c r="R33" s="18"/>
      <c r="S33" s="15"/>
      <c r="T33" s="15"/>
      <c r="U33" s="15"/>
      <c r="V33" s="19"/>
      <c r="W33" s="20"/>
      <c r="X33" s="16"/>
      <c r="Y33" s="14"/>
      <c r="Z33" s="14"/>
      <c r="AA33" s="14"/>
      <c r="AB33" s="14"/>
      <c r="AC33" s="14"/>
      <c r="AD33" s="14"/>
      <c r="AE33" s="14"/>
      <c r="AF33" s="14"/>
      <c r="AG33" s="14"/>
      <c r="AH33" s="14"/>
      <c r="AI33" s="14"/>
      <c r="AJ33" s="14"/>
      <c r="AK33" s="14"/>
      <c r="AL33" s="14"/>
      <c r="AM33" s="14"/>
      <c r="AN33" s="14"/>
      <c r="AO33" s="21"/>
      <c r="AP33" s="21"/>
      <c r="AQ33" s="22"/>
    </row>
    <row r="34" spans="1:43" x14ac:dyDescent="0.25">
      <c r="A34" s="416"/>
      <c r="B34" s="422"/>
      <c r="C34" s="422"/>
      <c r="D34" s="418"/>
      <c r="E34" s="419"/>
      <c r="F34" s="420"/>
      <c r="G34" s="100">
        <v>4</v>
      </c>
      <c r="H34" s="24" t="s">
        <v>815</v>
      </c>
      <c r="I34" s="24"/>
      <c r="J34" s="24"/>
      <c r="K34" s="25"/>
      <c r="L34" s="24"/>
      <c r="M34" s="24"/>
      <c r="N34" s="24"/>
      <c r="O34" s="26"/>
      <c r="P34" s="25"/>
      <c r="Q34" s="27"/>
      <c r="R34" s="28"/>
      <c r="S34" s="25"/>
      <c r="T34" s="25"/>
      <c r="U34" s="25"/>
      <c r="V34" s="29"/>
      <c r="W34" s="30"/>
      <c r="X34" s="26"/>
      <c r="Y34" s="24"/>
      <c r="Z34" s="24"/>
      <c r="AA34" s="24"/>
      <c r="AB34" s="24"/>
      <c r="AC34" s="24"/>
      <c r="AD34" s="24"/>
      <c r="AE34" s="24"/>
      <c r="AF34" s="24"/>
      <c r="AG34" s="24"/>
      <c r="AH34" s="24"/>
      <c r="AI34" s="24"/>
      <c r="AJ34" s="24"/>
      <c r="AK34" s="24"/>
      <c r="AL34" s="24"/>
      <c r="AM34" s="24"/>
      <c r="AN34" s="24"/>
      <c r="AO34" s="31"/>
      <c r="AP34" s="31"/>
      <c r="AQ34" s="32"/>
    </row>
    <row r="35" spans="1:43" ht="71.25" x14ac:dyDescent="0.25">
      <c r="A35" s="485"/>
      <c r="B35" s="75"/>
      <c r="C35" s="75"/>
      <c r="D35" s="486"/>
      <c r="E35" s="75"/>
      <c r="F35" s="487"/>
      <c r="G35" s="489"/>
      <c r="H35" s="160"/>
      <c r="I35" s="327"/>
      <c r="J35" s="1657">
        <v>21</v>
      </c>
      <c r="K35" s="1657" t="s">
        <v>816</v>
      </c>
      <c r="L35" s="1657" t="s">
        <v>2189</v>
      </c>
      <c r="M35" s="1712">
        <v>100</v>
      </c>
      <c r="N35" s="1527" t="s">
        <v>817</v>
      </c>
      <c r="O35" s="1938" t="s">
        <v>2345</v>
      </c>
      <c r="P35" s="1568" t="s">
        <v>818</v>
      </c>
      <c r="Q35" s="2049">
        <f>SUM(V35:V36)*1/R35</f>
        <v>0.19130434782608696</v>
      </c>
      <c r="R35" s="2051">
        <f>SUM(V35:V42)</f>
        <v>230000000</v>
      </c>
      <c r="S35" s="1952" t="s">
        <v>819</v>
      </c>
      <c r="T35" s="2062" t="s">
        <v>820</v>
      </c>
      <c r="U35" s="275" t="s">
        <v>2262</v>
      </c>
      <c r="V35" s="283">
        <v>30000000</v>
      </c>
      <c r="W35" s="1938">
        <v>20</v>
      </c>
      <c r="X35" s="1657" t="s">
        <v>223</v>
      </c>
      <c r="Y35" s="2065">
        <v>40</v>
      </c>
      <c r="Z35" s="2065">
        <v>60</v>
      </c>
      <c r="AA35" s="2037">
        <v>10</v>
      </c>
      <c r="AB35" s="2056">
        <v>20</v>
      </c>
      <c r="AC35" s="2056">
        <v>30</v>
      </c>
      <c r="AD35" s="2056">
        <v>40</v>
      </c>
      <c r="AE35" s="2059">
        <v>5</v>
      </c>
      <c r="AF35" s="2053"/>
      <c r="AG35" s="2053"/>
      <c r="AH35" s="2053"/>
      <c r="AI35" s="2053"/>
      <c r="AJ35" s="2053"/>
      <c r="AK35" s="2054">
        <v>5</v>
      </c>
      <c r="AL35" s="2053"/>
      <c r="AM35" s="2053"/>
      <c r="AN35" s="2068">
        <v>100</v>
      </c>
      <c r="AO35" s="2030">
        <v>43101</v>
      </c>
      <c r="AP35" s="2044">
        <v>43435</v>
      </c>
      <c r="AQ35" s="2035" t="s">
        <v>2354</v>
      </c>
    </row>
    <row r="36" spans="1:43" ht="42.75" x14ac:dyDescent="0.25">
      <c r="A36" s="485"/>
      <c r="B36" s="75"/>
      <c r="C36" s="75"/>
      <c r="D36" s="486"/>
      <c r="E36" s="75"/>
      <c r="F36" s="487"/>
      <c r="G36" s="486"/>
      <c r="H36" s="75"/>
      <c r="I36" s="487"/>
      <c r="J36" s="1670"/>
      <c r="K36" s="1670"/>
      <c r="L36" s="1670"/>
      <c r="M36" s="1729"/>
      <c r="N36" s="1530"/>
      <c r="O36" s="1939"/>
      <c r="P36" s="1569"/>
      <c r="Q36" s="2050"/>
      <c r="R36" s="2051"/>
      <c r="S36" s="1953"/>
      <c r="T36" s="2063"/>
      <c r="U36" s="275" t="s">
        <v>2263</v>
      </c>
      <c r="V36" s="283">
        <v>14000000</v>
      </c>
      <c r="W36" s="1939"/>
      <c r="X36" s="1669"/>
      <c r="Y36" s="2066"/>
      <c r="Z36" s="2066"/>
      <c r="AA36" s="2055"/>
      <c r="AB36" s="2057"/>
      <c r="AC36" s="2057"/>
      <c r="AD36" s="2057"/>
      <c r="AE36" s="2060"/>
      <c r="AF36" s="2053"/>
      <c r="AG36" s="2053"/>
      <c r="AH36" s="2053"/>
      <c r="AI36" s="2053"/>
      <c r="AJ36" s="2053"/>
      <c r="AK36" s="2054"/>
      <c r="AL36" s="2053"/>
      <c r="AM36" s="2053"/>
      <c r="AN36" s="2068"/>
      <c r="AO36" s="2030"/>
      <c r="AP36" s="2044"/>
      <c r="AQ36" s="2035"/>
    </row>
    <row r="37" spans="1:43" ht="114" x14ac:dyDescent="0.25">
      <c r="A37" s="485"/>
      <c r="B37" s="75"/>
      <c r="C37" s="75"/>
      <c r="D37" s="486"/>
      <c r="E37" s="75"/>
      <c r="F37" s="487"/>
      <c r="G37" s="486"/>
      <c r="H37" s="75"/>
      <c r="I37" s="487"/>
      <c r="J37" s="1712">
        <v>22</v>
      </c>
      <c r="K37" s="1689" t="s">
        <v>821</v>
      </c>
      <c r="L37" s="1689" t="s">
        <v>2190</v>
      </c>
      <c r="M37" s="1687">
        <v>2</v>
      </c>
      <c r="N37" s="1530"/>
      <c r="O37" s="1939"/>
      <c r="P37" s="1569"/>
      <c r="Q37" s="2049">
        <f>SUM(V37:V38)*1/R35</f>
        <v>0.12173913043478261</v>
      </c>
      <c r="R37" s="2051"/>
      <c r="S37" s="1953"/>
      <c r="T37" s="2063"/>
      <c r="U37" s="284" t="s">
        <v>2264</v>
      </c>
      <c r="V37" s="283">
        <v>10000000</v>
      </c>
      <c r="W37" s="1939"/>
      <c r="X37" s="1669"/>
      <c r="Y37" s="2066"/>
      <c r="Z37" s="2066"/>
      <c r="AA37" s="2055"/>
      <c r="AB37" s="2057"/>
      <c r="AC37" s="2057"/>
      <c r="AD37" s="2057"/>
      <c r="AE37" s="2060"/>
      <c r="AF37" s="2053"/>
      <c r="AG37" s="2053"/>
      <c r="AH37" s="2053"/>
      <c r="AI37" s="2053"/>
      <c r="AJ37" s="2053"/>
      <c r="AK37" s="2054"/>
      <c r="AL37" s="2053"/>
      <c r="AM37" s="2053"/>
      <c r="AN37" s="2068"/>
      <c r="AO37" s="2030"/>
      <c r="AP37" s="2044"/>
      <c r="AQ37" s="2035"/>
    </row>
    <row r="38" spans="1:43" ht="99.75" x14ac:dyDescent="0.25">
      <c r="A38" s="485"/>
      <c r="B38" s="75"/>
      <c r="C38" s="75"/>
      <c r="D38" s="486"/>
      <c r="E38" s="75"/>
      <c r="F38" s="487"/>
      <c r="G38" s="486"/>
      <c r="H38" s="75"/>
      <c r="I38" s="487"/>
      <c r="J38" s="1729"/>
      <c r="K38" s="1689"/>
      <c r="L38" s="1689"/>
      <c r="M38" s="1687"/>
      <c r="N38" s="1530"/>
      <c r="O38" s="1939"/>
      <c r="P38" s="1569"/>
      <c r="Q38" s="2050"/>
      <c r="R38" s="2051"/>
      <c r="S38" s="1953"/>
      <c r="T38" s="2064"/>
      <c r="U38" s="284" t="s">
        <v>2265</v>
      </c>
      <c r="V38" s="283">
        <v>18000000</v>
      </c>
      <c r="W38" s="1939"/>
      <c r="X38" s="1669"/>
      <c r="Y38" s="2066"/>
      <c r="Z38" s="2066"/>
      <c r="AA38" s="2055"/>
      <c r="AB38" s="2057"/>
      <c r="AC38" s="2057"/>
      <c r="AD38" s="2057"/>
      <c r="AE38" s="2060"/>
      <c r="AF38" s="2053"/>
      <c r="AG38" s="2053"/>
      <c r="AH38" s="2053"/>
      <c r="AI38" s="2053"/>
      <c r="AJ38" s="2053"/>
      <c r="AK38" s="2054"/>
      <c r="AL38" s="2053"/>
      <c r="AM38" s="2053"/>
      <c r="AN38" s="2068"/>
      <c r="AO38" s="2030"/>
      <c r="AP38" s="2044"/>
      <c r="AQ38" s="2035"/>
    </row>
    <row r="39" spans="1:43" ht="71.25" x14ac:dyDescent="0.25">
      <c r="A39" s="485"/>
      <c r="B39" s="75"/>
      <c r="C39" s="75"/>
      <c r="D39" s="486"/>
      <c r="E39" s="75"/>
      <c r="F39" s="487"/>
      <c r="G39" s="486"/>
      <c r="H39" s="75"/>
      <c r="I39" s="487"/>
      <c r="J39" s="1712">
        <v>23</v>
      </c>
      <c r="K39" s="1701" t="s">
        <v>822</v>
      </c>
      <c r="L39" s="1701" t="s">
        <v>2191</v>
      </c>
      <c r="M39" s="2007">
        <v>1</v>
      </c>
      <c r="N39" s="1530"/>
      <c r="O39" s="1939"/>
      <c r="P39" s="1569"/>
      <c r="Q39" s="2047">
        <f>SUM(V39:V41)*1/R35</f>
        <v>0.4956521739130435</v>
      </c>
      <c r="R39" s="2051"/>
      <c r="S39" s="1953"/>
      <c r="T39" s="1568" t="s">
        <v>823</v>
      </c>
      <c r="U39" s="275" t="s">
        <v>824</v>
      </c>
      <c r="V39" s="285">
        <v>60000000</v>
      </c>
      <c r="W39" s="1939"/>
      <c r="X39" s="1669"/>
      <c r="Y39" s="2066"/>
      <c r="Z39" s="2066"/>
      <c r="AA39" s="2055"/>
      <c r="AB39" s="2057"/>
      <c r="AC39" s="2057"/>
      <c r="AD39" s="2057"/>
      <c r="AE39" s="2060"/>
      <c r="AF39" s="2053"/>
      <c r="AG39" s="2053"/>
      <c r="AH39" s="2053"/>
      <c r="AI39" s="2053"/>
      <c r="AJ39" s="2053"/>
      <c r="AK39" s="2054"/>
      <c r="AL39" s="2053"/>
      <c r="AM39" s="2053"/>
      <c r="AN39" s="2068"/>
      <c r="AO39" s="2030"/>
      <c r="AP39" s="2044"/>
      <c r="AQ39" s="2035"/>
    </row>
    <row r="40" spans="1:43" ht="85.5" x14ac:dyDescent="0.25">
      <c r="A40" s="485"/>
      <c r="B40" s="75"/>
      <c r="C40" s="75"/>
      <c r="D40" s="486"/>
      <c r="E40" s="75"/>
      <c r="F40" s="487"/>
      <c r="G40" s="486"/>
      <c r="H40" s="75"/>
      <c r="I40" s="487"/>
      <c r="J40" s="1713"/>
      <c r="K40" s="1702"/>
      <c r="L40" s="1702"/>
      <c r="M40" s="2007"/>
      <c r="N40" s="1530"/>
      <c r="O40" s="1939"/>
      <c r="P40" s="1569"/>
      <c r="Q40" s="2047"/>
      <c r="R40" s="2051"/>
      <c r="S40" s="1953"/>
      <c r="T40" s="1569"/>
      <c r="U40" s="382" t="s">
        <v>825</v>
      </c>
      <c r="V40" s="285">
        <v>14000000</v>
      </c>
      <c r="W40" s="1939"/>
      <c r="X40" s="1669"/>
      <c r="Y40" s="2066"/>
      <c r="Z40" s="2066"/>
      <c r="AA40" s="2055"/>
      <c r="AB40" s="2057"/>
      <c r="AC40" s="2057"/>
      <c r="AD40" s="2057"/>
      <c r="AE40" s="2060"/>
      <c r="AF40" s="2053"/>
      <c r="AG40" s="2053"/>
      <c r="AH40" s="2053"/>
      <c r="AI40" s="2053"/>
      <c r="AJ40" s="2053"/>
      <c r="AK40" s="2054"/>
      <c r="AL40" s="2053"/>
      <c r="AM40" s="2053"/>
      <c r="AN40" s="2068"/>
      <c r="AO40" s="2030"/>
      <c r="AP40" s="2044"/>
      <c r="AQ40" s="2035"/>
    </row>
    <row r="41" spans="1:43" ht="42.75" x14ac:dyDescent="0.25">
      <c r="A41" s="485"/>
      <c r="B41" s="75"/>
      <c r="C41" s="75"/>
      <c r="D41" s="486"/>
      <c r="E41" s="75"/>
      <c r="F41" s="487"/>
      <c r="G41" s="486"/>
      <c r="H41" s="75"/>
      <c r="I41" s="487"/>
      <c r="J41" s="1729"/>
      <c r="K41" s="1704"/>
      <c r="L41" s="1704"/>
      <c r="M41" s="2007"/>
      <c r="N41" s="1530"/>
      <c r="O41" s="1939"/>
      <c r="P41" s="1569"/>
      <c r="Q41" s="2047"/>
      <c r="R41" s="2051"/>
      <c r="S41" s="1953"/>
      <c r="T41" s="1569"/>
      <c r="U41" s="275" t="s">
        <v>826</v>
      </c>
      <c r="V41" s="286">
        <v>40000000</v>
      </c>
      <c r="W41" s="1939"/>
      <c r="X41" s="1669"/>
      <c r="Y41" s="2066"/>
      <c r="Z41" s="2066"/>
      <c r="AA41" s="2055"/>
      <c r="AB41" s="2057"/>
      <c r="AC41" s="2057"/>
      <c r="AD41" s="2057"/>
      <c r="AE41" s="2060"/>
      <c r="AF41" s="2053"/>
      <c r="AG41" s="2053"/>
      <c r="AH41" s="2053"/>
      <c r="AI41" s="2053"/>
      <c r="AJ41" s="2053"/>
      <c r="AK41" s="2054"/>
      <c r="AL41" s="2053"/>
      <c r="AM41" s="2053"/>
      <c r="AN41" s="2068"/>
      <c r="AO41" s="2030"/>
      <c r="AP41" s="2044"/>
      <c r="AQ41" s="2035"/>
    </row>
    <row r="42" spans="1:43" ht="99.75" customHeight="1" x14ac:dyDescent="0.25">
      <c r="A42" s="485"/>
      <c r="B42" s="75"/>
      <c r="C42" s="75"/>
      <c r="D42" s="486"/>
      <c r="E42" s="75"/>
      <c r="F42" s="487"/>
      <c r="G42" s="625"/>
      <c r="H42" s="621"/>
      <c r="I42" s="622"/>
      <c r="J42" s="399">
        <v>24</v>
      </c>
      <c r="K42" s="104" t="s">
        <v>827</v>
      </c>
      <c r="L42" s="104" t="s">
        <v>2192</v>
      </c>
      <c r="M42" s="385">
        <v>0</v>
      </c>
      <c r="N42" s="1533"/>
      <c r="O42" s="1940"/>
      <c r="P42" s="1570"/>
      <c r="Q42" s="390">
        <f>V42*1/R35</f>
        <v>0.19130434782608696</v>
      </c>
      <c r="R42" s="2051"/>
      <c r="S42" s="1954"/>
      <c r="T42" s="1570"/>
      <c r="U42" s="200" t="s">
        <v>828</v>
      </c>
      <c r="V42" s="287">
        <v>44000000</v>
      </c>
      <c r="W42" s="1940"/>
      <c r="X42" s="1670"/>
      <c r="Y42" s="2067"/>
      <c r="Z42" s="2067"/>
      <c r="AA42" s="2038"/>
      <c r="AB42" s="2058"/>
      <c r="AC42" s="2058"/>
      <c r="AD42" s="2058"/>
      <c r="AE42" s="2061"/>
      <c r="AF42" s="2053"/>
      <c r="AG42" s="2053"/>
      <c r="AH42" s="2053"/>
      <c r="AI42" s="2053"/>
      <c r="AJ42" s="2053"/>
      <c r="AK42" s="2054"/>
      <c r="AL42" s="2053"/>
      <c r="AM42" s="2053"/>
      <c r="AN42" s="2068"/>
      <c r="AO42" s="2030"/>
      <c r="AP42" s="2044"/>
      <c r="AQ42" s="2035"/>
    </row>
    <row r="43" spans="1:43" x14ac:dyDescent="0.25">
      <c r="A43" s="416"/>
      <c r="B43" s="422"/>
      <c r="C43" s="422"/>
      <c r="D43" s="421"/>
      <c r="E43" s="422"/>
      <c r="F43" s="423"/>
      <c r="G43" s="629">
        <v>5</v>
      </c>
      <c r="H43" s="375" t="s">
        <v>829</v>
      </c>
      <c r="I43" s="375"/>
      <c r="J43" s="24"/>
      <c r="K43" s="25"/>
      <c r="L43" s="24"/>
      <c r="M43" s="24"/>
      <c r="N43" s="24"/>
      <c r="O43" s="26"/>
      <c r="P43" s="25"/>
      <c r="Q43" s="27"/>
      <c r="R43" s="28"/>
      <c r="S43" s="25"/>
      <c r="T43" s="25"/>
      <c r="U43" s="25"/>
      <c r="V43" s="29"/>
      <c r="W43" s="30"/>
      <c r="X43" s="26"/>
      <c r="Y43" s="24"/>
      <c r="Z43" s="24"/>
      <c r="AA43" s="24"/>
      <c r="AB43" s="24"/>
      <c r="AC43" s="24"/>
      <c r="AD43" s="24"/>
      <c r="AE43" s="24"/>
      <c r="AF43" s="24"/>
      <c r="AG43" s="24"/>
      <c r="AH43" s="24"/>
      <c r="AI43" s="24"/>
      <c r="AJ43" s="24"/>
      <c r="AK43" s="24"/>
      <c r="AL43" s="24"/>
      <c r="AM43" s="24"/>
      <c r="AN43" s="24"/>
      <c r="AO43" s="31"/>
      <c r="AP43" s="31"/>
      <c r="AQ43" s="32"/>
    </row>
    <row r="44" spans="1:43" ht="151.5" customHeight="1" x14ac:dyDescent="0.25">
      <c r="A44" s="485"/>
      <c r="B44" s="75"/>
      <c r="C44" s="75"/>
      <c r="D44" s="486"/>
      <c r="E44" s="75"/>
      <c r="F44" s="75"/>
      <c r="G44" s="489"/>
      <c r="H44" s="160"/>
      <c r="I44" s="327"/>
      <c r="J44" s="2100">
        <v>25</v>
      </c>
      <c r="K44" s="1701" t="s">
        <v>830</v>
      </c>
      <c r="L44" s="1701" t="s">
        <v>2193</v>
      </c>
      <c r="M44" s="1687">
        <v>2</v>
      </c>
      <c r="N44" s="1952" t="s">
        <v>831</v>
      </c>
      <c r="O44" s="1938" t="s">
        <v>2353</v>
      </c>
      <c r="P44" s="1635" t="s">
        <v>832</v>
      </c>
      <c r="Q44" s="2047">
        <f>SUM(V44:V46)*1/R44</f>
        <v>0.62552126772310257</v>
      </c>
      <c r="R44" s="2070">
        <f>SUM(V44:V50)</f>
        <v>1199000000</v>
      </c>
      <c r="S44" s="2041" t="s">
        <v>833</v>
      </c>
      <c r="T44" s="1952" t="s">
        <v>834</v>
      </c>
      <c r="U44" s="1181" t="s">
        <v>2257</v>
      </c>
      <c r="V44" s="393">
        <v>530000000</v>
      </c>
      <c r="W44" s="387">
        <v>20</v>
      </c>
      <c r="X44" s="389" t="s">
        <v>2249</v>
      </c>
      <c r="Y44" s="2069">
        <v>600</v>
      </c>
      <c r="Z44" s="2069">
        <v>600</v>
      </c>
      <c r="AA44" s="2046">
        <v>125</v>
      </c>
      <c r="AB44" s="2069">
        <v>75</v>
      </c>
      <c r="AC44" s="2069">
        <v>300</v>
      </c>
      <c r="AD44" s="2069">
        <v>700</v>
      </c>
      <c r="AE44" s="2069">
        <v>50</v>
      </c>
      <c r="AF44" s="2069">
        <v>30</v>
      </c>
      <c r="AG44" s="2046"/>
      <c r="AH44" s="2046"/>
      <c r="AI44" s="2046"/>
      <c r="AJ44" s="2046"/>
      <c r="AK44" s="2075">
        <v>10</v>
      </c>
      <c r="AL44" s="2075">
        <v>10</v>
      </c>
      <c r="AM44" s="2073"/>
      <c r="AN44" s="2046">
        <f>SUM(Y44:Z50)</f>
        <v>1200</v>
      </c>
      <c r="AO44" s="2030">
        <v>43101</v>
      </c>
      <c r="AP44" s="2044">
        <v>43435</v>
      </c>
      <c r="AQ44" s="1598" t="s">
        <v>2354</v>
      </c>
    </row>
    <row r="45" spans="1:43" ht="71.25" x14ac:dyDescent="0.25">
      <c r="A45" s="485"/>
      <c r="B45" s="75"/>
      <c r="C45" s="75"/>
      <c r="D45" s="486"/>
      <c r="E45" s="75"/>
      <c r="F45" s="75"/>
      <c r="G45" s="486"/>
      <c r="H45" s="75"/>
      <c r="I45" s="487"/>
      <c r="J45" s="2101"/>
      <c r="K45" s="1702"/>
      <c r="L45" s="1702"/>
      <c r="M45" s="1687"/>
      <c r="N45" s="1953"/>
      <c r="O45" s="1939"/>
      <c r="P45" s="1646"/>
      <c r="Q45" s="2047"/>
      <c r="R45" s="2071"/>
      <c r="S45" s="2041"/>
      <c r="T45" s="1953"/>
      <c r="U45" s="1181" t="s">
        <v>2258</v>
      </c>
      <c r="V45" s="393">
        <v>20000000</v>
      </c>
      <c r="W45" s="387">
        <v>20</v>
      </c>
      <c r="X45" s="502" t="s">
        <v>2249</v>
      </c>
      <c r="Y45" s="2069"/>
      <c r="Z45" s="2069"/>
      <c r="AA45" s="2046"/>
      <c r="AB45" s="2069"/>
      <c r="AC45" s="2069"/>
      <c r="AD45" s="2069"/>
      <c r="AE45" s="2069"/>
      <c r="AF45" s="2069"/>
      <c r="AG45" s="2046"/>
      <c r="AH45" s="2046"/>
      <c r="AI45" s="2046"/>
      <c r="AJ45" s="2046"/>
      <c r="AK45" s="2075"/>
      <c r="AL45" s="2075"/>
      <c r="AM45" s="2074"/>
      <c r="AN45" s="2046"/>
      <c r="AO45" s="2030"/>
      <c r="AP45" s="2044"/>
      <c r="AQ45" s="1598"/>
    </row>
    <row r="46" spans="1:43" ht="71.25" x14ac:dyDescent="0.25">
      <c r="A46" s="485"/>
      <c r="B46" s="75"/>
      <c r="C46" s="75"/>
      <c r="D46" s="486"/>
      <c r="E46" s="75"/>
      <c r="F46" s="75"/>
      <c r="G46" s="486"/>
      <c r="H46" s="75"/>
      <c r="I46" s="487"/>
      <c r="J46" s="2101"/>
      <c r="K46" s="1702"/>
      <c r="L46" s="1702"/>
      <c r="M46" s="1687"/>
      <c r="N46" s="1953"/>
      <c r="O46" s="1939"/>
      <c r="P46" s="1646"/>
      <c r="Q46" s="2047"/>
      <c r="R46" s="2071"/>
      <c r="S46" s="2041"/>
      <c r="T46" s="1953"/>
      <c r="U46" s="373" t="s">
        <v>2259</v>
      </c>
      <c r="V46" s="393">
        <v>200000000</v>
      </c>
      <c r="W46" s="387">
        <v>20</v>
      </c>
      <c r="X46" s="502" t="s">
        <v>2249</v>
      </c>
      <c r="Y46" s="2069"/>
      <c r="Z46" s="2069"/>
      <c r="AA46" s="2046"/>
      <c r="AB46" s="2069"/>
      <c r="AC46" s="2069"/>
      <c r="AD46" s="2069"/>
      <c r="AE46" s="2069"/>
      <c r="AF46" s="2069"/>
      <c r="AG46" s="2046"/>
      <c r="AH46" s="2046"/>
      <c r="AI46" s="2046"/>
      <c r="AJ46" s="2046"/>
      <c r="AK46" s="2075"/>
      <c r="AL46" s="2075"/>
      <c r="AM46" s="2074"/>
      <c r="AN46" s="2046"/>
      <c r="AO46" s="2030"/>
      <c r="AP46" s="2044"/>
      <c r="AQ46" s="1598"/>
    </row>
    <row r="47" spans="1:43" ht="88.5" customHeight="1" x14ac:dyDescent="0.25">
      <c r="A47" s="485"/>
      <c r="B47" s="75"/>
      <c r="C47" s="75"/>
      <c r="D47" s="486"/>
      <c r="E47" s="75"/>
      <c r="F47" s="75"/>
      <c r="G47" s="486"/>
      <c r="H47" s="75"/>
      <c r="I47" s="487"/>
      <c r="J47" s="626">
        <v>26</v>
      </c>
      <c r="K47" s="1712" t="s">
        <v>835</v>
      </c>
      <c r="L47" s="1712" t="s">
        <v>2194</v>
      </c>
      <c r="M47" s="1712">
        <v>2</v>
      </c>
      <c r="N47" s="1953"/>
      <c r="O47" s="1939"/>
      <c r="P47" s="1646"/>
      <c r="Q47" s="2049">
        <f>SUM(V47:V48*1/R44)</f>
        <v>0.35446205170975814</v>
      </c>
      <c r="R47" s="2071"/>
      <c r="S47" s="2041"/>
      <c r="T47" s="1952" t="s">
        <v>836</v>
      </c>
      <c r="U47" s="1278" t="s">
        <v>2260</v>
      </c>
      <c r="V47" s="393">
        <v>425000000</v>
      </c>
      <c r="W47" s="387">
        <v>20</v>
      </c>
      <c r="X47" s="502" t="s">
        <v>2249</v>
      </c>
      <c r="Y47" s="2069"/>
      <c r="Z47" s="2069"/>
      <c r="AA47" s="2046"/>
      <c r="AB47" s="2069"/>
      <c r="AC47" s="2069"/>
      <c r="AD47" s="2069"/>
      <c r="AE47" s="2069"/>
      <c r="AF47" s="2069"/>
      <c r="AG47" s="2046"/>
      <c r="AH47" s="2046"/>
      <c r="AI47" s="2046"/>
      <c r="AJ47" s="2046"/>
      <c r="AK47" s="2075"/>
      <c r="AL47" s="2075"/>
      <c r="AM47" s="2074"/>
      <c r="AN47" s="2046"/>
      <c r="AO47" s="2030"/>
      <c r="AP47" s="2044"/>
      <c r="AQ47" s="1598"/>
    </row>
    <row r="48" spans="1:43" ht="46.5" customHeight="1" x14ac:dyDescent="0.25">
      <c r="A48" s="485"/>
      <c r="B48" s="75"/>
      <c r="C48" s="75"/>
      <c r="D48" s="486"/>
      <c r="E48" s="75"/>
      <c r="F48" s="75"/>
      <c r="G48" s="486"/>
      <c r="H48" s="75"/>
      <c r="I48" s="487"/>
      <c r="J48" s="627"/>
      <c r="K48" s="1729"/>
      <c r="L48" s="1729"/>
      <c r="M48" s="1729"/>
      <c r="N48" s="1953"/>
      <c r="O48" s="1939"/>
      <c r="P48" s="1646"/>
      <c r="Q48" s="2050"/>
      <c r="R48" s="2071"/>
      <c r="S48" s="2041"/>
      <c r="T48" s="1954"/>
      <c r="U48" s="373" t="s">
        <v>2261</v>
      </c>
      <c r="V48" s="393">
        <v>3000000</v>
      </c>
      <c r="W48" s="387">
        <v>20</v>
      </c>
      <c r="X48" s="502" t="s">
        <v>2249</v>
      </c>
      <c r="Y48" s="2069"/>
      <c r="Z48" s="2069"/>
      <c r="AA48" s="2046"/>
      <c r="AB48" s="2069"/>
      <c r="AC48" s="2069"/>
      <c r="AD48" s="2069"/>
      <c r="AE48" s="2069"/>
      <c r="AF48" s="2069"/>
      <c r="AG48" s="2046"/>
      <c r="AH48" s="2046"/>
      <c r="AI48" s="2046"/>
      <c r="AJ48" s="2046"/>
      <c r="AK48" s="2075"/>
      <c r="AL48" s="2075"/>
      <c r="AM48" s="2074"/>
      <c r="AN48" s="2046"/>
      <c r="AO48" s="2030"/>
      <c r="AP48" s="2044"/>
      <c r="AQ48" s="1598"/>
    </row>
    <row r="49" spans="1:43" ht="57" x14ac:dyDescent="0.25">
      <c r="A49" s="485"/>
      <c r="B49" s="75"/>
      <c r="C49" s="75"/>
      <c r="D49" s="486"/>
      <c r="E49" s="75"/>
      <c r="F49" s="75"/>
      <c r="G49" s="486"/>
      <c r="H49" s="75"/>
      <c r="I49" s="487"/>
      <c r="J49" s="628">
        <v>27</v>
      </c>
      <c r="K49" s="104" t="s">
        <v>837</v>
      </c>
      <c r="L49" s="78" t="s">
        <v>2195</v>
      </c>
      <c r="M49" s="385">
        <v>2</v>
      </c>
      <c r="N49" s="1953"/>
      <c r="O49" s="1939"/>
      <c r="P49" s="1646"/>
      <c r="Q49" s="390">
        <f>V49*1/R44</f>
        <v>0</v>
      </c>
      <c r="R49" s="2071"/>
      <c r="S49" s="2041"/>
      <c r="T49" s="397" t="s">
        <v>838</v>
      </c>
      <c r="U49" s="476"/>
      <c r="V49" s="393">
        <v>0</v>
      </c>
      <c r="W49" s="387">
        <v>20</v>
      </c>
      <c r="X49" s="502" t="s">
        <v>2249</v>
      </c>
      <c r="Y49" s="2069"/>
      <c r="Z49" s="2069"/>
      <c r="AA49" s="2046"/>
      <c r="AB49" s="2069"/>
      <c r="AC49" s="2069"/>
      <c r="AD49" s="2069"/>
      <c r="AE49" s="2069"/>
      <c r="AF49" s="2069"/>
      <c r="AG49" s="2046"/>
      <c r="AH49" s="2046"/>
      <c r="AI49" s="2046"/>
      <c r="AJ49" s="2046"/>
      <c r="AK49" s="2075"/>
      <c r="AL49" s="2075"/>
      <c r="AM49" s="2074"/>
      <c r="AN49" s="2046"/>
      <c r="AO49" s="2030"/>
      <c r="AP49" s="2044"/>
      <c r="AQ49" s="1598"/>
    </row>
    <row r="50" spans="1:43" ht="71.25" x14ac:dyDescent="0.25">
      <c r="A50" s="485"/>
      <c r="B50" s="75"/>
      <c r="C50" s="75"/>
      <c r="D50" s="486"/>
      <c r="E50" s="75"/>
      <c r="F50" s="75"/>
      <c r="G50" s="486"/>
      <c r="H50" s="75"/>
      <c r="I50" s="487"/>
      <c r="J50" s="628">
        <v>28</v>
      </c>
      <c r="K50" s="392" t="s">
        <v>839</v>
      </c>
      <c r="L50" s="104" t="s">
        <v>2196</v>
      </c>
      <c r="M50" s="399">
        <v>2</v>
      </c>
      <c r="N50" s="1954"/>
      <c r="O50" s="1940"/>
      <c r="P50" s="1668"/>
      <c r="Q50" s="390">
        <f>V50*1/R44</f>
        <v>1.7514595496246871E-2</v>
      </c>
      <c r="R50" s="2072"/>
      <c r="S50" s="2041"/>
      <c r="T50" s="398"/>
      <c r="U50" s="475" t="s">
        <v>840</v>
      </c>
      <c r="V50" s="393">
        <v>21000000</v>
      </c>
      <c r="W50" s="387">
        <v>20</v>
      </c>
      <c r="X50" s="502" t="s">
        <v>2249</v>
      </c>
      <c r="Y50" s="2069"/>
      <c r="Z50" s="2069"/>
      <c r="AA50" s="2046"/>
      <c r="AB50" s="2069"/>
      <c r="AC50" s="2069"/>
      <c r="AD50" s="2069"/>
      <c r="AE50" s="2069"/>
      <c r="AF50" s="2069"/>
      <c r="AG50" s="2046"/>
      <c r="AH50" s="2046"/>
      <c r="AI50" s="2046"/>
      <c r="AJ50" s="2046"/>
      <c r="AK50" s="2075"/>
      <c r="AL50" s="2075"/>
      <c r="AM50" s="1821"/>
      <c r="AN50" s="2046"/>
      <c r="AO50" s="2030"/>
      <c r="AP50" s="2044"/>
      <c r="AQ50" s="1598"/>
    </row>
    <row r="51" spans="1:43" ht="133.5" customHeight="1" x14ac:dyDescent="0.25">
      <c r="A51" s="485"/>
      <c r="B51" s="75"/>
      <c r="C51" s="75"/>
      <c r="D51" s="486"/>
      <c r="E51" s="75"/>
      <c r="F51" s="75"/>
      <c r="G51" s="486"/>
      <c r="H51" s="75"/>
      <c r="I51" s="487"/>
      <c r="J51" s="628">
        <v>29</v>
      </c>
      <c r="K51" s="104" t="s">
        <v>841</v>
      </c>
      <c r="L51" s="104" t="s">
        <v>2197</v>
      </c>
      <c r="M51" s="399">
        <v>1</v>
      </c>
      <c r="N51" s="105" t="s">
        <v>842</v>
      </c>
      <c r="O51" s="1450" t="s">
        <v>2351</v>
      </c>
      <c r="P51" s="391" t="s">
        <v>843</v>
      </c>
      <c r="Q51" s="390">
        <v>1</v>
      </c>
      <c r="R51" s="106">
        <f>SUM(V51)</f>
        <v>14000000</v>
      </c>
      <c r="S51" s="392" t="s">
        <v>844</v>
      </c>
      <c r="T51" s="392" t="s">
        <v>845</v>
      </c>
      <c r="U51" s="373" t="s">
        <v>846</v>
      </c>
      <c r="V51" s="106">
        <v>14000000</v>
      </c>
      <c r="W51" s="387">
        <v>20</v>
      </c>
      <c r="X51" s="502" t="s">
        <v>2249</v>
      </c>
      <c r="Y51" s="395">
        <v>210</v>
      </c>
      <c r="Z51" s="395">
        <v>140</v>
      </c>
      <c r="AA51" s="52"/>
      <c r="AB51" s="52"/>
      <c r="AC51" s="52"/>
      <c r="AD51" s="52"/>
      <c r="AE51" s="52"/>
      <c r="AF51" s="52"/>
      <c r="AG51" s="52"/>
      <c r="AH51" s="52"/>
      <c r="AI51" s="52"/>
      <c r="AJ51" s="52"/>
      <c r="AK51" s="52"/>
      <c r="AL51" s="52"/>
      <c r="AM51" s="52"/>
      <c r="AN51" s="394">
        <f>SUM(Y51:AM51)</f>
        <v>350</v>
      </c>
      <c r="AO51" s="107">
        <v>43101</v>
      </c>
      <c r="AP51" s="108">
        <v>43435</v>
      </c>
      <c r="AQ51" s="109" t="s">
        <v>2354</v>
      </c>
    </row>
    <row r="52" spans="1:43" ht="85.5" x14ac:dyDescent="0.25">
      <c r="A52" s="485"/>
      <c r="B52" s="75"/>
      <c r="C52" s="75"/>
      <c r="D52" s="486"/>
      <c r="E52" s="75"/>
      <c r="F52" s="75"/>
      <c r="G52" s="486"/>
      <c r="H52" s="75"/>
      <c r="I52" s="487"/>
      <c r="J52" s="628">
        <v>30</v>
      </c>
      <c r="K52" s="1687" t="s">
        <v>847</v>
      </c>
      <c r="L52" s="1687" t="s">
        <v>2198</v>
      </c>
      <c r="M52" s="2007">
        <v>1</v>
      </c>
      <c r="N52" s="1563" t="s">
        <v>848</v>
      </c>
      <c r="O52" s="1562" t="s">
        <v>2352</v>
      </c>
      <c r="P52" s="1952" t="s">
        <v>849</v>
      </c>
      <c r="Q52" s="2047">
        <v>1</v>
      </c>
      <c r="R52" s="2048">
        <f>SUM(V52:V53)</f>
        <v>14000000</v>
      </c>
      <c r="S52" s="1563" t="s">
        <v>850</v>
      </c>
      <c r="T52" s="51" t="s">
        <v>851</v>
      </c>
      <c r="U52" s="373" t="s">
        <v>852</v>
      </c>
      <c r="V52" s="393">
        <v>10000000</v>
      </c>
      <c r="W52" s="387">
        <v>20</v>
      </c>
      <c r="X52" s="502" t="s">
        <v>2249</v>
      </c>
      <c r="Y52" s="2076">
        <v>8</v>
      </c>
      <c r="Z52" s="2077">
        <v>12</v>
      </c>
      <c r="AA52" s="2035"/>
      <c r="AB52" s="2035"/>
      <c r="AC52" s="2035"/>
      <c r="AD52" s="2035"/>
      <c r="AE52" s="2035"/>
      <c r="AF52" s="2035"/>
      <c r="AG52" s="2035"/>
      <c r="AH52" s="2035"/>
      <c r="AI52" s="2035"/>
      <c r="AJ52" s="2035"/>
      <c r="AK52" s="2035"/>
      <c r="AL52" s="2035"/>
      <c r="AM52" s="2035"/>
      <c r="AN52" s="1792">
        <f>SUM(Y52:AM53)</f>
        <v>20</v>
      </c>
      <c r="AO52" s="2030">
        <v>43101</v>
      </c>
      <c r="AP52" s="2044">
        <v>43435</v>
      </c>
      <c r="AQ52" s="2035" t="s">
        <v>2354</v>
      </c>
    </row>
    <row r="53" spans="1:43" ht="92.25" customHeight="1" x14ac:dyDescent="0.25">
      <c r="A53" s="485"/>
      <c r="B53" s="75"/>
      <c r="C53" s="75"/>
      <c r="D53" s="486"/>
      <c r="E53" s="75"/>
      <c r="F53" s="75"/>
      <c r="G53" s="625"/>
      <c r="H53" s="621"/>
      <c r="I53" s="622"/>
      <c r="J53" s="628"/>
      <c r="K53" s="1687"/>
      <c r="L53" s="1687"/>
      <c r="M53" s="2007"/>
      <c r="N53" s="1563"/>
      <c r="O53" s="1562"/>
      <c r="P53" s="1954"/>
      <c r="Q53" s="2047"/>
      <c r="R53" s="2048"/>
      <c r="S53" s="1563"/>
      <c r="T53" s="51" t="s">
        <v>853</v>
      </c>
      <c r="U53" s="373" t="s">
        <v>854</v>
      </c>
      <c r="V53" s="393">
        <v>4000000</v>
      </c>
      <c r="W53" s="387">
        <v>20</v>
      </c>
      <c r="X53" s="502" t="s">
        <v>2249</v>
      </c>
      <c r="Y53" s="1797"/>
      <c r="Z53" s="2078"/>
      <c r="AA53" s="2035"/>
      <c r="AB53" s="2035"/>
      <c r="AC53" s="2035"/>
      <c r="AD53" s="2035"/>
      <c r="AE53" s="2035"/>
      <c r="AF53" s="2035"/>
      <c r="AG53" s="2035"/>
      <c r="AH53" s="2035"/>
      <c r="AI53" s="2035"/>
      <c r="AJ53" s="2035"/>
      <c r="AK53" s="2035"/>
      <c r="AL53" s="2035"/>
      <c r="AM53" s="2035"/>
      <c r="AN53" s="1821"/>
      <c r="AO53" s="2030"/>
      <c r="AP53" s="2044"/>
      <c r="AQ53" s="2035"/>
    </row>
    <row r="54" spans="1:43" ht="15.75" thickBot="1" x14ac:dyDescent="0.3">
      <c r="A54" s="416"/>
      <c r="B54" s="422"/>
      <c r="C54" s="422"/>
      <c r="D54" s="421"/>
      <c r="E54" s="422"/>
      <c r="F54" s="423"/>
      <c r="G54" s="630">
        <v>6</v>
      </c>
      <c r="H54" s="176" t="s">
        <v>855</v>
      </c>
      <c r="I54" s="176"/>
      <c r="J54" s="24"/>
      <c r="K54" s="25"/>
      <c r="L54" s="24"/>
      <c r="M54" s="24"/>
      <c r="N54" s="24"/>
      <c r="O54" s="26"/>
      <c r="P54" s="25"/>
      <c r="Q54" s="27"/>
      <c r="R54" s="28"/>
      <c r="S54" s="25"/>
      <c r="T54" s="25"/>
      <c r="U54" s="25"/>
      <c r="V54" s="29"/>
      <c r="W54" s="30"/>
      <c r="X54" s="26"/>
      <c r="Y54" s="24"/>
      <c r="Z54" s="24"/>
      <c r="AA54" s="24"/>
      <c r="AB54" s="24"/>
      <c r="AC54" s="24"/>
      <c r="AD54" s="24"/>
      <c r="AE54" s="24"/>
      <c r="AF54" s="24"/>
      <c r="AG54" s="24"/>
      <c r="AH54" s="24"/>
      <c r="AI54" s="24"/>
      <c r="AJ54" s="24"/>
      <c r="AK54" s="24"/>
      <c r="AL54" s="24"/>
      <c r="AM54" s="24"/>
      <c r="AN54" s="24"/>
      <c r="AO54" s="31"/>
      <c r="AP54" s="31"/>
      <c r="AQ54" s="32"/>
    </row>
    <row r="55" spans="1:43" ht="203.25" customHeight="1" x14ac:dyDescent="0.25">
      <c r="A55" s="485"/>
      <c r="B55" s="75"/>
      <c r="C55" s="75"/>
      <c r="D55" s="486"/>
      <c r="E55" s="75"/>
      <c r="F55" s="487"/>
      <c r="G55" s="489"/>
      <c r="H55" s="160"/>
      <c r="I55" s="327"/>
      <c r="J55" s="400">
        <v>31</v>
      </c>
      <c r="K55" s="392" t="s">
        <v>856</v>
      </c>
      <c r="L55" s="104" t="s">
        <v>2199</v>
      </c>
      <c r="M55" s="110">
        <v>4</v>
      </c>
      <c r="N55" s="1527" t="s">
        <v>857</v>
      </c>
      <c r="O55" s="2079" t="s">
        <v>2346</v>
      </c>
      <c r="P55" s="1568" t="s">
        <v>858</v>
      </c>
      <c r="Q55" s="390">
        <f>V55*1/R55</f>
        <v>0.34666666666666668</v>
      </c>
      <c r="R55" s="2082">
        <f>SUM(V55:V58)</f>
        <v>300000000</v>
      </c>
      <c r="S55" s="2041" t="s">
        <v>2347</v>
      </c>
      <c r="T55" s="51" t="s">
        <v>859</v>
      </c>
      <c r="U55" s="373" t="s">
        <v>860</v>
      </c>
      <c r="V55" s="393">
        <v>104000000</v>
      </c>
      <c r="W55" s="387">
        <v>20</v>
      </c>
      <c r="X55" s="502" t="s">
        <v>2249</v>
      </c>
      <c r="Y55" s="2042">
        <f>150+20</f>
        <v>170</v>
      </c>
      <c r="Z55" s="2042">
        <f>160+40</f>
        <v>200</v>
      </c>
      <c r="AA55" s="2024"/>
      <c r="AB55" s="2024"/>
      <c r="AC55" s="2042">
        <v>300</v>
      </c>
      <c r="AD55" s="2042">
        <v>10</v>
      </c>
      <c r="AE55" s="2024"/>
      <c r="AF55" s="2024"/>
      <c r="AG55" s="2024"/>
      <c r="AH55" s="2024"/>
      <c r="AI55" s="2024"/>
      <c r="AJ55" s="2024"/>
      <c r="AK55" s="2024"/>
      <c r="AL55" s="2024"/>
      <c r="AM55" s="2024"/>
      <c r="AN55" s="2083">
        <v>370</v>
      </c>
      <c r="AO55" s="2084">
        <f>$AO$52</f>
        <v>43101</v>
      </c>
      <c r="AP55" s="2034">
        <f>$AP$52</f>
        <v>43435</v>
      </c>
      <c r="AQ55" s="2085" t="s">
        <v>2354</v>
      </c>
    </row>
    <row r="56" spans="1:43" ht="204" customHeight="1" x14ac:dyDescent="0.25">
      <c r="A56" s="485"/>
      <c r="B56" s="75"/>
      <c r="C56" s="75"/>
      <c r="D56" s="486"/>
      <c r="E56" s="75"/>
      <c r="F56" s="487"/>
      <c r="G56" s="486"/>
      <c r="H56" s="75"/>
      <c r="I56" s="487"/>
      <c r="J56" s="400">
        <v>32</v>
      </c>
      <c r="K56" s="392" t="s">
        <v>861</v>
      </c>
      <c r="L56" s="104" t="s">
        <v>2200</v>
      </c>
      <c r="M56" s="399">
        <v>30</v>
      </c>
      <c r="N56" s="1530"/>
      <c r="O56" s="2080"/>
      <c r="P56" s="1569"/>
      <c r="Q56" s="390">
        <f>V56*1/R55</f>
        <v>0.46666666666666667</v>
      </c>
      <c r="R56" s="2082"/>
      <c r="S56" s="2041"/>
      <c r="T56" s="51" t="s">
        <v>862</v>
      </c>
      <c r="U56" s="392" t="s">
        <v>863</v>
      </c>
      <c r="V56" s="393">
        <v>140000000</v>
      </c>
      <c r="W56" s="387">
        <v>20</v>
      </c>
      <c r="X56" s="502" t="s">
        <v>2249</v>
      </c>
      <c r="Y56" s="2042"/>
      <c r="Z56" s="2042"/>
      <c r="AA56" s="2024"/>
      <c r="AB56" s="2024"/>
      <c r="AC56" s="2042"/>
      <c r="AD56" s="2042"/>
      <c r="AE56" s="2024"/>
      <c r="AF56" s="2024"/>
      <c r="AG56" s="2024"/>
      <c r="AH56" s="2024"/>
      <c r="AI56" s="2024"/>
      <c r="AJ56" s="2024"/>
      <c r="AK56" s="2024"/>
      <c r="AL56" s="2024"/>
      <c r="AM56" s="2024"/>
      <c r="AN56" s="2074"/>
      <c r="AO56" s="2074"/>
      <c r="AP56" s="2045"/>
      <c r="AQ56" s="2086"/>
    </row>
    <row r="57" spans="1:43" ht="60.75" customHeight="1" x14ac:dyDescent="0.25">
      <c r="A57" s="485"/>
      <c r="B57" s="75"/>
      <c r="C57" s="75"/>
      <c r="D57" s="486"/>
      <c r="E57" s="75"/>
      <c r="F57" s="487"/>
      <c r="G57" s="486"/>
      <c r="H57" s="75"/>
      <c r="I57" s="487"/>
      <c r="J57" s="400">
        <v>33</v>
      </c>
      <c r="K57" s="392" t="s">
        <v>864</v>
      </c>
      <c r="L57" s="104" t="s">
        <v>2201</v>
      </c>
      <c r="M57" s="399">
        <v>400</v>
      </c>
      <c r="N57" s="1530"/>
      <c r="O57" s="2080"/>
      <c r="P57" s="1569"/>
      <c r="Q57" s="390">
        <f>V57*1/R55</f>
        <v>9.3333333333333338E-2</v>
      </c>
      <c r="R57" s="2082"/>
      <c r="S57" s="2041"/>
      <c r="T57" s="2088" t="s">
        <v>865</v>
      </c>
      <c r="U57" s="392" t="s">
        <v>866</v>
      </c>
      <c r="V57" s="393">
        <v>28000000</v>
      </c>
      <c r="W57" s="387">
        <v>20</v>
      </c>
      <c r="X57" s="502" t="s">
        <v>2249</v>
      </c>
      <c r="Y57" s="2042"/>
      <c r="Z57" s="2042"/>
      <c r="AA57" s="2024"/>
      <c r="AB57" s="2024"/>
      <c r="AC57" s="2042"/>
      <c r="AD57" s="2042"/>
      <c r="AE57" s="2024"/>
      <c r="AF57" s="2024"/>
      <c r="AG57" s="2024"/>
      <c r="AH57" s="2024"/>
      <c r="AI57" s="2024"/>
      <c r="AJ57" s="2024"/>
      <c r="AK57" s="2024"/>
      <c r="AL57" s="2024"/>
      <c r="AM57" s="2024"/>
      <c r="AN57" s="2074"/>
      <c r="AO57" s="2074"/>
      <c r="AP57" s="2045"/>
      <c r="AQ57" s="2086"/>
    </row>
    <row r="58" spans="1:43" ht="128.25" customHeight="1" x14ac:dyDescent="0.25">
      <c r="A58" s="485"/>
      <c r="B58" s="75"/>
      <c r="C58" s="75"/>
      <c r="D58" s="486"/>
      <c r="E58" s="75"/>
      <c r="F58" s="487"/>
      <c r="G58" s="625"/>
      <c r="H58" s="621"/>
      <c r="I58" s="622"/>
      <c r="J58" s="400">
        <v>34</v>
      </c>
      <c r="K58" s="392" t="s">
        <v>867</v>
      </c>
      <c r="L58" s="104" t="s">
        <v>2202</v>
      </c>
      <c r="M58" s="399">
        <v>600</v>
      </c>
      <c r="N58" s="1533"/>
      <c r="O58" s="2081"/>
      <c r="P58" s="1570"/>
      <c r="Q58" s="390">
        <f>V58*1/R55</f>
        <v>9.3333333333333338E-2</v>
      </c>
      <c r="R58" s="2082"/>
      <c r="S58" s="2041"/>
      <c r="T58" s="2088"/>
      <c r="U58" s="373" t="s">
        <v>868</v>
      </c>
      <c r="V58" s="393">
        <v>28000000</v>
      </c>
      <c r="W58" s="387">
        <v>20</v>
      </c>
      <c r="X58" s="502" t="s">
        <v>2249</v>
      </c>
      <c r="Y58" s="2042"/>
      <c r="Z58" s="2042"/>
      <c r="AA58" s="2024"/>
      <c r="AB58" s="2024"/>
      <c r="AC58" s="2042"/>
      <c r="AD58" s="2042"/>
      <c r="AE58" s="2024"/>
      <c r="AF58" s="2024"/>
      <c r="AG58" s="2024"/>
      <c r="AH58" s="2024"/>
      <c r="AI58" s="2024"/>
      <c r="AJ58" s="2024"/>
      <c r="AK58" s="2024"/>
      <c r="AL58" s="2024"/>
      <c r="AM58" s="2024"/>
      <c r="AN58" s="1821"/>
      <c r="AO58" s="1821"/>
      <c r="AP58" s="2045"/>
      <c r="AQ58" s="2087"/>
    </row>
    <row r="59" spans="1:43" x14ac:dyDescent="0.25">
      <c r="A59" s="416"/>
      <c r="B59" s="422"/>
      <c r="C59" s="422"/>
      <c r="D59" s="421"/>
      <c r="E59" s="422"/>
      <c r="F59" s="423"/>
      <c r="G59" s="100">
        <v>7</v>
      </c>
      <c r="H59" s="24" t="s">
        <v>869</v>
      </c>
      <c r="I59" s="24"/>
      <c r="J59" s="24"/>
      <c r="K59" s="25"/>
      <c r="L59" s="24"/>
      <c r="M59" s="24"/>
      <c r="N59" s="24"/>
      <c r="O59" s="26"/>
      <c r="P59" s="25"/>
      <c r="Q59" s="27"/>
      <c r="R59" s="28"/>
      <c r="S59" s="25"/>
      <c r="T59" s="25"/>
      <c r="U59" s="25"/>
      <c r="V59" s="29"/>
      <c r="W59" s="30"/>
      <c r="X59" s="26"/>
      <c r="Y59" s="24"/>
      <c r="Z59" s="24"/>
      <c r="AA59" s="24"/>
      <c r="AB59" s="24"/>
      <c r="AC59" s="24"/>
      <c r="AD59" s="24"/>
      <c r="AE59" s="24"/>
      <c r="AF59" s="24"/>
      <c r="AG59" s="24"/>
      <c r="AH59" s="24"/>
      <c r="AI59" s="24"/>
      <c r="AJ59" s="24"/>
      <c r="AK59" s="24"/>
      <c r="AL59" s="24"/>
      <c r="AM59" s="24"/>
      <c r="AN59" s="24"/>
      <c r="AO59" s="31"/>
      <c r="AP59" s="31"/>
      <c r="AQ59" s="32"/>
    </row>
    <row r="60" spans="1:43" ht="72.75" customHeight="1" x14ac:dyDescent="0.25">
      <c r="A60" s="485"/>
      <c r="B60" s="75"/>
      <c r="C60" s="75"/>
      <c r="D60" s="486"/>
      <c r="E60" s="75"/>
      <c r="F60" s="487"/>
      <c r="G60" s="489"/>
      <c r="H60" s="160"/>
      <c r="I60" s="327"/>
      <c r="J60" s="386">
        <v>35</v>
      </c>
      <c r="K60" s="392" t="s">
        <v>870</v>
      </c>
      <c r="L60" s="104" t="s">
        <v>2194</v>
      </c>
      <c r="M60" s="404">
        <v>5</v>
      </c>
      <c r="N60" s="2089" t="s">
        <v>871</v>
      </c>
      <c r="O60" s="1938" t="s">
        <v>2348</v>
      </c>
      <c r="P60" s="1568" t="s">
        <v>872</v>
      </c>
      <c r="Q60" s="390">
        <f>V60*1/R60</f>
        <v>0.35199999999999998</v>
      </c>
      <c r="R60" s="2048">
        <f>SUM(V60:V62)</f>
        <v>125000000</v>
      </c>
      <c r="S60" s="1563" t="s">
        <v>873</v>
      </c>
      <c r="T60" s="51" t="s">
        <v>874</v>
      </c>
      <c r="U60" s="373" t="s">
        <v>875</v>
      </c>
      <c r="V60" s="393">
        <v>44000000</v>
      </c>
      <c r="W60" s="387">
        <v>20</v>
      </c>
      <c r="X60" s="502" t="s">
        <v>2249</v>
      </c>
      <c r="Y60" s="2042">
        <v>100</v>
      </c>
      <c r="Z60" s="2042">
        <v>60</v>
      </c>
      <c r="AA60" s="2024"/>
      <c r="AB60" s="2024"/>
      <c r="AC60" s="2042">
        <v>110</v>
      </c>
      <c r="AD60" s="2042">
        <v>50</v>
      </c>
      <c r="AE60" s="2024"/>
      <c r="AF60" s="2024"/>
      <c r="AG60" s="2024"/>
      <c r="AH60" s="2024"/>
      <c r="AI60" s="2024"/>
      <c r="AJ60" s="2024"/>
      <c r="AK60" s="2024"/>
      <c r="AL60" s="2024"/>
      <c r="AM60" s="2024"/>
      <c r="AN60" s="2093">
        <v>160</v>
      </c>
      <c r="AO60" s="2030">
        <v>43101</v>
      </c>
      <c r="AP60" s="2044">
        <v>43435</v>
      </c>
      <c r="AQ60" s="2035" t="s">
        <v>2354</v>
      </c>
    </row>
    <row r="61" spans="1:43" ht="63.75" customHeight="1" x14ac:dyDescent="0.25">
      <c r="A61" s="485"/>
      <c r="B61" s="75"/>
      <c r="C61" s="75"/>
      <c r="D61" s="486"/>
      <c r="E61" s="75"/>
      <c r="F61" s="487"/>
      <c r="G61" s="486"/>
      <c r="H61" s="75"/>
      <c r="I61" s="487"/>
      <c r="J61" s="386">
        <v>36</v>
      </c>
      <c r="K61" s="392" t="s">
        <v>876</v>
      </c>
      <c r="L61" s="78" t="s">
        <v>2203</v>
      </c>
      <c r="M61" s="399">
        <v>1</v>
      </c>
      <c r="N61" s="2090"/>
      <c r="O61" s="1939"/>
      <c r="P61" s="1569"/>
      <c r="Q61" s="390">
        <f>V61*1/R60</f>
        <v>0.23200000000000001</v>
      </c>
      <c r="R61" s="2048"/>
      <c r="S61" s="1563"/>
      <c r="T61" s="1635" t="s">
        <v>877</v>
      </c>
      <c r="U61" s="373" t="s">
        <v>878</v>
      </c>
      <c r="V61" s="393">
        <v>29000000</v>
      </c>
      <c r="W61" s="387">
        <v>20</v>
      </c>
      <c r="X61" s="502" t="s">
        <v>2249</v>
      </c>
      <c r="Y61" s="2042"/>
      <c r="Z61" s="2042"/>
      <c r="AA61" s="2024"/>
      <c r="AB61" s="2024"/>
      <c r="AC61" s="2042"/>
      <c r="AD61" s="2042"/>
      <c r="AE61" s="2024"/>
      <c r="AF61" s="2024"/>
      <c r="AG61" s="2024"/>
      <c r="AH61" s="2024"/>
      <c r="AI61" s="2024"/>
      <c r="AJ61" s="2024"/>
      <c r="AK61" s="2024"/>
      <c r="AL61" s="2024"/>
      <c r="AM61" s="2024"/>
      <c r="AN61" s="2045"/>
      <c r="AO61" s="2030"/>
      <c r="AP61" s="2044"/>
      <c r="AQ61" s="2035"/>
    </row>
    <row r="62" spans="1:43" ht="85.5" x14ac:dyDescent="0.25">
      <c r="A62" s="620"/>
      <c r="B62" s="621"/>
      <c r="C62" s="621"/>
      <c r="D62" s="625"/>
      <c r="E62" s="621"/>
      <c r="F62" s="622"/>
      <c r="G62" s="625"/>
      <c r="H62" s="621"/>
      <c r="I62" s="622"/>
      <c r="J62" s="386">
        <v>37</v>
      </c>
      <c r="K62" s="104" t="s">
        <v>879</v>
      </c>
      <c r="L62" s="104" t="s">
        <v>2204</v>
      </c>
      <c r="M62" s="399">
        <v>1</v>
      </c>
      <c r="N62" s="2091"/>
      <c r="O62" s="1940"/>
      <c r="P62" s="1570"/>
      <c r="Q62" s="390">
        <f>V62*1/R60</f>
        <v>0.41599999999999998</v>
      </c>
      <c r="R62" s="2048"/>
      <c r="S62" s="1563"/>
      <c r="T62" s="1668"/>
      <c r="U62" s="373" t="s">
        <v>880</v>
      </c>
      <c r="V62" s="393">
        <v>52000000</v>
      </c>
      <c r="W62" s="387">
        <v>20</v>
      </c>
      <c r="X62" s="502" t="s">
        <v>2249</v>
      </c>
      <c r="Y62" s="2042"/>
      <c r="Z62" s="2042"/>
      <c r="AA62" s="2024"/>
      <c r="AB62" s="2024"/>
      <c r="AC62" s="2042"/>
      <c r="AD62" s="2042"/>
      <c r="AE62" s="2024"/>
      <c r="AF62" s="2024"/>
      <c r="AG62" s="2024"/>
      <c r="AH62" s="2024"/>
      <c r="AI62" s="2024"/>
      <c r="AJ62" s="2024"/>
      <c r="AK62" s="2024"/>
      <c r="AL62" s="2024"/>
      <c r="AM62" s="2024"/>
      <c r="AN62" s="2045"/>
      <c r="AO62" s="2030"/>
      <c r="AP62" s="2044"/>
      <c r="AQ62" s="2035"/>
    </row>
    <row r="63" spans="1:43" x14ac:dyDescent="0.25">
      <c r="A63" s="93">
        <v>3</v>
      </c>
      <c r="B63" s="4" t="s">
        <v>301</v>
      </c>
      <c r="C63" s="4"/>
      <c r="D63" s="624"/>
      <c r="E63" s="624"/>
      <c r="F63" s="624"/>
      <c r="G63" s="4"/>
      <c r="H63" s="4"/>
      <c r="I63" s="4"/>
      <c r="J63" s="4"/>
      <c r="K63" s="5"/>
      <c r="L63" s="4"/>
      <c r="M63" s="4"/>
      <c r="N63" s="4"/>
      <c r="O63" s="402"/>
      <c r="P63" s="5"/>
      <c r="Q63" s="7"/>
      <c r="R63" s="8"/>
      <c r="S63" s="5"/>
      <c r="T63" s="5"/>
      <c r="U63" s="5"/>
      <c r="V63" s="9"/>
      <c r="W63" s="10"/>
      <c r="X63" s="402"/>
      <c r="Y63" s="4"/>
      <c r="Z63" s="4"/>
      <c r="AA63" s="4"/>
      <c r="AB63" s="4"/>
      <c r="AC63" s="4"/>
      <c r="AD63" s="4"/>
      <c r="AE63" s="4"/>
      <c r="AF63" s="4"/>
      <c r="AG63" s="4"/>
      <c r="AH63" s="4"/>
      <c r="AI63" s="4"/>
      <c r="AJ63" s="4"/>
      <c r="AK63" s="4"/>
      <c r="AL63" s="4"/>
      <c r="AM63" s="4"/>
      <c r="AN63" s="4"/>
      <c r="AO63" s="11"/>
      <c r="AP63" s="11"/>
      <c r="AQ63" s="12"/>
    </row>
    <row r="64" spans="1:43" x14ac:dyDescent="0.25">
      <c r="A64" s="415"/>
      <c r="B64" s="419"/>
      <c r="C64" s="420"/>
      <c r="D64" s="103">
        <v>11</v>
      </c>
      <c r="E64" s="14" t="s">
        <v>302</v>
      </c>
      <c r="F64" s="14"/>
      <c r="G64" s="14"/>
      <c r="H64" s="14"/>
      <c r="I64" s="14"/>
      <c r="J64" s="14"/>
      <c r="K64" s="15"/>
      <c r="L64" s="14"/>
      <c r="M64" s="14"/>
      <c r="N64" s="14"/>
      <c r="O64" s="16"/>
      <c r="P64" s="15"/>
      <c r="Q64" s="17"/>
      <c r="R64" s="18"/>
      <c r="S64" s="15"/>
      <c r="T64" s="15"/>
      <c r="U64" s="15"/>
      <c r="V64" s="19"/>
      <c r="W64" s="20"/>
      <c r="X64" s="16"/>
      <c r="Y64" s="14"/>
      <c r="Z64" s="14"/>
      <c r="AA64" s="14"/>
      <c r="AB64" s="14"/>
      <c r="AC64" s="14"/>
      <c r="AD64" s="14"/>
      <c r="AE64" s="14"/>
      <c r="AF64" s="14"/>
      <c r="AG64" s="14"/>
      <c r="AH64" s="14"/>
      <c r="AI64" s="14"/>
      <c r="AJ64" s="14"/>
      <c r="AK64" s="14"/>
      <c r="AL64" s="14"/>
      <c r="AM64" s="14"/>
      <c r="AN64" s="14"/>
      <c r="AO64" s="21"/>
      <c r="AP64" s="21"/>
      <c r="AQ64" s="22"/>
    </row>
    <row r="65" spans="1:43" x14ac:dyDescent="0.25">
      <c r="A65" s="416"/>
      <c r="B65" s="422"/>
      <c r="C65" s="423"/>
      <c r="D65" s="418"/>
      <c r="E65" s="419"/>
      <c r="F65" s="420"/>
      <c r="G65" s="100">
        <v>34</v>
      </c>
      <c r="H65" s="24" t="s">
        <v>881</v>
      </c>
      <c r="I65" s="24"/>
      <c r="J65" s="24"/>
      <c r="K65" s="25"/>
      <c r="L65" s="24"/>
      <c r="M65" s="24"/>
      <c r="N65" s="24"/>
      <c r="O65" s="26"/>
      <c r="P65" s="25"/>
      <c r="Q65" s="27"/>
      <c r="R65" s="28"/>
      <c r="S65" s="25"/>
      <c r="T65" s="25"/>
      <c r="U65" s="25"/>
      <c r="V65" s="29"/>
      <c r="W65" s="30"/>
      <c r="X65" s="26"/>
      <c r="Y65" s="24"/>
      <c r="Z65" s="24"/>
      <c r="AA65" s="24"/>
      <c r="AB65" s="24"/>
      <c r="AC65" s="24"/>
      <c r="AD65" s="24"/>
      <c r="AE65" s="24"/>
      <c r="AF65" s="24"/>
      <c r="AG65" s="24"/>
      <c r="AH65" s="24"/>
      <c r="AI65" s="24"/>
      <c r="AJ65" s="24"/>
      <c r="AK65" s="24"/>
      <c r="AL65" s="24"/>
      <c r="AM65" s="24"/>
      <c r="AN65" s="24"/>
      <c r="AO65" s="31"/>
      <c r="AP65" s="31"/>
      <c r="AQ65" s="32"/>
    </row>
    <row r="66" spans="1:43" ht="39.75" customHeight="1" x14ac:dyDescent="0.25">
      <c r="A66" s="485"/>
      <c r="B66" s="75"/>
      <c r="C66" s="487"/>
      <c r="D66" s="486"/>
      <c r="E66" s="75"/>
      <c r="F66" s="487"/>
      <c r="G66" s="489"/>
      <c r="H66" s="160"/>
      <c r="I66" s="327"/>
      <c r="J66" s="1657">
        <v>122</v>
      </c>
      <c r="K66" s="1635" t="s">
        <v>882</v>
      </c>
      <c r="L66" s="1712" t="s">
        <v>2205</v>
      </c>
      <c r="M66" s="2092">
        <v>1</v>
      </c>
      <c r="N66" s="1563" t="s">
        <v>883</v>
      </c>
      <c r="O66" s="1562" t="s">
        <v>2349</v>
      </c>
      <c r="P66" s="1559" t="s">
        <v>884</v>
      </c>
      <c r="Q66" s="2049">
        <f>V66*1/R66</f>
        <v>0.26174667000000001</v>
      </c>
      <c r="R66" s="2048">
        <f>SUM(V66:V76)</f>
        <v>100000000</v>
      </c>
      <c r="S66" s="2041" t="s">
        <v>2350</v>
      </c>
      <c r="T66" s="1635" t="s">
        <v>882</v>
      </c>
      <c r="U66" s="2041" t="s">
        <v>885</v>
      </c>
      <c r="V66" s="2048">
        <v>26174667</v>
      </c>
      <c r="W66" s="1562">
        <v>20</v>
      </c>
      <c r="X66" s="1657" t="s">
        <v>2249</v>
      </c>
      <c r="Y66" s="2094">
        <v>4608</v>
      </c>
      <c r="Z66" s="2094">
        <v>4992</v>
      </c>
      <c r="AA66" s="2045">
        <v>2741</v>
      </c>
      <c r="AB66" s="2069">
        <v>765</v>
      </c>
      <c r="AC66" s="2069">
        <v>5500</v>
      </c>
      <c r="AD66" s="2069">
        <v>594</v>
      </c>
      <c r="AE66" s="2069">
        <v>40</v>
      </c>
      <c r="AF66" s="2069">
        <v>50</v>
      </c>
      <c r="AG66" s="2024"/>
      <c r="AH66" s="2024"/>
      <c r="AI66" s="2024"/>
      <c r="AJ66" s="2024"/>
      <c r="AK66" s="2075">
        <v>100</v>
      </c>
      <c r="AL66" s="2075">
        <v>10</v>
      </c>
      <c r="AM66" s="2085"/>
      <c r="AN66" s="1564">
        <v>9600</v>
      </c>
      <c r="AO66" s="2030">
        <v>43101</v>
      </c>
      <c r="AP66" s="2044">
        <v>43435</v>
      </c>
      <c r="AQ66" s="2035" t="s">
        <v>2354</v>
      </c>
    </row>
    <row r="67" spans="1:43" ht="44.25" customHeight="1" x14ac:dyDescent="0.25">
      <c r="A67" s="485"/>
      <c r="B67" s="75"/>
      <c r="C67" s="487"/>
      <c r="D67" s="486"/>
      <c r="E67" s="75"/>
      <c r="F67" s="487"/>
      <c r="G67" s="486"/>
      <c r="H67" s="75"/>
      <c r="I67" s="487"/>
      <c r="J67" s="1670"/>
      <c r="K67" s="1668"/>
      <c r="L67" s="1729"/>
      <c r="M67" s="2092"/>
      <c r="N67" s="1563"/>
      <c r="O67" s="1562"/>
      <c r="P67" s="1559"/>
      <c r="Q67" s="2050"/>
      <c r="R67" s="2048"/>
      <c r="S67" s="2041"/>
      <c r="T67" s="1668"/>
      <c r="U67" s="2041"/>
      <c r="V67" s="2048"/>
      <c r="W67" s="1562"/>
      <c r="X67" s="1670"/>
      <c r="Y67" s="2094"/>
      <c r="Z67" s="2094"/>
      <c r="AA67" s="2045"/>
      <c r="AB67" s="2069"/>
      <c r="AC67" s="2069"/>
      <c r="AD67" s="2069"/>
      <c r="AE67" s="2069"/>
      <c r="AF67" s="2069"/>
      <c r="AG67" s="2024"/>
      <c r="AH67" s="2024"/>
      <c r="AI67" s="2024"/>
      <c r="AJ67" s="2024"/>
      <c r="AK67" s="2075"/>
      <c r="AL67" s="2075"/>
      <c r="AM67" s="2086"/>
      <c r="AN67" s="2045"/>
      <c r="AO67" s="2030"/>
      <c r="AP67" s="2044"/>
      <c r="AQ67" s="2035"/>
    </row>
    <row r="68" spans="1:43" ht="38.25" customHeight="1" x14ac:dyDescent="0.25">
      <c r="A68" s="485"/>
      <c r="B68" s="75"/>
      <c r="C68" s="487"/>
      <c r="D68" s="486"/>
      <c r="E68" s="75"/>
      <c r="F68" s="487"/>
      <c r="G68" s="486"/>
      <c r="H68" s="75"/>
      <c r="I68" s="487"/>
      <c r="J68" s="1712">
        <v>123</v>
      </c>
      <c r="K68" s="1701" t="s">
        <v>886</v>
      </c>
      <c r="L68" s="1712" t="s">
        <v>2206</v>
      </c>
      <c r="M68" s="2092">
        <v>4</v>
      </c>
      <c r="N68" s="1563"/>
      <c r="O68" s="1562"/>
      <c r="P68" s="1559"/>
      <c r="Q68" s="2049">
        <f>V68*1/R66</f>
        <v>0.12</v>
      </c>
      <c r="R68" s="2048"/>
      <c r="S68" s="2041"/>
      <c r="T68" s="1701" t="s">
        <v>886</v>
      </c>
      <c r="U68" s="2096" t="s">
        <v>887</v>
      </c>
      <c r="V68" s="2048">
        <v>12000000</v>
      </c>
      <c r="W68" s="1562">
        <v>20</v>
      </c>
      <c r="X68" s="1657" t="s">
        <v>2249</v>
      </c>
      <c r="Y68" s="2094"/>
      <c r="Z68" s="2094"/>
      <c r="AA68" s="2045"/>
      <c r="AB68" s="2069"/>
      <c r="AC68" s="2069"/>
      <c r="AD68" s="2069"/>
      <c r="AE68" s="2069"/>
      <c r="AF68" s="2069"/>
      <c r="AG68" s="2024"/>
      <c r="AH68" s="2024"/>
      <c r="AI68" s="2024"/>
      <c r="AJ68" s="2024"/>
      <c r="AK68" s="2075"/>
      <c r="AL68" s="2075"/>
      <c r="AM68" s="2086"/>
      <c r="AN68" s="2045"/>
      <c r="AO68" s="2030"/>
      <c r="AP68" s="2044"/>
      <c r="AQ68" s="2035"/>
    </row>
    <row r="69" spans="1:43" ht="39.75" customHeight="1" x14ac:dyDescent="0.25">
      <c r="A69" s="485"/>
      <c r="B69" s="75"/>
      <c r="C69" s="487"/>
      <c r="D69" s="486"/>
      <c r="E69" s="75"/>
      <c r="F69" s="487"/>
      <c r="G69" s="486"/>
      <c r="H69" s="75"/>
      <c r="I69" s="487"/>
      <c r="J69" s="1713"/>
      <c r="K69" s="1702"/>
      <c r="L69" s="1713"/>
      <c r="M69" s="2092"/>
      <c r="N69" s="1563"/>
      <c r="O69" s="1562"/>
      <c r="P69" s="1559"/>
      <c r="Q69" s="2097"/>
      <c r="R69" s="2048"/>
      <c r="S69" s="2041"/>
      <c r="T69" s="1702"/>
      <c r="U69" s="2096"/>
      <c r="V69" s="2048"/>
      <c r="W69" s="1562"/>
      <c r="X69" s="1669"/>
      <c r="Y69" s="2094"/>
      <c r="Z69" s="2094"/>
      <c r="AA69" s="2045"/>
      <c r="AB69" s="2069"/>
      <c r="AC69" s="2069"/>
      <c r="AD69" s="2069"/>
      <c r="AE69" s="2069"/>
      <c r="AF69" s="2069"/>
      <c r="AG69" s="2024"/>
      <c r="AH69" s="2024"/>
      <c r="AI69" s="2024"/>
      <c r="AJ69" s="2024"/>
      <c r="AK69" s="2075"/>
      <c r="AL69" s="2075"/>
      <c r="AM69" s="2086"/>
      <c r="AN69" s="2045"/>
      <c r="AO69" s="2030"/>
      <c r="AP69" s="2044"/>
      <c r="AQ69" s="2035"/>
    </row>
    <row r="70" spans="1:43" ht="39.75" customHeight="1" x14ac:dyDescent="0.25">
      <c r="A70" s="485"/>
      <c r="B70" s="75"/>
      <c r="C70" s="487"/>
      <c r="D70" s="486"/>
      <c r="E70" s="75"/>
      <c r="F70" s="487"/>
      <c r="G70" s="486"/>
      <c r="H70" s="75"/>
      <c r="I70" s="487"/>
      <c r="J70" s="1729"/>
      <c r="K70" s="1704"/>
      <c r="L70" s="1729"/>
      <c r="M70" s="2092"/>
      <c r="N70" s="1563"/>
      <c r="O70" s="1562"/>
      <c r="P70" s="1559"/>
      <c r="Q70" s="2050"/>
      <c r="R70" s="2048"/>
      <c r="S70" s="2041"/>
      <c r="T70" s="1704"/>
      <c r="U70" s="2096"/>
      <c r="V70" s="2048"/>
      <c r="W70" s="1562"/>
      <c r="X70" s="1670"/>
      <c r="Y70" s="2094"/>
      <c r="Z70" s="2094"/>
      <c r="AA70" s="2045"/>
      <c r="AB70" s="2069"/>
      <c r="AC70" s="2069"/>
      <c r="AD70" s="2069"/>
      <c r="AE70" s="2069"/>
      <c r="AF70" s="2069"/>
      <c r="AG70" s="2024"/>
      <c r="AH70" s="2024"/>
      <c r="AI70" s="2024"/>
      <c r="AJ70" s="2024"/>
      <c r="AK70" s="2075"/>
      <c r="AL70" s="2075"/>
      <c r="AM70" s="2086"/>
      <c r="AN70" s="2045"/>
      <c r="AO70" s="2030"/>
      <c r="AP70" s="2044"/>
      <c r="AQ70" s="2035"/>
    </row>
    <row r="71" spans="1:43" ht="50.25" customHeight="1" x14ac:dyDescent="0.25">
      <c r="A71" s="485"/>
      <c r="B71" s="75"/>
      <c r="C71" s="487"/>
      <c r="D71" s="486"/>
      <c r="E71" s="75"/>
      <c r="F71" s="487"/>
      <c r="G71" s="486"/>
      <c r="H71" s="75"/>
      <c r="I71" s="487"/>
      <c r="J71" s="1712">
        <v>124</v>
      </c>
      <c r="K71" s="1701" t="s">
        <v>888</v>
      </c>
      <c r="L71" s="1701" t="s">
        <v>2207</v>
      </c>
      <c r="M71" s="2092">
        <v>200</v>
      </c>
      <c r="N71" s="1563"/>
      <c r="O71" s="1562"/>
      <c r="P71" s="1559"/>
      <c r="Q71" s="2049">
        <f>V71*1/R66</f>
        <v>0.28000000000000003</v>
      </c>
      <c r="R71" s="2048"/>
      <c r="S71" s="2041"/>
      <c r="T71" s="1701" t="s">
        <v>886</v>
      </c>
      <c r="U71" s="2096" t="s">
        <v>889</v>
      </c>
      <c r="V71" s="2048">
        <v>28000000</v>
      </c>
      <c r="W71" s="1562">
        <v>20</v>
      </c>
      <c r="X71" s="1657" t="s">
        <v>2249</v>
      </c>
      <c r="Y71" s="2094"/>
      <c r="Z71" s="2094"/>
      <c r="AA71" s="2045"/>
      <c r="AB71" s="2069"/>
      <c r="AC71" s="2069"/>
      <c r="AD71" s="2069"/>
      <c r="AE71" s="2069"/>
      <c r="AF71" s="2069"/>
      <c r="AG71" s="2024"/>
      <c r="AH71" s="2024"/>
      <c r="AI71" s="2024"/>
      <c r="AJ71" s="2024"/>
      <c r="AK71" s="2075"/>
      <c r="AL71" s="2075"/>
      <c r="AM71" s="2086"/>
      <c r="AN71" s="2045"/>
      <c r="AO71" s="2030"/>
      <c r="AP71" s="2044"/>
      <c r="AQ71" s="2035"/>
    </row>
    <row r="72" spans="1:43" ht="56.25" customHeight="1" x14ac:dyDescent="0.25">
      <c r="A72" s="485"/>
      <c r="B72" s="75"/>
      <c r="C72" s="487"/>
      <c r="D72" s="486"/>
      <c r="E72" s="75"/>
      <c r="F72" s="487"/>
      <c r="G72" s="486"/>
      <c r="H72" s="75"/>
      <c r="I72" s="487"/>
      <c r="J72" s="1729"/>
      <c r="K72" s="1704"/>
      <c r="L72" s="1704"/>
      <c r="M72" s="2092"/>
      <c r="N72" s="1563"/>
      <c r="O72" s="1562"/>
      <c r="P72" s="1559"/>
      <c r="Q72" s="2050"/>
      <c r="R72" s="2048"/>
      <c r="S72" s="2041"/>
      <c r="T72" s="1704"/>
      <c r="U72" s="2096"/>
      <c r="V72" s="2048"/>
      <c r="W72" s="1562"/>
      <c r="X72" s="1670"/>
      <c r="Y72" s="2094"/>
      <c r="Z72" s="2094"/>
      <c r="AA72" s="2045"/>
      <c r="AB72" s="2069"/>
      <c r="AC72" s="2069"/>
      <c r="AD72" s="2069"/>
      <c r="AE72" s="2069"/>
      <c r="AF72" s="2069"/>
      <c r="AG72" s="2024"/>
      <c r="AH72" s="2024"/>
      <c r="AI72" s="2024"/>
      <c r="AJ72" s="2024"/>
      <c r="AK72" s="2075"/>
      <c r="AL72" s="2075"/>
      <c r="AM72" s="2086"/>
      <c r="AN72" s="2045"/>
      <c r="AO72" s="2030"/>
      <c r="AP72" s="2044"/>
      <c r="AQ72" s="2035"/>
    </row>
    <row r="73" spans="1:43" ht="65.25" customHeight="1" x14ac:dyDescent="0.25">
      <c r="A73" s="485"/>
      <c r="B73" s="75"/>
      <c r="C73" s="487"/>
      <c r="D73" s="486"/>
      <c r="E73" s="75"/>
      <c r="F73" s="487"/>
      <c r="G73" s="486"/>
      <c r="H73" s="75"/>
      <c r="I73" s="487"/>
      <c r="J73" s="1657">
        <v>125</v>
      </c>
      <c r="K73" s="1559" t="s">
        <v>890</v>
      </c>
      <c r="L73" s="1559" t="s">
        <v>2208</v>
      </c>
      <c r="M73" s="2614">
        <v>761</v>
      </c>
      <c r="N73" s="1563"/>
      <c r="O73" s="1562"/>
      <c r="P73" s="1559"/>
      <c r="Q73" s="2047">
        <f>SUM(V73:V74)*1/R66</f>
        <v>0.27825333000000002</v>
      </c>
      <c r="R73" s="2048"/>
      <c r="S73" s="2041"/>
      <c r="T73" s="1635" t="s">
        <v>890</v>
      </c>
      <c r="U73" s="396" t="s">
        <v>891</v>
      </c>
      <c r="V73" s="393">
        <v>17825333</v>
      </c>
      <c r="W73" s="387">
        <v>20</v>
      </c>
      <c r="X73" s="502" t="s">
        <v>2249</v>
      </c>
      <c r="Y73" s="2094"/>
      <c r="Z73" s="2094"/>
      <c r="AA73" s="2045"/>
      <c r="AB73" s="2069"/>
      <c r="AC73" s="2069"/>
      <c r="AD73" s="2069"/>
      <c r="AE73" s="2069"/>
      <c r="AF73" s="2069"/>
      <c r="AG73" s="2024"/>
      <c r="AH73" s="2024"/>
      <c r="AI73" s="2024"/>
      <c r="AJ73" s="2024"/>
      <c r="AK73" s="2075"/>
      <c r="AL73" s="2075"/>
      <c r="AM73" s="2086"/>
      <c r="AN73" s="2045"/>
      <c r="AO73" s="2030"/>
      <c r="AP73" s="2044"/>
      <c r="AQ73" s="2035"/>
    </row>
    <row r="74" spans="1:43" ht="111" customHeight="1" x14ac:dyDescent="0.25">
      <c r="A74" s="485"/>
      <c r="B74" s="75"/>
      <c r="C74" s="487"/>
      <c r="D74" s="486"/>
      <c r="E74" s="75"/>
      <c r="F74" s="487"/>
      <c r="G74" s="486"/>
      <c r="H74" s="75"/>
      <c r="I74" s="487"/>
      <c r="J74" s="1670"/>
      <c r="K74" s="1559"/>
      <c r="L74" s="1559"/>
      <c r="M74" s="2614"/>
      <c r="N74" s="1563"/>
      <c r="O74" s="1562"/>
      <c r="P74" s="1559"/>
      <c r="Q74" s="2047"/>
      <c r="R74" s="2048"/>
      <c r="S74" s="2041"/>
      <c r="T74" s="1646"/>
      <c r="U74" s="396" t="s">
        <v>892</v>
      </c>
      <c r="V74" s="393">
        <v>10000000</v>
      </c>
      <c r="W74" s="387">
        <v>20</v>
      </c>
      <c r="X74" s="502" t="s">
        <v>2249</v>
      </c>
      <c r="Y74" s="2094"/>
      <c r="Z74" s="2094"/>
      <c r="AA74" s="2045"/>
      <c r="AB74" s="2069"/>
      <c r="AC74" s="2069"/>
      <c r="AD74" s="2069"/>
      <c r="AE74" s="2069"/>
      <c r="AF74" s="2069"/>
      <c r="AG74" s="2024"/>
      <c r="AH74" s="2024"/>
      <c r="AI74" s="2024"/>
      <c r="AJ74" s="2024"/>
      <c r="AK74" s="2075"/>
      <c r="AL74" s="2075"/>
      <c r="AM74" s="2086"/>
      <c r="AN74" s="2045"/>
      <c r="AO74" s="2030"/>
      <c r="AP74" s="2044"/>
      <c r="AQ74" s="2035"/>
    </row>
    <row r="75" spans="1:43" ht="68.25" customHeight="1" x14ac:dyDescent="0.25">
      <c r="A75" s="485"/>
      <c r="B75" s="75"/>
      <c r="C75" s="487"/>
      <c r="D75" s="486"/>
      <c r="E75" s="75"/>
      <c r="F75" s="487"/>
      <c r="G75" s="486"/>
      <c r="H75" s="75"/>
      <c r="I75" s="487"/>
      <c r="J75" s="1712">
        <v>126</v>
      </c>
      <c r="K75" s="1701" t="s">
        <v>893</v>
      </c>
      <c r="L75" s="1701" t="s">
        <v>2209</v>
      </c>
      <c r="M75" s="1739" t="s">
        <v>894</v>
      </c>
      <c r="N75" s="1563"/>
      <c r="O75" s="1562"/>
      <c r="P75" s="1559"/>
      <c r="Q75" s="2047">
        <f>V75*1/R66</f>
        <v>0.06</v>
      </c>
      <c r="R75" s="2048"/>
      <c r="S75" s="2041"/>
      <c r="T75" s="1701" t="s">
        <v>893</v>
      </c>
      <c r="U75" s="2095" t="s">
        <v>895</v>
      </c>
      <c r="V75" s="2048">
        <v>6000000</v>
      </c>
      <c r="W75" s="1562">
        <v>20</v>
      </c>
      <c r="X75" s="1657" t="s">
        <v>2249</v>
      </c>
      <c r="Y75" s="2094"/>
      <c r="Z75" s="2094"/>
      <c r="AA75" s="2045"/>
      <c r="AB75" s="2069"/>
      <c r="AC75" s="2069"/>
      <c r="AD75" s="2069"/>
      <c r="AE75" s="2069"/>
      <c r="AF75" s="2069"/>
      <c r="AG75" s="2024"/>
      <c r="AH75" s="2024"/>
      <c r="AI75" s="2024"/>
      <c r="AJ75" s="2024"/>
      <c r="AK75" s="2075"/>
      <c r="AL75" s="2075"/>
      <c r="AM75" s="2086"/>
      <c r="AN75" s="2045"/>
      <c r="AO75" s="2030"/>
      <c r="AP75" s="2044"/>
      <c r="AQ75" s="2035"/>
    </row>
    <row r="76" spans="1:43" x14ac:dyDescent="0.25">
      <c r="A76" s="620"/>
      <c r="B76" s="621"/>
      <c r="C76" s="622"/>
      <c r="D76" s="625"/>
      <c r="E76" s="621"/>
      <c r="F76" s="622"/>
      <c r="G76" s="625"/>
      <c r="H76" s="621"/>
      <c r="I76" s="622"/>
      <c r="J76" s="1729"/>
      <c r="K76" s="1704"/>
      <c r="L76" s="1704"/>
      <c r="M76" s="1739"/>
      <c r="N76" s="1563"/>
      <c r="O76" s="1562"/>
      <c r="P76" s="1559"/>
      <c r="Q76" s="2047"/>
      <c r="R76" s="2048"/>
      <c r="S76" s="2041"/>
      <c r="T76" s="1704"/>
      <c r="U76" s="2095"/>
      <c r="V76" s="2048"/>
      <c r="W76" s="1562"/>
      <c r="X76" s="1670"/>
      <c r="Y76" s="2094"/>
      <c r="Z76" s="2094"/>
      <c r="AA76" s="2045"/>
      <c r="AB76" s="2069"/>
      <c r="AC76" s="2069"/>
      <c r="AD76" s="2069"/>
      <c r="AE76" s="2069"/>
      <c r="AF76" s="2069"/>
      <c r="AG76" s="2024"/>
      <c r="AH76" s="2024"/>
      <c r="AI76" s="2024"/>
      <c r="AJ76" s="2024"/>
      <c r="AK76" s="2075"/>
      <c r="AL76" s="2075"/>
      <c r="AM76" s="2087"/>
      <c r="AN76" s="2045"/>
      <c r="AO76" s="2030"/>
      <c r="AP76" s="2044"/>
      <c r="AQ76" s="2035"/>
    </row>
    <row r="77" spans="1:43" x14ac:dyDescent="0.25">
      <c r="R77" s="265"/>
      <c r="V77" s="265"/>
    </row>
    <row r="78" spans="1:43" x14ac:dyDescent="0.25">
      <c r="V78" s="256"/>
    </row>
    <row r="79" spans="1:43" x14ac:dyDescent="0.25">
      <c r="A79" s="2000" t="s">
        <v>2223</v>
      </c>
      <c r="B79" s="2000"/>
      <c r="C79" s="2000"/>
      <c r="D79" s="2000"/>
      <c r="E79" s="2000"/>
      <c r="F79" s="2000"/>
      <c r="G79" s="2000"/>
      <c r="H79" s="2000"/>
      <c r="I79" s="2000"/>
      <c r="J79" s="2000"/>
    </row>
    <row r="80" spans="1:43" x14ac:dyDescent="0.25">
      <c r="A80" s="2001" t="s">
        <v>2354</v>
      </c>
      <c r="B80" s="2001"/>
      <c r="C80" s="2001"/>
      <c r="D80" s="2001"/>
      <c r="E80" s="2001"/>
      <c r="F80" s="2001"/>
      <c r="G80" s="2001"/>
      <c r="H80" s="2001"/>
      <c r="I80" s="2001"/>
      <c r="J80" s="2001"/>
    </row>
  </sheetData>
  <mergeCells count="389">
    <mergeCell ref="J75:J76"/>
    <mergeCell ref="V75:V76"/>
    <mergeCell ref="W75:W76"/>
    <mergeCell ref="X75:X76"/>
    <mergeCell ref="L26:L27"/>
    <mergeCell ref="J26:J27"/>
    <mergeCell ref="J44:J46"/>
    <mergeCell ref="J73:J74"/>
    <mergeCell ref="J71:J72"/>
    <mergeCell ref="J68:J70"/>
    <mergeCell ref="J66:J67"/>
    <mergeCell ref="K73:K74"/>
    <mergeCell ref="L73:L74"/>
    <mergeCell ref="M73:M74"/>
    <mergeCell ref="Q73:Q74"/>
    <mergeCell ref="T73:T74"/>
    <mergeCell ref="K75:K76"/>
    <mergeCell ref="L75:L76"/>
    <mergeCell ref="M75:M76"/>
    <mergeCell ref="Q75:Q76"/>
    <mergeCell ref="T75:T76"/>
    <mergeCell ref="K71:K72"/>
    <mergeCell ref="L71:L72"/>
    <mergeCell ref="M71:M72"/>
    <mergeCell ref="Q71:Q72"/>
    <mergeCell ref="T71:T72"/>
    <mergeCell ref="U71:U72"/>
    <mergeCell ref="AQ66:AQ76"/>
    <mergeCell ref="K68:K70"/>
    <mergeCell ref="L68:L70"/>
    <mergeCell ref="M68:M70"/>
    <mergeCell ref="Q68:Q70"/>
    <mergeCell ref="T68:T70"/>
    <mergeCell ref="U68:U70"/>
    <mergeCell ref="V68:V70"/>
    <mergeCell ref="W68:W70"/>
    <mergeCell ref="X68:X70"/>
    <mergeCell ref="AK66:AK76"/>
    <mergeCell ref="AL66:AL76"/>
    <mergeCell ref="AM66:AM76"/>
    <mergeCell ref="AN66:AN76"/>
    <mergeCell ref="AO66:AO76"/>
    <mergeCell ref="AP66:AP76"/>
    <mergeCell ref="AE66:AE76"/>
    <mergeCell ref="AF66:AF76"/>
    <mergeCell ref="AG66:AG76"/>
    <mergeCell ref="AH66:AH76"/>
    <mergeCell ref="AI66:AI76"/>
    <mergeCell ref="AJ66:AJ76"/>
    <mergeCell ref="Y66:Y76"/>
    <mergeCell ref="Z66:Z76"/>
    <mergeCell ref="AA66:AA76"/>
    <mergeCell ref="AB66:AB76"/>
    <mergeCell ref="AC66:AC76"/>
    <mergeCell ref="AD66:AD76"/>
    <mergeCell ref="S66:S76"/>
    <mergeCell ref="T66:T67"/>
    <mergeCell ref="U66:U67"/>
    <mergeCell ref="V66:V67"/>
    <mergeCell ref="W66:W67"/>
    <mergeCell ref="X66:X67"/>
    <mergeCell ref="V71:V72"/>
    <mergeCell ref="W71:W72"/>
    <mergeCell ref="X71:X72"/>
    <mergeCell ref="U75:U76"/>
    <mergeCell ref="AQ60:AQ62"/>
    <mergeCell ref="T61:T62"/>
    <mergeCell ref="K66:K67"/>
    <mergeCell ref="L66:L67"/>
    <mergeCell ref="M66:M67"/>
    <mergeCell ref="N66:N76"/>
    <mergeCell ref="O66:O76"/>
    <mergeCell ref="P66:P76"/>
    <mergeCell ref="Q66:Q67"/>
    <mergeCell ref="R66:R76"/>
    <mergeCell ref="AK60:AK62"/>
    <mergeCell ref="AL60:AL62"/>
    <mergeCell ref="AM60:AM62"/>
    <mergeCell ref="AN60:AN62"/>
    <mergeCell ref="AO60:AO62"/>
    <mergeCell ref="AP60:AP62"/>
    <mergeCell ref="AE60:AE62"/>
    <mergeCell ref="AF60:AF62"/>
    <mergeCell ref="AG60:AG62"/>
    <mergeCell ref="AH60:AH62"/>
    <mergeCell ref="AI60:AI62"/>
    <mergeCell ref="AJ60:AJ62"/>
    <mergeCell ref="Y60:Y62"/>
    <mergeCell ref="Z60:Z62"/>
    <mergeCell ref="AA60:AA62"/>
    <mergeCell ref="AB60:AB62"/>
    <mergeCell ref="AC60:AC62"/>
    <mergeCell ref="AD60:AD62"/>
    <mergeCell ref="T57:T58"/>
    <mergeCell ref="N60:N62"/>
    <mergeCell ref="O60:O62"/>
    <mergeCell ref="P60:P62"/>
    <mergeCell ref="R60:R62"/>
    <mergeCell ref="S60:S62"/>
    <mergeCell ref="Z55:Z58"/>
    <mergeCell ref="AA55:AA58"/>
    <mergeCell ref="AB55:AB58"/>
    <mergeCell ref="AC55:AC58"/>
    <mergeCell ref="AD55:AD58"/>
    <mergeCell ref="AL55:AL58"/>
    <mergeCell ref="AM55:AM58"/>
    <mergeCell ref="AN55:AN58"/>
    <mergeCell ref="AO55:AO58"/>
    <mergeCell ref="AP55:AP58"/>
    <mergeCell ref="AQ55:AQ58"/>
    <mergeCell ref="AF55:AF58"/>
    <mergeCell ref="AG55:AG58"/>
    <mergeCell ref="AH55:AH58"/>
    <mergeCell ref="AI55:AI58"/>
    <mergeCell ref="AJ55:AJ58"/>
    <mergeCell ref="AK55:AK58"/>
    <mergeCell ref="AE55:AE58"/>
    <mergeCell ref="AN52:AN53"/>
    <mergeCell ref="AO52:AO53"/>
    <mergeCell ref="AP52:AP53"/>
    <mergeCell ref="AQ52:AQ53"/>
    <mergeCell ref="N55:N58"/>
    <mergeCell ref="O55:O58"/>
    <mergeCell ref="P55:P58"/>
    <mergeCell ref="R55:R58"/>
    <mergeCell ref="S55:S58"/>
    <mergeCell ref="Y55:Y58"/>
    <mergeCell ref="AH52:AH53"/>
    <mergeCell ref="AI52:AI53"/>
    <mergeCell ref="AJ52:AJ53"/>
    <mergeCell ref="AK52:AK53"/>
    <mergeCell ref="AL52:AL53"/>
    <mergeCell ref="AM52:AM53"/>
    <mergeCell ref="AB52:AB53"/>
    <mergeCell ref="AC52:AC53"/>
    <mergeCell ref="AD52:AD53"/>
    <mergeCell ref="AE52:AE53"/>
    <mergeCell ref="AF52:AF53"/>
    <mergeCell ref="AG52:AG53"/>
    <mergeCell ref="Q52:Q53"/>
    <mergeCell ref="R52:R53"/>
    <mergeCell ref="S52:S53"/>
    <mergeCell ref="Y52:Y53"/>
    <mergeCell ref="Z52:Z53"/>
    <mergeCell ref="AA52:AA53"/>
    <mergeCell ref="K52:K53"/>
    <mergeCell ref="L52:L53"/>
    <mergeCell ref="M52:M53"/>
    <mergeCell ref="N52:N53"/>
    <mergeCell ref="O52:O53"/>
    <mergeCell ref="P52:P53"/>
    <mergeCell ref="N44:N50"/>
    <mergeCell ref="O44:O50"/>
    <mergeCell ref="P44:P50"/>
    <mergeCell ref="AM44:AM50"/>
    <mergeCell ref="AN44:AN50"/>
    <mergeCell ref="AO44:AO50"/>
    <mergeCell ref="AP44:AP50"/>
    <mergeCell ref="AQ44:AQ50"/>
    <mergeCell ref="K47:K48"/>
    <mergeCell ref="L47:L48"/>
    <mergeCell ref="M47:M48"/>
    <mergeCell ref="Q47:Q48"/>
    <mergeCell ref="T47:T48"/>
    <mergeCell ref="AG44:AG50"/>
    <mergeCell ref="AH44:AH50"/>
    <mergeCell ref="AI44:AI50"/>
    <mergeCell ref="AJ44:AJ50"/>
    <mergeCell ref="AK44:AK50"/>
    <mergeCell ref="AL44:AL50"/>
    <mergeCell ref="AA44:AA50"/>
    <mergeCell ref="AB44:AB50"/>
    <mergeCell ref="AC44:AC50"/>
    <mergeCell ref="AD44:AD50"/>
    <mergeCell ref="AE44:AE50"/>
    <mergeCell ref="Q39:Q41"/>
    <mergeCell ref="T39:T42"/>
    <mergeCell ref="AM35:AM42"/>
    <mergeCell ref="AN35:AN42"/>
    <mergeCell ref="AO35:AO42"/>
    <mergeCell ref="Z35:Z42"/>
    <mergeCell ref="S44:S50"/>
    <mergeCell ref="T44:T46"/>
    <mergeCell ref="Y44:Y50"/>
    <mergeCell ref="Z44:Z50"/>
    <mergeCell ref="AF44:AF50"/>
    <mergeCell ref="Q44:Q46"/>
    <mergeCell ref="R44:R50"/>
    <mergeCell ref="AP35:AP42"/>
    <mergeCell ref="AQ35:AQ42"/>
    <mergeCell ref="J37:J38"/>
    <mergeCell ref="K37:K38"/>
    <mergeCell ref="L37:L38"/>
    <mergeCell ref="M37:M38"/>
    <mergeCell ref="Q37:Q38"/>
    <mergeCell ref="AG35:AG42"/>
    <mergeCell ref="AH35:AH42"/>
    <mergeCell ref="AI35:AI42"/>
    <mergeCell ref="AJ35:AJ42"/>
    <mergeCell ref="AK35:AK42"/>
    <mergeCell ref="AL35:AL42"/>
    <mergeCell ref="AA35:AA42"/>
    <mergeCell ref="AB35:AB42"/>
    <mergeCell ref="AC35:AC42"/>
    <mergeCell ref="AD35:AD42"/>
    <mergeCell ref="AE35:AE42"/>
    <mergeCell ref="AF35:AF42"/>
    <mergeCell ref="S35:S42"/>
    <mergeCell ref="T35:T38"/>
    <mergeCell ref="W35:W42"/>
    <mergeCell ref="X35:X42"/>
    <mergeCell ref="Y35:Y42"/>
    <mergeCell ref="AQ26:AQ31"/>
    <mergeCell ref="J35:J36"/>
    <mergeCell ref="K35:K36"/>
    <mergeCell ref="L35:L36"/>
    <mergeCell ref="M35:M36"/>
    <mergeCell ref="N35:N42"/>
    <mergeCell ref="O35:O42"/>
    <mergeCell ref="P35:P42"/>
    <mergeCell ref="Q35:Q36"/>
    <mergeCell ref="R35:R42"/>
    <mergeCell ref="AK26:AK31"/>
    <mergeCell ref="AL26:AL31"/>
    <mergeCell ref="AM26:AM31"/>
    <mergeCell ref="AN26:AN31"/>
    <mergeCell ref="AO26:AO31"/>
    <mergeCell ref="AP26:AP31"/>
    <mergeCell ref="AE26:AE31"/>
    <mergeCell ref="AF26:AF31"/>
    <mergeCell ref="AG26:AG31"/>
    <mergeCell ref="AH26:AH31"/>
    <mergeCell ref="AI26:AI31"/>
    <mergeCell ref="AJ26:AJ31"/>
    <mergeCell ref="Y26:Y31"/>
    <mergeCell ref="Z26:Z31"/>
    <mergeCell ref="AF23:AF25"/>
    <mergeCell ref="S23:S25"/>
    <mergeCell ref="T23:T25"/>
    <mergeCell ref="AA26:AA31"/>
    <mergeCell ref="AB26:AB31"/>
    <mergeCell ref="AC26:AC31"/>
    <mergeCell ref="AD26:AD31"/>
    <mergeCell ref="Q26:Q27"/>
    <mergeCell ref="R26:R31"/>
    <mergeCell ref="S26:S31"/>
    <mergeCell ref="T26:T29"/>
    <mergeCell ref="W26:W31"/>
    <mergeCell ref="X26:X31"/>
    <mergeCell ref="P23:P25"/>
    <mergeCell ref="Q23:Q25"/>
    <mergeCell ref="R23:R25"/>
    <mergeCell ref="AM23:AM25"/>
    <mergeCell ref="AN23:AN25"/>
    <mergeCell ref="AO23:AO25"/>
    <mergeCell ref="AP23:AP25"/>
    <mergeCell ref="AQ23:AQ25"/>
    <mergeCell ref="K26:K27"/>
    <mergeCell ref="M26:M27"/>
    <mergeCell ref="N26:N31"/>
    <mergeCell ref="O26:O31"/>
    <mergeCell ref="P26:P31"/>
    <mergeCell ref="AG23:AG25"/>
    <mergeCell ref="AH23:AH25"/>
    <mergeCell ref="AI23:AI25"/>
    <mergeCell ref="AJ23:AJ25"/>
    <mergeCell ref="AK23:AK25"/>
    <mergeCell ref="AL23:AL25"/>
    <mergeCell ref="AA23:AA25"/>
    <mergeCell ref="AB23:AB25"/>
    <mergeCell ref="AC23:AC25"/>
    <mergeCell ref="AD23:AD25"/>
    <mergeCell ref="AE23:AE25"/>
    <mergeCell ref="AQ20:AQ21"/>
    <mergeCell ref="D23:F31"/>
    <mergeCell ref="G23:I31"/>
    <mergeCell ref="J23:J25"/>
    <mergeCell ref="K23:K25"/>
    <mergeCell ref="L23:L25"/>
    <mergeCell ref="AG20:AG21"/>
    <mergeCell ref="AH20:AH21"/>
    <mergeCell ref="AI20:AI21"/>
    <mergeCell ref="AJ20:AJ21"/>
    <mergeCell ref="AK20:AK21"/>
    <mergeCell ref="AL20:AL21"/>
    <mergeCell ref="AA20:AA21"/>
    <mergeCell ref="AB20:AB21"/>
    <mergeCell ref="AC20:AC21"/>
    <mergeCell ref="AD20:AD21"/>
    <mergeCell ref="AE20:AE21"/>
    <mergeCell ref="AF20:AF21"/>
    <mergeCell ref="S20:S21"/>
    <mergeCell ref="T20:T21"/>
    <mergeCell ref="W23:W25"/>
    <mergeCell ref="X23:X25"/>
    <mergeCell ref="Y23:Y25"/>
    <mergeCell ref="Z23:Z25"/>
    <mergeCell ref="AQ12:AQ18"/>
    <mergeCell ref="B13:C13"/>
    <mergeCell ref="T15:T18"/>
    <mergeCell ref="B18:C18"/>
    <mergeCell ref="D20:F22"/>
    <mergeCell ref="G20:I21"/>
    <mergeCell ref="N20:N21"/>
    <mergeCell ref="O20:O21"/>
    <mergeCell ref="P20:P21"/>
    <mergeCell ref="R20:R21"/>
    <mergeCell ref="AK12:AK18"/>
    <mergeCell ref="AL12:AL18"/>
    <mergeCell ref="AM12:AM18"/>
    <mergeCell ref="AN12:AN18"/>
    <mergeCell ref="AO12:AO18"/>
    <mergeCell ref="AP12:AP18"/>
    <mergeCell ref="AE12:AE18"/>
    <mergeCell ref="AF12:AF18"/>
    <mergeCell ref="AG12:AG18"/>
    <mergeCell ref="AH12:AH18"/>
    <mergeCell ref="AM20:AM21"/>
    <mergeCell ref="AN20:AN21"/>
    <mergeCell ref="AO20:AO21"/>
    <mergeCell ref="AP20:AP21"/>
    <mergeCell ref="P12:P18"/>
    <mergeCell ref="V7:V8"/>
    <mergeCell ref="X7:X8"/>
    <mergeCell ref="Y7:Z7"/>
    <mergeCell ref="AA7:AD7"/>
    <mergeCell ref="AE7:AJ7"/>
    <mergeCell ref="W20:W21"/>
    <mergeCell ref="X20:X21"/>
    <mergeCell ref="Y20:Y21"/>
    <mergeCell ref="Z20:Z21"/>
    <mergeCell ref="AI12:AI18"/>
    <mergeCell ref="AJ12:AJ18"/>
    <mergeCell ref="Y12:Y18"/>
    <mergeCell ref="Z12:Z18"/>
    <mergeCell ref="AA12:AA18"/>
    <mergeCell ref="AB12:AB18"/>
    <mergeCell ref="AC12:AC18"/>
    <mergeCell ref="AD12:AD18"/>
    <mergeCell ref="Q12:Q13"/>
    <mergeCell ref="R12:R18"/>
    <mergeCell ref="S12:S18"/>
    <mergeCell ref="T12:T14"/>
    <mergeCell ref="W12:W18"/>
    <mergeCell ref="X12:X18"/>
    <mergeCell ref="A79:J79"/>
    <mergeCell ref="A80:J80"/>
    <mergeCell ref="L7:L8"/>
    <mergeCell ref="M7:M8"/>
    <mergeCell ref="N7:N8"/>
    <mergeCell ref="O7:O8"/>
    <mergeCell ref="J12:J13"/>
    <mergeCell ref="K12:K13"/>
    <mergeCell ref="L12:L13"/>
    <mergeCell ref="M12:M13"/>
    <mergeCell ref="N12:N18"/>
    <mergeCell ref="J7:J8"/>
    <mergeCell ref="K7:K8"/>
    <mergeCell ref="O12:O18"/>
    <mergeCell ref="M23:M25"/>
    <mergeCell ref="N23:N25"/>
    <mergeCell ref="O23:O25"/>
    <mergeCell ref="J39:J41"/>
    <mergeCell ref="K39:K41"/>
    <mergeCell ref="L39:L41"/>
    <mergeCell ref="M39:M41"/>
    <mergeCell ref="K44:K46"/>
    <mergeCell ref="L44:L46"/>
    <mergeCell ref="M44:M46"/>
    <mergeCell ref="A1:AO4"/>
    <mergeCell ref="A5:M6"/>
    <mergeCell ref="N5:AQ5"/>
    <mergeCell ref="Y6:AM6"/>
    <mergeCell ref="A7:A8"/>
    <mergeCell ref="B7:C8"/>
    <mergeCell ref="D7:D8"/>
    <mergeCell ref="E7:F8"/>
    <mergeCell ref="G7:G8"/>
    <mergeCell ref="H7:I8"/>
    <mergeCell ref="AO7:AO8"/>
    <mergeCell ref="AP7:AP8"/>
    <mergeCell ref="AQ7:AQ8"/>
    <mergeCell ref="AK7:AM7"/>
    <mergeCell ref="P7:P8"/>
    <mergeCell ref="Q7:Q8"/>
    <mergeCell ref="R7:R8"/>
    <mergeCell ref="S7:S8"/>
    <mergeCell ref="T7:T8"/>
    <mergeCell ref="U7:U8"/>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7"/>
  <sheetViews>
    <sheetView zoomScale="55" zoomScaleNormal="55" workbookViewId="0">
      <selection sqref="A1:AO4"/>
    </sheetView>
  </sheetViews>
  <sheetFormatPr baseColWidth="10" defaultRowHeight="14.25" x14ac:dyDescent="0.2"/>
  <cols>
    <col min="1" max="1" width="4.85546875" style="33" customWidth="1"/>
    <col min="2" max="2" width="7.28515625" style="1" customWidth="1"/>
    <col min="3" max="3" width="2" style="1" customWidth="1"/>
    <col min="4" max="4" width="9.5703125" style="1" customWidth="1"/>
    <col min="5" max="5" width="5.7109375" style="1" customWidth="1"/>
    <col min="6" max="6" width="5.5703125" style="1" customWidth="1"/>
    <col min="7" max="7" width="9.28515625" style="1" customWidth="1"/>
    <col min="8" max="8" width="7.5703125" style="1" customWidth="1"/>
    <col min="9" max="9" width="5.140625" style="1" customWidth="1"/>
    <col min="10" max="10" width="6.140625" style="1" customWidth="1"/>
    <col min="11" max="11" width="18.140625" style="34" customWidth="1"/>
    <col min="12" max="12" width="18.5703125" style="352" customWidth="1"/>
    <col min="13" max="13" width="15.28515625" style="23" customWidth="1"/>
    <col min="14" max="14" width="16" style="23" customWidth="1"/>
    <col min="15" max="15" width="15.7109375" style="471" customWidth="1"/>
    <col min="16" max="16" width="18" style="34" customWidth="1"/>
    <col min="17" max="17" width="10.7109375" style="880" customWidth="1"/>
    <col min="18" max="18" width="16.42578125" style="881" customWidth="1"/>
    <col min="19" max="19" width="21.42578125" style="34" customWidth="1"/>
    <col min="20" max="20" width="25.7109375" style="34" customWidth="1"/>
    <col min="21" max="21" width="21.42578125" style="34" customWidth="1"/>
    <col min="22" max="22" width="22" style="882" customWidth="1"/>
    <col min="23" max="23" width="12.42578125" style="39" customWidth="1"/>
    <col min="24" max="24" width="14" style="34" customWidth="1"/>
    <col min="25" max="27" width="13.140625" style="1" bestFit="1" customWidth="1"/>
    <col min="28" max="28" width="11.5703125" style="1" bestFit="1" customWidth="1"/>
    <col min="29" max="29" width="13.140625" style="1" bestFit="1" customWidth="1"/>
    <col min="30" max="30" width="11.5703125" style="1" bestFit="1" customWidth="1"/>
    <col min="31" max="31" width="8.28515625" style="1" customWidth="1"/>
    <col min="32" max="32" width="11.5703125" style="1" bestFit="1" customWidth="1"/>
    <col min="33" max="36" width="8.28515625" style="1" customWidth="1"/>
    <col min="37" max="38" width="11.5703125" style="1" bestFit="1" customWidth="1"/>
    <col min="39" max="39" width="10" style="1" bestFit="1" customWidth="1"/>
    <col min="40" max="40" width="13.140625" style="1" bestFit="1" customWidth="1"/>
    <col min="41" max="41" width="12.5703125" style="1" customWidth="1"/>
    <col min="42" max="42" width="20.28515625" style="1" customWidth="1"/>
    <col min="43" max="43" width="26.28515625" style="535" customWidth="1"/>
    <col min="44" max="256" width="11.42578125" style="1"/>
    <col min="257" max="257" width="10.5703125" style="1" bestFit="1" customWidth="1"/>
    <col min="258" max="258" width="16.5703125" style="1" bestFit="1" customWidth="1"/>
    <col min="259" max="259" width="16.5703125" style="1" customWidth="1"/>
    <col min="260" max="261" width="14.7109375" style="1" customWidth="1"/>
    <col min="262" max="262" width="15.28515625" style="1" bestFit="1" customWidth="1"/>
    <col min="263" max="264" width="14.42578125" style="1" customWidth="1"/>
    <col min="265" max="265" width="21.5703125" style="1" customWidth="1"/>
    <col min="266" max="266" width="11.5703125" style="1" customWidth="1"/>
    <col min="267" max="267" width="18.140625" style="1" customWidth="1"/>
    <col min="268" max="268" width="15" style="1" customWidth="1"/>
    <col min="269" max="269" width="18.140625" style="1" customWidth="1"/>
    <col min="270" max="270" width="20.28515625" style="1" customWidth="1"/>
    <col min="271" max="271" width="8.28515625" style="1" customWidth="1"/>
    <col min="272" max="272" width="15.28515625" style="1" customWidth="1"/>
    <col min="273" max="273" width="12.7109375" style="1" customWidth="1"/>
    <col min="274" max="274" width="16.42578125" style="1" customWidth="1"/>
    <col min="275" max="275" width="15.7109375" style="1" customWidth="1"/>
    <col min="276" max="276" width="18.7109375" style="1" customWidth="1"/>
    <col min="277" max="277" width="21.42578125" style="1" customWidth="1"/>
    <col min="278" max="278" width="22" style="1" customWidth="1"/>
    <col min="279" max="279" width="12.42578125" style="1" customWidth="1"/>
    <col min="280" max="280" width="14" style="1" customWidth="1"/>
    <col min="281" max="283" width="10.5703125" style="1" bestFit="1" customWidth="1"/>
    <col min="284" max="284" width="9.28515625" style="1" bestFit="1" customWidth="1"/>
    <col min="285" max="285" width="12.85546875" style="1" bestFit="1" customWidth="1"/>
    <col min="286" max="286" width="9.28515625" style="1" bestFit="1" customWidth="1"/>
    <col min="287" max="287" width="8.28515625" style="1" customWidth="1"/>
    <col min="288" max="288" width="9.28515625" style="1" bestFit="1" customWidth="1"/>
    <col min="289" max="292" width="8.28515625" style="1" customWidth="1"/>
    <col min="293" max="295" width="9.28515625" style="1" bestFit="1" customWidth="1"/>
    <col min="296" max="296" width="10.5703125" style="1" bestFit="1" customWidth="1"/>
    <col min="297" max="297" width="12.5703125" style="1" customWidth="1"/>
    <col min="298" max="298" width="20.28515625" style="1" customWidth="1"/>
    <col min="299" max="299" width="19.5703125" style="1" customWidth="1"/>
    <col min="300" max="512" width="11.42578125" style="1"/>
    <col min="513" max="513" width="10.5703125" style="1" bestFit="1" customWidth="1"/>
    <col min="514" max="514" width="16.5703125" style="1" bestFit="1" customWidth="1"/>
    <col min="515" max="515" width="16.5703125" style="1" customWidth="1"/>
    <col min="516" max="517" width="14.7109375" style="1" customWidth="1"/>
    <col min="518" max="518" width="15.28515625" style="1" bestFit="1" customWidth="1"/>
    <col min="519" max="520" width="14.42578125" style="1" customWidth="1"/>
    <col min="521" max="521" width="21.5703125" style="1" customWidth="1"/>
    <col min="522" max="522" width="11.5703125" style="1" customWidth="1"/>
    <col min="523" max="523" width="18.140625" style="1" customWidth="1"/>
    <col min="524" max="524" width="15" style="1" customWidth="1"/>
    <col min="525" max="525" width="18.140625" style="1" customWidth="1"/>
    <col min="526" max="526" width="20.28515625" style="1" customWidth="1"/>
    <col min="527" max="527" width="8.28515625" style="1" customWidth="1"/>
    <col min="528" max="528" width="15.28515625" style="1" customWidth="1"/>
    <col min="529" max="529" width="12.7109375" style="1" customWidth="1"/>
    <col min="530" max="530" width="16.42578125" style="1" customWidth="1"/>
    <col min="531" max="531" width="15.7109375" style="1" customWidth="1"/>
    <col min="532" max="532" width="18.7109375" style="1" customWidth="1"/>
    <col min="533" max="533" width="21.42578125" style="1" customWidth="1"/>
    <col min="534" max="534" width="22" style="1" customWidth="1"/>
    <col min="535" max="535" width="12.42578125" style="1" customWidth="1"/>
    <col min="536" max="536" width="14" style="1" customWidth="1"/>
    <col min="537" max="539" width="10.5703125" style="1" bestFit="1" customWidth="1"/>
    <col min="540" max="540" width="9.28515625" style="1" bestFit="1" customWidth="1"/>
    <col min="541" max="541" width="12.85546875" style="1" bestFit="1" customWidth="1"/>
    <col min="542" max="542" width="9.28515625" style="1" bestFit="1" customWidth="1"/>
    <col min="543" max="543" width="8.28515625" style="1" customWidth="1"/>
    <col min="544" max="544" width="9.28515625" style="1" bestFit="1" customWidth="1"/>
    <col min="545" max="548" width="8.28515625" style="1" customWidth="1"/>
    <col min="549" max="551" width="9.28515625" style="1" bestFit="1" customWidth="1"/>
    <col min="552" max="552" width="10.5703125" style="1" bestFit="1" customWidth="1"/>
    <col min="553" max="553" width="12.5703125" style="1" customWidth="1"/>
    <col min="554" max="554" width="20.28515625" style="1" customWidth="1"/>
    <col min="555" max="555" width="19.5703125" style="1" customWidth="1"/>
    <col min="556" max="768" width="11.42578125" style="1"/>
    <col min="769" max="769" width="10.5703125" style="1" bestFit="1" customWidth="1"/>
    <col min="770" max="770" width="16.5703125" style="1" bestFit="1" customWidth="1"/>
    <col min="771" max="771" width="16.5703125" style="1" customWidth="1"/>
    <col min="772" max="773" width="14.7109375" style="1" customWidth="1"/>
    <col min="774" max="774" width="15.28515625" style="1" bestFit="1" customWidth="1"/>
    <col min="775" max="776" width="14.42578125" style="1" customWidth="1"/>
    <col min="777" max="777" width="21.5703125" style="1" customWidth="1"/>
    <col min="778" max="778" width="11.5703125" style="1" customWidth="1"/>
    <col min="779" max="779" width="18.140625" style="1" customWidth="1"/>
    <col min="780" max="780" width="15" style="1" customWidth="1"/>
    <col min="781" max="781" width="18.140625" style="1" customWidth="1"/>
    <col min="782" max="782" width="20.28515625" style="1" customWidth="1"/>
    <col min="783" max="783" width="8.28515625" style="1" customWidth="1"/>
    <col min="784" max="784" width="15.28515625" style="1" customWidth="1"/>
    <col min="785" max="785" width="12.7109375" style="1" customWidth="1"/>
    <col min="786" max="786" width="16.42578125" style="1" customWidth="1"/>
    <col min="787" max="787" width="15.7109375" style="1" customWidth="1"/>
    <col min="788" max="788" width="18.7109375" style="1" customWidth="1"/>
    <col min="789" max="789" width="21.42578125" style="1" customWidth="1"/>
    <col min="790" max="790" width="22" style="1" customWidth="1"/>
    <col min="791" max="791" width="12.42578125" style="1" customWidth="1"/>
    <col min="792" max="792" width="14" style="1" customWidth="1"/>
    <col min="793" max="795" width="10.5703125" style="1" bestFit="1" customWidth="1"/>
    <col min="796" max="796" width="9.28515625" style="1" bestFit="1" customWidth="1"/>
    <col min="797" max="797" width="12.85546875" style="1" bestFit="1" customWidth="1"/>
    <col min="798" max="798" width="9.28515625" style="1" bestFit="1" customWidth="1"/>
    <col min="799" max="799" width="8.28515625" style="1" customWidth="1"/>
    <col min="800" max="800" width="9.28515625" style="1" bestFit="1" customWidth="1"/>
    <col min="801" max="804" width="8.28515625" style="1" customWidth="1"/>
    <col min="805" max="807" width="9.28515625" style="1" bestFit="1" customWidth="1"/>
    <col min="808" max="808" width="10.5703125" style="1" bestFit="1" customWidth="1"/>
    <col min="809" max="809" width="12.5703125" style="1" customWidth="1"/>
    <col min="810" max="810" width="20.28515625" style="1" customWidth="1"/>
    <col min="811" max="811" width="19.5703125" style="1" customWidth="1"/>
    <col min="812" max="1024" width="11.42578125" style="1"/>
    <col min="1025" max="1025" width="10.5703125" style="1" bestFit="1" customWidth="1"/>
    <col min="1026" max="1026" width="16.5703125" style="1" bestFit="1" customWidth="1"/>
    <col min="1027" max="1027" width="16.5703125" style="1" customWidth="1"/>
    <col min="1028" max="1029" width="14.7109375" style="1" customWidth="1"/>
    <col min="1030" max="1030" width="15.28515625" style="1" bestFit="1" customWidth="1"/>
    <col min="1031" max="1032" width="14.42578125" style="1" customWidth="1"/>
    <col min="1033" max="1033" width="21.5703125" style="1" customWidth="1"/>
    <col min="1034" max="1034" width="11.5703125" style="1" customWidth="1"/>
    <col min="1035" max="1035" width="18.140625" style="1" customWidth="1"/>
    <col min="1036" max="1036" width="15" style="1" customWidth="1"/>
    <col min="1037" max="1037" width="18.140625" style="1" customWidth="1"/>
    <col min="1038" max="1038" width="20.28515625" style="1" customWidth="1"/>
    <col min="1039" max="1039" width="8.28515625" style="1" customWidth="1"/>
    <col min="1040" max="1040" width="15.28515625" style="1" customWidth="1"/>
    <col min="1041" max="1041" width="12.7109375" style="1" customWidth="1"/>
    <col min="1042" max="1042" width="16.42578125" style="1" customWidth="1"/>
    <col min="1043" max="1043" width="15.7109375" style="1" customWidth="1"/>
    <col min="1044" max="1044" width="18.7109375" style="1" customWidth="1"/>
    <col min="1045" max="1045" width="21.42578125" style="1" customWidth="1"/>
    <col min="1046" max="1046" width="22" style="1" customWidth="1"/>
    <col min="1047" max="1047" width="12.42578125" style="1" customWidth="1"/>
    <col min="1048" max="1048" width="14" style="1" customWidth="1"/>
    <col min="1049" max="1051" width="10.5703125" style="1" bestFit="1" customWidth="1"/>
    <col min="1052" max="1052" width="9.28515625" style="1" bestFit="1" customWidth="1"/>
    <col min="1053" max="1053" width="12.85546875" style="1" bestFit="1" customWidth="1"/>
    <col min="1054" max="1054" width="9.28515625" style="1" bestFit="1" customWidth="1"/>
    <col min="1055" max="1055" width="8.28515625" style="1" customWidth="1"/>
    <col min="1056" max="1056" width="9.28515625" style="1" bestFit="1" customWidth="1"/>
    <col min="1057" max="1060" width="8.28515625" style="1" customWidth="1"/>
    <col min="1061" max="1063" width="9.28515625" style="1" bestFit="1" customWidth="1"/>
    <col min="1064" max="1064" width="10.5703125" style="1" bestFit="1" customWidth="1"/>
    <col min="1065" max="1065" width="12.5703125" style="1" customWidth="1"/>
    <col min="1066" max="1066" width="20.28515625" style="1" customWidth="1"/>
    <col min="1067" max="1067" width="19.5703125" style="1" customWidth="1"/>
    <col min="1068" max="1280" width="11.42578125" style="1"/>
    <col min="1281" max="1281" width="10.5703125" style="1" bestFit="1" customWidth="1"/>
    <col min="1282" max="1282" width="16.5703125" style="1" bestFit="1" customWidth="1"/>
    <col min="1283" max="1283" width="16.5703125" style="1" customWidth="1"/>
    <col min="1284" max="1285" width="14.7109375" style="1" customWidth="1"/>
    <col min="1286" max="1286" width="15.28515625" style="1" bestFit="1" customWidth="1"/>
    <col min="1287" max="1288" width="14.42578125" style="1" customWidth="1"/>
    <col min="1289" max="1289" width="21.5703125" style="1" customWidth="1"/>
    <col min="1290" max="1290" width="11.5703125" style="1" customWidth="1"/>
    <col min="1291" max="1291" width="18.140625" style="1" customWidth="1"/>
    <col min="1292" max="1292" width="15" style="1" customWidth="1"/>
    <col min="1293" max="1293" width="18.140625" style="1" customWidth="1"/>
    <col min="1294" max="1294" width="20.28515625" style="1" customWidth="1"/>
    <col min="1295" max="1295" width="8.28515625" style="1" customWidth="1"/>
    <col min="1296" max="1296" width="15.28515625" style="1" customWidth="1"/>
    <col min="1297" max="1297" width="12.7109375" style="1" customWidth="1"/>
    <col min="1298" max="1298" width="16.42578125" style="1" customWidth="1"/>
    <col min="1299" max="1299" width="15.7109375" style="1" customWidth="1"/>
    <col min="1300" max="1300" width="18.7109375" style="1" customWidth="1"/>
    <col min="1301" max="1301" width="21.42578125" style="1" customWidth="1"/>
    <col min="1302" max="1302" width="22" style="1" customWidth="1"/>
    <col min="1303" max="1303" width="12.42578125" style="1" customWidth="1"/>
    <col min="1304" max="1304" width="14" style="1" customWidth="1"/>
    <col min="1305" max="1307" width="10.5703125" style="1" bestFit="1" customWidth="1"/>
    <col min="1308" max="1308" width="9.28515625" style="1" bestFit="1" customWidth="1"/>
    <col min="1309" max="1309" width="12.85546875" style="1" bestFit="1" customWidth="1"/>
    <col min="1310" max="1310" width="9.28515625" style="1" bestFit="1" customWidth="1"/>
    <col min="1311" max="1311" width="8.28515625" style="1" customWidth="1"/>
    <col min="1312" max="1312" width="9.28515625" style="1" bestFit="1" customWidth="1"/>
    <col min="1313" max="1316" width="8.28515625" style="1" customWidth="1"/>
    <col min="1317" max="1319" width="9.28515625" style="1" bestFit="1" customWidth="1"/>
    <col min="1320" max="1320" width="10.5703125" style="1" bestFit="1" customWidth="1"/>
    <col min="1321" max="1321" width="12.5703125" style="1" customWidth="1"/>
    <col min="1322" max="1322" width="20.28515625" style="1" customWidth="1"/>
    <col min="1323" max="1323" width="19.5703125" style="1" customWidth="1"/>
    <col min="1324" max="1536" width="11.42578125" style="1"/>
    <col min="1537" max="1537" width="10.5703125" style="1" bestFit="1" customWidth="1"/>
    <col min="1538" max="1538" width="16.5703125" style="1" bestFit="1" customWidth="1"/>
    <col min="1539" max="1539" width="16.5703125" style="1" customWidth="1"/>
    <col min="1540" max="1541" width="14.7109375" style="1" customWidth="1"/>
    <col min="1542" max="1542" width="15.28515625" style="1" bestFit="1" customWidth="1"/>
    <col min="1543" max="1544" width="14.42578125" style="1" customWidth="1"/>
    <col min="1545" max="1545" width="21.5703125" style="1" customWidth="1"/>
    <col min="1546" max="1546" width="11.5703125" style="1" customWidth="1"/>
    <col min="1547" max="1547" width="18.140625" style="1" customWidth="1"/>
    <col min="1548" max="1548" width="15" style="1" customWidth="1"/>
    <col min="1549" max="1549" width="18.140625" style="1" customWidth="1"/>
    <col min="1550" max="1550" width="20.28515625" style="1" customWidth="1"/>
    <col min="1551" max="1551" width="8.28515625" style="1" customWidth="1"/>
    <col min="1552" max="1552" width="15.28515625" style="1" customWidth="1"/>
    <col min="1553" max="1553" width="12.7109375" style="1" customWidth="1"/>
    <col min="1554" max="1554" width="16.42578125" style="1" customWidth="1"/>
    <col min="1555" max="1555" width="15.7109375" style="1" customWidth="1"/>
    <col min="1556" max="1556" width="18.7109375" style="1" customWidth="1"/>
    <col min="1557" max="1557" width="21.42578125" style="1" customWidth="1"/>
    <col min="1558" max="1558" width="22" style="1" customWidth="1"/>
    <col min="1559" max="1559" width="12.42578125" style="1" customWidth="1"/>
    <col min="1560" max="1560" width="14" style="1" customWidth="1"/>
    <col min="1561" max="1563" width="10.5703125" style="1" bestFit="1" customWidth="1"/>
    <col min="1564" max="1564" width="9.28515625" style="1" bestFit="1" customWidth="1"/>
    <col min="1565" max="1565" width="12.85546875" style="1" bestFit="1" customWidth="1"/>
    <col min="1566" max="1566" width="9.28515625" style="1" bestFit="1" customWidth="1"/>
    <col min="1567" max="1567" width="8.28515625" style="1" customWidth="1"/>
    <col min="1568" max="1568" width="9.28515625" style="1" bestFit="1" customWidth="1"/>
    <col min="1569" max="1572" width="8.28515625" style="1" customWidth="1"/>
    <col min="1573" max="1575" width="9.28515625" style="1" bestFit="1" customWidth="1"/>
    <col min="1576" max="1576" width="10.5703125" style="1" bestFit="1" customWidth="1"/>
    <col min="1577" max="1577" width="12.5703125" style="1" customWidth="1"/>
    <col min="1578" max="1578" width="20.28515625" style="1" customWidth="1"/>
    <col min="1579" max="1579" width="19.5703125" style="1" customWidth="1"/>
    <col min="1580" max="1792" width="11.42578125" style="1"/>
    <col min="1793" max="1793" width="10.5703125" style="1" bestFit="1" customWidth="1"/>
    <col min="1794" max="1794" width="16.5703125" style="1" bestFit="1" customWidth="1"/>
    <col min="1795" max="1795" width="16.5703125" style="1" customWidth="1"/>
    <col min="1796" max="1797" width="14.7109375" style="1" customWidth="1"/>
    <col min="1798" max="1798" width="15.28515625" style="1" bestFit="1" customWidth="1"/>
    <col min="1799" max="1800" width="14.42578125" style="1" customWidth="1"/>
    <col min="1801" max="1801" width="21.5703125" style="1" customWidth="1"/>
    <col min="1802" max="1802" width="11.5703125" style="1" customWidth="1"/>
    <col min="1803" max="1803" width="18.140625" style="1" customWidth="1"/>
    <col min="1804" max="1804" width="15" style="1" customWidth="1"/>
    <col min="1805" max="1805" width="18.140625" style="1" customWidth="1"/>
    <col min="1806" max="1806" width="20.28515625" style="1" customWidth="1"/>
    <col min="1807" max="1807" width="8.28515625" style="1" customWidth="1"/>
    <col min="1808" max="1808" width="15.28515625" style="1" customWidth="1"/>
    <col min="1809" max="1809" width="12.7109375" style="1" customWidth="1"/>
    <col min="1810" max="1810" width="16.42578125" style="1" customWidth="1"/>
    <col min="1811" max="1811" width="15.7109375" style="1" customWidth="1"/>
    <col min="1812" max="1812" width="18.7109375" style="1" customWidth="1"/>
    <col min="1813" max="1813" width="21.42578125" style="1" customWidth="1"/>
    <col min="1814" max="1814" width="22" style="1" customWidth="1"/>
    <col min="1815" max="1815" width="12.42578125" style="1" customWidth="1"/>
    <col min="1816" max="1816" width="14" style="1" customWidth="1"/>
    <col min="1817" max="1819" width="10.5703125" style="1" bestFit="1" customWidth="1"/>
    <col min="1820" max="1820" width="9.28515625" style="1" bestFit="1" customWidth="1"/>
    <col min="1821" max="1821" width="12.85546875" style="1" bestFit="1" customWidth="1"/>
    <col min="1822" max="1822" width="9.28515625" style="1" bestFit="1" customWidth="1"/>
    <col min="1823" max="1823" width="8.28515625" style="1" customWidth="1"/>
    <col min="1824" max="1824" width="9.28515625" style="1" bestFit="1" customWidth="1"/>
    <col min="1825" max="1828" width="8.28515625" style="1" customWidth="1"/>
    <col min="1829" max="1831" width="9.28515625" style="1" bestFit="1" customWidth="1"/>
    <col min="1832" max="1832" width="10.5703125" style="1" bestFit="1" customWidth="1"/>
    <col min="1833" max="1833" width="12.5703125" style="1" customWidth="1"/>
    <col min="1834" max="1834" width="20.28515625" style="1" customWidth="1"/>
    <col min="1835" max="1835" width="19.5703125" style="1" customWidth="1"/>
    <col min="1836" max="2048" width="11.42578125" style="1"/>
    <col min="2049" max="2049" width="10.5703125" style="1" bestFit="1" customWidth="1"/>
    <col min="2050" max="2050" width="16.5703125" style="1" bestFit="1" customWidth="1"/>
    <col min="2051" max="2051" width="16.5703125" style="1" customWidth="1"/>
    <col min="2052" max="2053" width="14.7109375" style="1" customWidth="1"/>
    <col min="2054" max="2054" width="15.28515625" style="1" bestFit="1" customWidth="1"/>
    <col min="2055" max="2056" width="14.42578125" style="1" customWidth="1"/>
    <col min="2057" max="2057" width="21.5703125" style="1" customWidth="1"/>
    <col min="2058" max="2058" width="11.5703125" style="1" customWidth="1"/>
    <col min="2059" max="2059" width="18.140625" style="1" customWidth="1"/>
    <col min="2060" max="2060" width="15" style="1" customWidth="1"/>
    <col min="2061" max="2061" width="18.140625" style="1" customWidth="1"/>
    <col min="2062" max="2062" width="20.28515625" style="1" customWidth="1"/>
    <col min="2063" max="2063" width="8.28515625" style="1" customWidth="1"/>
    <col min="2064" max="2064" width="15.28515625" style="1" customWidth="1"/>
    <col min="2065" max="2065" width="12.7109375" style="1" customWidth="1"/>
    <col min="2066" max="2066" width="16.42578125" style="1" customWidth="1"/>
    <col min="2067" max="2067" width="15.7109375" style="1" customWidth="1"/>
    <col min="2068" max="2068" width="18.7109375" style="1" customWidth="1"/>
    <col min="2069" max="2069" width="21.42578125" style="1" customWidth="1"/>
    <col min="2070" max="2070" width="22" style="1" customWidth="1"/>
    <col min="2071" max="2071" width="12.42578125" style="1" customWidth="1"/>
    <col min="2072" max="2072" width="14" style="1" customWidth="1"/>
    <col min="2073" max="2075" width="10.5703125" style="1" bestFit="1" customWidth="1"/>
    <col min="2076" max="2076" width="9.28515625" style="1" bestFit="1" customWidth="1"/>
    <col min="2077" max="2077" width="12.85546875" style="1" bestFit="1" customWidth="1"/>
    <col min="2078" max="2078" width="9.28515625" style="1" bestFit="1" customWidth="1"/>
    <col min="2079" max="2079" width="8.28515625" style="1" customWidth="1"/>
    <col min="2080" max="2080" width="9.28515625" style="1" bestFit="1" customWidth="1"/>
    <col min="2081" max="2084" width="8.28515625" style="1" customWidth="1"/>
    <col min="2085" max="2087" width="9.28515625" style="1" bestFit="1" customWidth="1"/>
    <col min="2088" max="2088" width="10.5703125" style="1" bestFit="1" customWidth="1"/>
    <col min="2089" max="2089" width="12.5703125" style="1" customWidth="1"/>
    <col min="2090" max="2090" width="20.28515625" style="1" customWidth="1"/>
    <col min="2091" max="2091" width="19.5703125" style="1" customWidth="1"/>
    <col min="2092" max="2304" width="11.42578125" style="1"/>
    <col min="2305" max="2305" width="10.5703125" style="1" bestFit="1" customWidth="1"/>
    <col min="2306" max="2306" width="16.5703125" style="1" bestFit="1" customWidth="1"/>
    <col min="2307" max="2307" width="16.5703125" style="1" customWidth="1"/>
    <col min="2308" max="2309" width="14.7109375" style="1" customWidth="1"/>
    <col min="2310" max="2310" width="15.28515625" style="1" bestFit="1" customWidth="1"/>
    <col min="2311" max="2312" width="14.42578125" style="1" customWidth="1"/>
    <col min="2313" max="2313" width="21.5703125" style="1" customWidth="1"/>
    <col min="2314" max="2314" width="11.5703125" style="1" customWidth="1"/>
    <col min="2315" max="2315" width="18.140625" style="1" customWidth="1"/>
    <col min="2316" max="2316" width="15" style="1" customWidth="1"/>
    <col min="2317" max="2317" width="18.140625" style="1" customWidth="1"/>
    <col min="2318" max="2318" width="20.28515625" style="1" customWidth="1"/>
    <col min="2319" max="2319" width="8.28515625" style="1" customWidth="1"/>
    <col min="2320" max="2320" width="15.28515625" style="1" customWidth="1"/>
    <col min="2321" max="2321" width="12.7109375" style="1" customWidth="1"/>
    <col min="2322" max="2322" width="16.42578125" style="1" customWidth="1"/>
    <col min="2323" max="2323" width="15.7109375" style="1" customWidth="1"/>
    <col min="2324" max="2324" width="18.7109375" style="1" customWidth="1"/>
    <col min="2325" max="2325" width="21.42578125" style="1" customWidth="1"/>
    <col min="2326" max="2326" width="22" style="1" customWidth="1"/>
    <col min="2327" max="2327" width="12.42578125" style="1" customWidth="1"/>
    <col min="2328" max="2328" width="14" style="1" customWidth="1"/>
    <col min="2329" max="2331" width="10.5703125" style="1" bestFit="1" customWidth="1"/>
    <col min="2332" max="2332" width="9.28515625" style="1" bestFit="1" customWidth="1"/>
    <col min="2333" max="2333" width="12.85546875" style="1" bestFit="1" customWidth="1"/>
    <col min="2334" max="2334" width="9.28515625" style="1" bestFit="1" customWidth="1"/>
    <col min="2335" max="2335" width="8.28515625" style="1" customWidth="1"/>
    <col min="2336" max="2336" width="9.28515625" style="1" bestFit="1" customWidth="1"/>
    <col min="2337" max="2340" width="8.28515625" style="1" customWidth="1"/>
    <col min="2341" max="2343" width="9.28515625" style="1" bestFit="1" customWidth="1"/>
    <col min="2344" max="2344" width="10.5703125" style="1" bestFit="1" customWidth="1"/>
    <col min="2345" max="2345" width="12.5703125" style="1" customWidth="1"/>
    <col min="2346" max="2346" width="20.28515625" style="1" customWidth="1"/>
    <col min="2347" max="2347" width="19.5703125" style="1" customWidth="1"/>
    <col min="2348" max="2560" width="11.42578125" style="1"/>
    <col min="2561" max="2561" width="10.5703125" style="1" bestFit="1" customWidth="1"/>
    <col min="2562" max="2562" width="16.5703125" style="1" bestFit="1" customWidth="1"/>
    <col min="2563" max="2563" width="16.5703125" style="1" customWidth="1"/>
    <col min="2564" max="2565" width="14.7109375" style="1" customWidth="1"/>
    <col min="2566" max="2566" width="15.28515625" style="1" bestFit="1" customWidth="1"/>
    <col min="2567" max="2568" width="14.42578125" style="1" customWidth="1"/>
    <col min="2569" max="2569" width="21.5703125" style="1" customWidth="1"/>
    <col min="2570" max="2570" width="11.5703125" style="1" customWidth="1"/>
    <col min="2571" max="2571" width="18.140625" style="1" customWidth="1"/>
    <col min="2572" max="2572" width="15" style="1" customWidth="1"/>
    <col min="2573" max="2573" width="18.140625" style="1" customWidth="1"/>
    <col min="2574" max="2574" width="20.28515625" style="1" customWidth="1"/>
    <col min="2575" max="2575" width="8.28515625" style="1" customWidth="1"/>
    <col min="2576" max="2576" width="15.28515625" style="1" customWidth="1"/>
    <col min="2577" max="2577" width="12.7109375" style="1" customWidth="1"/>
    <col min="2578" max="2578" width="16.42578125" style="1" customWidth="1"/>
    <col min="2579" max="2579" width="15.7109375" style="1" customWidth="1"/>
    <col min="2580" max="2580" width="18.7109375" style="1" customWidth="1"/>
    <col min="2581" max="2581" width="21.42578125" style="1" customWidth="1"/>
    <col min="2582" max="2582" width="22" style="1" customWidth="1"/>
    <col min="2583" max="2583" width="12.42578125" style="1" customWidth="1"/>
    <col min="2584" max="2584" width="14" style="1" customWidth="1"/>
    <col min="2585" max="2587" width="10.5703125" style="1" bestFit="1" customWidth="1"/>
    <col min="2588" max="2588" width="9.28515625" style="1" bestFit="1" customWidth="1"/>
    <col min="2589" max="2589" width="12.85546875" style="1" bestFit="1" customWidth="1"/>
    <col min="2590" max="2590" width="9.28515625" style="1" bestFit="1" customWidth="1"/>
    <col min="2591" max="2591" width="8.28515625" style="1" customWidth="1"/>
    <col min="2592" max="2592" width="9.28515625" style="1" bestFit="1" customWidth="1"/>
    <col min="2593" max="2596" width="8.28515625" style="1" customWidth="1"/>
    <col min="2597" max="2599" width="9.28515625" style="1" bestFit="1" customWidth="1"/>
    <col min="2600" max="2600" width="10.5703125" style="1" bestFit="1" customWidth="1"/>
    <col min="2601" max="2601" width="12.5703125" style="1" customWidth="1"/>
    <col min="2602" max="2602" width="20.28515625" style="1" customWidth="1"/>
    <col min="2603" max="2603" width="19.5703125" style="1" customWidth="1"/>
    <col min="2604" max="2816" width="11.42578125" style="1"/>
    <col min="2817" max="2817" width="10.5703125" style="1" bestFit="1" customWidth="1"/>
    <col min="2818" max="2818" width="16.5703125" style="1" bestFit="1" customWidth="1"/>
    <col min="2819" max="2819" width="16.5703125" style="1" customWidth="1"/>
    <col min="2820" max="2821" width="14.7109375" style="1" customWidth="1"/>
    <col min="2822" max="2822" width="15.28515625" style="1" bestFit="1" customWidth="1"/>
    <col min="2823" max="2824" width="14.42578125" style="1" customWidth="1"/>
    <col min="2825" max="2825" width="21.5703125" style="1" customWidth="1"/>
    <col min="2826" max="2826" width="11.5703125" style="1" customWidth="1"/>
    <col min="2827" max="2827" width="18.140625" style="1" customWidth="1"/>
    <col min="2828" max="2828" width="15" style="1" customWidth="1"/>
    <col min="2829" max="2829" width="18.140625" style="1" customWidth="1"/>
    <col min="2830" max="2830" width="20.28515625" style="1" customWidth="1"/>
    <col min="2831" max="2831" width="8.28515625" style="1" customWidth="1"/>
    <col min="2832" max="2832" width="15.28515625" style="1" customWidth="1"/>
    <col min="2833" max="2833" width="12.7109375" style="1" customWidth="1"/>
    <col min="2834" max="2834" width="16.42578125" style="1" customWidth="1"/>
    <col min="2835" max="2835" width="15.7109375" style="1" customWidth="1"/>
    <col min="2836" max="2836" width="18.7109375" style="1" customWidth="1"/>
    <col min="2837" max="2837" width="21.42578125" style="1" customWidth="1"/>
    <col min="2838" max="2838" width="22" style="1" customWidth="1"/>
    <col min="2839" max="2839" width="12.42578125" style="1" customWidth="1"/>
    <col min="2840" max="2840" width="14" style="1" customWidth="1"/>
    <col min="2841" max="2843" width="10.5703125" style="1" bestFit="1" customWidth="1"/>
    <col min="2844" max="2844" width="9.28515625" style="1" bestFit="1" customWidth="1"/>
    <col min="2845" max="2845" width="12.85546875" style="1" bestFit="1" customWidth="1"/>
    <col min="2846" max="2846" width="9.28515625" style="1" bestFit="1" customWidth="1"/>
    <col min="2847" max="2847" width="8.28515625" style="1" customWidth="1"/>
    <col min="2848" max="2848" width="9.28515625" style="1" bestFit="1" customWidth="1"/>
    <col min="2849" max="2852" width="8.28515625" style="1" customWidth="1"/>
    <col min="2853" max="2855" width="9.28515625" style="1" bestFit="1" customWidth="1"/>
    <col min="2856" max="2856" width="10.5703125" style="1" bestFit="1" customWidth="1"/>
    <col min="2857" max="2857" width="12.5703125" style="1" customWidth="1"/>
    <col min="2858" max="2858" width="20.28515625" style="1" customWidth="1"/>
    <col min="2859" max="2859" width="19.5703125" style="1" customWidth="1"/>
    <col min="2860" max="3072" width="11.42578125" style="1"/>
    <col min="3073" max="3073" width="10.5703125" style="1" bestFit="1" customWidth="1"/>
    <col min="3074" max="3074" width="16.5703125" style="1" bestFit="1" customWidth="1"/>
    <col min="3075" max="3075" width="16.5703125" style="1" customWidth="1"/>
    <col min="3076" max="3077" width="14.7109375" style="1" customWidth="1"/>
    <col min="3078" max="3078" width="15.28515625" style="1" bestFit="1" customWidth="1"/>
    <col min="3079" max="3080" width="14.42578125" style="1" customWidth="1"/>
    <col min="3081" max="3081" width="21.5703125" style="1" customWidth="1"/>
    <col min="3082" max="3082" width="11.5703125" style="1" customWidth="1"/>
    <col min="3083" max="3083" width="18.140625" style="1" customWidth="1"/>
    <col min="3084" max="3084" width="15" style="1" customWidth="1"/>
    <col min="3085" max="3085" width="18.140625" style="1" customWidth="1"/>
    <col min="3086" max="3086" width="20.28515625" style="1" customWidth="1"/>
    <col min="3087" max="3087" width="8.28515625" style="1" customWidth="1"/>
    <col min="3088" max="3088" width="15.28515625" style="1" customWidth="1"/>
    <col min="3089" max="3089" width="12.7109375" style="1" customWidth="1"/>
    <col min="3090" max="3090" width="16.42578125" style="1" customWidth="1"/>
    <col min="3091" max="3091" width="15.7109375" style="1" customWidth="1"/>
    <col min="3092" max="3092" width="18.7109375" style="1" customWidth="1"/>
    <col min="3093" max="3093" width="21.42578125" style="1" customWidth="1"/>
    <col min="3094" max="3094" width="22" style="1" customWidth="1"/>
    <col min="3095" max="3095" width="12.42578125" style="1" customWidth="1"/>
    <col min="3096" max="3096" width="14" style="1" customWidth="1"/>
    <col min="3097" max="3099" width="10.5703125" style="1" bestFit="1" customWidth="1"/>
    <col min="3100" max="3100" width="9.28515625" style="1" bestFit="1" customWidth="1"/>
    <col min="3101" max="3101" width="12.85546875" style="1" bestFit="1" customWidth="1"/>
    <col min="3102" max="3102" width="9.28515625" style="1" bestFit="1" customWidth="1"/>
    <col min="3103" max="3103" width="8.28515625" style="1" customWidth="1"/>
    <col min="3104" max="3104" width="9.28515625" style="1" bestFit="1" customWidth="1"/>
    <col min="3105" max="3108" width="8.28515625" style="1" customWidth="1"/>
    <col min="3109" max="3111" width="9.28515625" style="1" bestFit="1" customWidth="1"/>
    <col min="3112" max="3112" width="10.5703125" style="1" bestFit="1" customWidth="1"/>
    <col min="3113" max="3113" width="12.5703125" style="1" customWidth="1"/>
    <col min="3114" max="3114" width="20.28515625" style="1" customWidth="1"/>
    <col min="3115" max="3115" width="19.5703125" style="1" customWidth="1"/>
    <col min="3116" max="3328" width="11.42578125" style="1"/>
    <col min="3329" max="3329" width="10.5703125" style="1" bestFit="1" customWidth="1"/>
    <col min="3330" max="3330" width="16.5703125" style="1" bestFit="1" customWidth="1"/>
    <col min="3331" max="3331" width="16.5703125" style="1" customWidth="1"/>
    <col min="3332" max="3333" width="14.7109375" style="1" customWidth="1"/>
    <col min="3334" max="3334" width="15.28515625" style="1" bestFit="1" customWidth="1"/>
    <col min="3335" max="3336" width="14.42578125" style="1" customWidth="1"/>
    <col min="3337" max="3337" width="21.5703125" style="1" customWidth="1"/>
    <col min="3338" max="3338" width="11.5703125" style="1" customWidth="1"/>
    <col min="3339" max="3339" width="18.140625" style="1" customWidth="1"/>
    <col min="3340" max="3340" width="15" style="1" customWidth="1"/>
    <col min="3341" max="3341" width="18.140625" style="1" customWidth="1"/>
    <col min="3342" max="3342" width="20.28515625" style="1" customWidth="1"/>
    <col min="3343" max="3343" width="8.28515625" style="1" customWidth="1"/>
    <col min="3344" max="3344" width="15.28515625" style="1" customWidth="1"/>
    <col min="3345" max="3345" width="12.7109375" style="1" customWidth="1"/>
    <col min="3346" max="3346" width="16.42578125" style="1" customWidth="1"/>
    <col min="3347" max="3347" width="15.7109375" style="1" customWidth="1"/>
    <col min="3348" max="3348" width="18.7109375" style="1" customWidth="1"/>
    <col min="3349" max="3349" width="21.42578125" style="1" customWidth="1"/>
    <col min="3350" max="3350" width="22" style="1" customWidth="1"/>
    <col min="3351" max="3351" width="12.42578125" style="1" customWidth="1"/>
    <col min="3352" max="3352" width="14" style="1" customWidth="1"/>
    <col min="3353" max="3355" width="10.5703125" style="1" bestFit="1" customWidth="1"/>
    <col min="3356" max="3356" width="9.28515625" style="1" bestFit="1" customWidth="1"/>
    <col min="3357" max="3357" width="12.85546875" style="1" bestFit="1" customWidth="1"/>
    <col min="3358" max="3358" width="9.28515625" style="1" bestFit="1" customWidth="1"/>
    <col min="3359" max="3359" width="8.28515625" style="1" customWidth="1"/>
    <col min="3360" max="3360" width="9.28515625" style="1" bestFit="1" customWidth="1"/>
    <col min="3361" max="3364" width="8.28515625" style="1" customWidth="1"/>
    <col min="3365" max="3367" width="9.28515625" style="1" bestFit="1" customWidth="1"/>
    <col min="3368" max="3368" width="10.5703125" style="1" bestFit="1" customWidth="1"/>
    <col min="3369" max="3369" width="12.5703125" style="1" customWidth="1"/>
    <col min="3370" max="3370" width="20.28515625" style="1" customWidth="1"/>
    <col min="3371" max="3371" width="19.5703125" style="1" customWidth="1"/>
    <col min="3372" max="3584" width="11.42578125" style="1"/>
    <col min="3585" max="3585" width="10.5703125" style="1" bestFit="1" customWidth="1"/>
    <col min="3586" max="3586" width="16.5703125" style="1" bestFit="1" customWidth="1"/>
    <col min="3587" max="3587" width="16.5703125" style="1" customWidth="1"/>
    <col min="3588" max="3589" width="14.7109375" style="1" customWidth="1"/>
    <col min="3590" max="3590" width="15.28515625" style="1" bestFit="1" customWidth="1"/>
    <col min="3591" max="3592" width="14.42578125" style="1" customWidth="1"/>
    <col min="3593" max="3593" width="21.5703125" style="1" customWidth="1"/>
    <col min="3594" max="3594" width="11.5703125" style="1" customWidth="1"/>
    <col min="3595" max="3595" width="18.140625" style="1" customWidth="1"/>
    <col min="3596" max="3596" width="15" style="1" customWidth="1"/>
    <col min="3597" max="3597" width="18.140625" style="1" customWidth="1"/>
    <col min="3598" max="3598" width="20.28515625" style="1" customWidth="1"/>
    <col min="3599" max="3599" width="8.28515625" style="1" customWidth="1"/>
    <col min="3600" max="3600" width="15.28515625" style="1" customWidth="1"/>
    <col min="3601" max="3601" width="12.7109375" style="1" customWidth="1"/>
    <col min="3602" max="3602" width="16.42578125" style="1" customWidth="1"/>
    <col min="3603" max="3603" width="15.7109375" style="1" customWidth="1"/>
    <col min="3604" max="3604" width="18.7109375" style="1" customWidth="1"/>
    <col min="3605" max="3605" width="21.42578125" style="1" customWidth="1"/>
    <col min="3606" max="3606" width="22" style="1" customWidth="1"/>
    <col min="3607" max="3607" width="12.42578125" style="1" customWidth="1"/>
    <col min="3608" max="3608" width="14" style="1" customWidth="1"/>
    <col min="3609" max="3611" width="10.5703125" style="1" bestFit="1" customWidth="1"/>
    <col min="3612" max="3612" width="9.28515625" style="1" bestFit="1" customWidth="1"/>
    <col min="3613" max="3613" width="12.85546875" style="1" bestFit="1" customWidth="1"/>
    <col min="3614" max="3614" width="9.28515625" style="1" bestFit="1" customWidth="1"/>
    <col min="3615" max="3615" width="8.28515625" style="1" customWidth="1"/>
    <col min="3616" max="3616" width="9.28515625" style="1" bestFit="1" customWidth="1"/>
    <col min="3617" max="3620" width="8.28515625" style="1" customWidth="1"/>
    <col min="3621" max="3623" width="9.28515625" style="1" bestFit="1" customWidth="1"/>
    <col min="3624" max="3624" width="10.5703125" style="1" bestFit="1" customWidth="1"/>
    <col min="3625" max="3625" width="12.5703125" style="1" customWidth="1"/>
    <col min="3626" max="3626" width="20.28515625" style="1" customWidth="1"/>
    <col min="3627" max="3627" width="19.5703125" style="1" customWidth="1"/>
    <col min="3628" max="3840" width="11.42578125" style="1"/>
    <col min="3841" max="3841" width="10.5703125" style="1" bestFit="1" customWidth="1"/>
    <col min="3842" max="3842" width="16.5703125" style="1" bestFit="1" customWidth="1"/>
    <col min="3843" max="3843" width="16.5703125" style="1" customWidth="1"/>
    <col min="3844" max="3845" width="14.7109375" style="1" customWidth="1"/>
    <col min="3846" max="3846" width="15.28515625" style="1" bestFit="1" customWidth="1"/>
    <col min="3847" max="3848" width="14.42578125" style="1" customWidth="1"/>
    <col min="3849" max="3849" width="21.5703125" style="1" customWidth="1"/>
    <col min="3850" max="3850" width="11.5703125" style="1" customWidth="1"/>
    <col min="3851" max="3851" width="18.140625" style="1" customWidth="1"/>
    <col min="3852" max="3852" width="15" style="1" customWidth="1"/>
    <col min="3853" max="3853" width="18.140625" style="1" customWidth="1"/>
    <col min="3854" max="3854" width="20.28515625" style="1" customWidth="1"/>
    <col min="3855" max="3855" width="8.28515625" style="1" customWidth="1"/>
    <col min="3856" max="3856" width="15.28515625" style="1" customWidth="1"/>
    <col min="3857" max="3857" width="12.7109375" style="1" customWidth="1"/>
    <col min="3858" max="3858" width="16.42578125" style="1" customWidth="1"/>
    <col min="3859" max="3859" width="15.7109375" style="1" customWidth="1"/>
    <col min="3860" max="3860" width="18.7109375" style="1" customWidth="1"/>
    <col min="3861" max="3861" width="21.42578125" style="1" customWidth="1"/>
    <col min="3862" max="3862" width="22" style="1" customWidth="1"/>
    <col min="3863" max="3863" width="12.42578125" style="1" customWidth="1"/>
    <col min="3864" max="3864" width="14" style="1" customWidth="1"/>
    <col min="3865" max="3867" width="10.5703125" style="1" bestFit="1" customWidth="1"/>
    <col min="3868" max="3868" width="9.28515625" style="1" bestFit="1" customWidth="1"/>
    <col min="3869" max="3869" width="12.85546875" style="1" bestFit="1" customWidth="1"/>
    <col min="3870" max="3870" width="9.28515625" style="1" bestFit="1" customWidth="1"/>
    <col min="3871" max="3871" width="8.28515625" style="1" customWidth="1"/>
    <col min="3872" max="3872" width="9.28515625" style="1" bestFit="1" customWidth="1"/>
    <col min="3873" max="3876" width="8.28515625" style="1" customWidth="1"/>
    <col min="3877" max="3879" width="9.28515625" style="1" bestFit="1" customWidth="1"/>
    <col min="3880" max="3880" width="10.5703125" style="1" bestFit="1" customWidth="1"/>
    <col min="3881" max="3881" width="12.5703125" style="1" customWidth="1"/>
    <col min="3882" max="3882" width="20.28515625" style="1" customWidth="1"/>
    <col min="3883" max="3883" width="19.5703125" style="1" customWidth="1"/>
    <col min="3884" max="4096" width="11.42578125" style="1"/>
    <col min="4097" max="4097" width="10.5703125" style="1" bestFit="1" customWidth="1"/>
    <col min="4098" max="4098" width="16.5703125" style="1" bestFit="1" customWidth="1"/>
    <col min="4099" max="4099" width="16.5703125" style="1" customWidth="1"/>
    <col min="4100" max="4101" width="14.7109375" style="1" customWidth="1"/>
    <col min="4102" max="4102" width="15.28515625" style="1" bestFit="1" customWidth="1"/>
    <col min="4103" max="4104" width="14.42578125" style="1" customWidth="1"/>
    <col min="4105" max="4105" width="21.5703125" style="1" customWidth="1"/>
    <col min="4106" max="4106" width="11.5703125" style="1" customWidth="1"/>
    <col min="4107" max="4107" width="18.140625" style="1" customWidth="1"/>
    <col min="4108" max="4108" width="15" style="1" customWidth="1"/>
    <col min="4109" max="4109" width="18.140625" style="1" customWidth="1"/>
    <col min="4110" max="4110" width="20.28515625" style="1" customWidth="1"/>
    <col min="4111" max="4111" width="8.28515625" style="1" customWidth="1"/>
    <col min="4112" max="4112" width="15.28515625" style="1" customWidth="1"/>
    <col min="4113" max="4113" width="12.7109375" style="1" customWidth="1"/>
    <col min="4114" max="4114" width="16.42578125" style="1" customWidth="1"/>
    <col min="4115" max="4115" width="15.7109375" style="1" customWidth="1"/>
    <col min="4116" max="4116" width="18.7109375" style="1" customWidth="1"/>
    <col min="4117" max="4117" width="21.42578125" style="1" customWidth="1"/>
    <col min="4118" max="4118" width="22" style="1" customWidth="1"/>
    <col min="4119" max="4119" width="12.42578125" style="1" customWidth="1"/>
    <col min="4120" max="4120" width="14" style="1" customWidth="1"/>
    <col min="4121" max="4123" width="10.5703125" style="1" bestFit="1" customWidth="1"/>
    <col min="4124" max="4124" width="9.28515625" style="1" bestFit="1" customWidth="1"/>
    <col min="4125" max="4125" width="12.85546875" style="1" bestFit="1" customWidth="1"/>
    <col min="4126" max="4126" width="9.28515625" style="1" bestFit="1" customWidth="1"/>
    <col min="4127" max="4127" width="8.28515625" style="1" customWidth="1"/>
    <col min="4128" max="4128" width="9.28515625" style="1" bestFit="1" customWidth="1"/>
    <col min="4129" max="4132" width="8.28515625" style="1" customWidth="1"/>
    <col min="4133" max="4135" width="9.28515625" style="1" bestFit="1" customWidth="1"/>
    <col min="4136" max="4136" width="10.5703125" style="1" bestFit="1" customWidth="1"/>
    <col min="4137" max="4137" width="12.5703125" style="1" customWidth="1"/>
    <col min="4138" max="4138" width="20.28515625" style="1" customWidth="1"/>
    <col min="4139" max="4139" width="19.5703125" style="1" customWidth="1"/>
    <col min="4140" max="4352" width="11.42578125" style="1"/>
    <col min="4353" max="4353" width="10.5703125" style="1" bestFit="1" customWidth="1"/>
    <col min="4354" max="4354" width="16.5703125" style="1" bestFit="1" customWidth="1"/>
    <col min="4355" max="4355" width="16.5703125" style="1" customWidth="1"/>
    <col min="4356" max="4357" width="14.7109375" style="1" customWidth="1"/>
    <col min="4358" max="4358" width="15.28515625" style="1" bestFit="1" customWidth="1"/>
    <col min="4359" max="4360" width="14.42578125" style="1" customWidth="1"/>
    <col min="4361" max="4361" width="21.5703125" style="1" customWidth="1"/>
    <col min="4362" max="4362" width="11.5703125" style="1" customWidth="1"/>
    <col min="4363" max="4363" width="18.140625" style="1" customWidth="1"/>
    <col min="4364" max="4364" width="15" style="1" customWidth="1"/>
    <col min="4365" max="4365" width="18.140625" style="1" customWidth="1"/>
    <col min="4366" max="4366" width="20.28515625" style="1" customWidth="1"/>
    <col min="4367" max="4367" width="8.28515625" style="1" customWidth="1"/>
    <col min="4368" max="4368" width="15.28515625" style="1" customWidth="1"/>
    <col min="4369" max="4369" width="12.7109375" style="1" customWidth="1"/>
    <col min="4370" max="4370" width="16.42578125" style="1" customWidth="1"/>
    <col min="4371" max="4371" width="15.7109375" style="1" customWidth="1"/>
    <col min="4372" max="4372" width="18.7109375" style="1" customWidth="1"/>
    <col min="4373" max="4373" width="21.42578125" style="1" customWidth="1"/>
    <col min="4374" max="4374" width="22" style="1" customWidth="1"/>
    <col min="4375" max="4375" width="12.42578125" style="1" customWidth="1"/>
    <col min="4376" max="4376" width="14" style="1" customWidth="1"/>
    <col min="4377" max="4379" width="10.5703125" style="1" bestFit="1" customWidth="1"/>
    <col min="4380" max="4380" width="9.28515625" style="1" bestFit="1" customWidth="1"/>
    <col min="4381" max="4381" width="12.85546875" style="1" bestFit="1" customWidth="1"/>
    <col min="4382" max="4382" width="9.28515625" style="1" bestFit="1" customWidth="1"/>
    <col min="4383" max="4383" width="8.28515625" style="1" customWidth="1"/>
    <col min="4384" max="4384" width="9.28515625" style="1" bestFit="1" customWidth="1"/>
    <col min="4385" max="4388" width="8.28515625" style="1" customWidth="1"/>
    <col min="4389" max="4391" width="9.28515625" style="1" bestFit="1" customWidth="1"/>
    <col min="4392" max="4392" width="10.5703125" style="1" bestFit="1" customWidth="1"/>
    <col min="4393" max="4393" width="12.5703125" style="1" customWidth="1"/>
    <col min="4394" max="4394" width="20.28515625" style="1" customWidth="1"/>
    <col min="4395" max="4395" width="19.5703125" style="1" customWidth="1"/>
    <col min="4396" max="4608" width="11.42578125" style="1"/>
    <col min="4609" max="4609" width="10.5703125" style="1" bestFit="1" customWidth="1"/>
    <col min="4610" max="4610" width="16.5703125" style="1" bestFit="1" customWidth="1"/>
    <col min="4611" max="4611" width="16.5703125" style="1" customWidth="1"/>
    <col min="4612" max="4613" width="14.7109375" style="1" customWidth="1"/>
    <col min="4614" max="4614" width="15.28515625" style="1" bestFit="1" customWidth="1"/>
    <col min="4615" max="4616" width="14.42578125" style="1" customWidth="1"/>
    <col min="4617" max="4617" width="21.5703125" style="1" customWidth="1"/>
    <col min="4618" max="4618" width="11.5703125" style="1" customWidth="1"/>
    <col min="4619" max="4619" width="18.140625" style="1" customWidth="1"/>
    <col min="4620" max="4620" width="15" style="1" customWidth="1"/>
    <col min="4621" max="4621" width="18.140625" style="1" customWidth="1"/>
    <col min="4622" max="4622" width="20.28515625" style="1" customWidth="1"/>
    <col min="4623" max="4623" width="8.28515625" style="1" customWidth="1"/>
    <col min="4624" max="4624" width="15.28515625" style="1" customWidth="1"/>
    <col min="4625" max="4625" width="12.7109375" style="1" customWidth="1"/>
    <col min="4626" max="4626" width="16.42578125" style="1" customWidth="1"/>
    <col min="4627" max="4627" width="15.7109375" style="1" customWidth="1"/>
    <col min="4628" max="4628" width="18.7109375" style="1" customWidth="1"/>
    <col min="4629" max="4629" width="21.42578125" style="1" customWidth="1"/>
    <col min="4630" max="4630" width="22" style="1" customWidth="1"/>
    <col min="4631" max="4631" width="12.42578125" style="1" customWidth="1"/>
    <col min="4632" max="4632" width="14" style="1" customWidth="1"/>
    <col min="4633" max="4635" width="10.5703125" style="1" bestFit="1" customWidth="1"/>
    <col min="4636" max="4636" width="9.28515625" style="1" bestFit="1" customWidth="1"/>
    <col min="4637" max="4637" width="12.85546875" style="1" bestFit="1" customWidth="1"/>
    <col min="4638" max="4638" width="9.28515625" style="1" bestFit="1" customWidth="1"/>
    <col min="4639" max="4639" width="8.28515625" style="1" customWidth="1"/>
    <col min="4640" max="4640" width="9.28515625" style="1" bestFit="1" customWidth="1"/>
    <col min="4641" max="4644" width="8.28515625" style="1" customWidth="1"/>
    <col min="4645" max="4647" width="9.28515625" style="1" bestFit="1" customWidth="1"/>
    <col min="4648" max="4648" width="10.5703125" style="1" bestFit="1" customWidth="1"/>
    <col min="4649" max="4649" width="12.5703125" style="1" customWidth="1"/>
    <col min="4650" max="4650" width="20.28515625" style="1" customWidth="1"/>
    <col min="4651" max="4651" width="19.5703125" style="1" customWidth="1"/>
    <col min="4652" max="4864" width="11.42578125" style="1"/>
    <col min="4865" max="4865" width="10.5703125" style="1" bestFit="1" customWidth="1"/>
    <col min="4866" max="4866" width="16.5703125" style="1" bestFit="1" customWidth="1"/>
    <col min="4867" max="4867" width="16.5703125" style="1" customWidth="1"/>
    <col min="4868" max="4869" width="14.7109375" style="1" customWidth="1"/>
    <col min="4870" max="4870" width="15.28515625" style="1" bestFit="1" customWidth="1"/>
    <col min="4871" max="4872" width="14.42578125" style="1" customWidth="1"/>
    <col min="4873" max="4873" width="21.5703125" style="1" customWidth="1"/>
    <col min="4874" max="4874" width="11.5703125" style="1" customWidth="1"/>
    <col min="4875" max="4875" width="18.140625" style="1" customWidth="1"/>
    <col min="4876" max="4876" width="15" style="1" customWidth="1"/>
    <col min="4877" max="4877" width="18.140625" style="1" customWidth="1"/>
    <col min="4878" max="4878" width="20.28515625" style="1" customWidth="1"/>
    <col min="4879" max="4879" width="8.28515625" style="1" customWidth="1"/>
    <col min="4880" max="4880" width="15.28515625" style="1" customWidth="1"/>
    <col min="4881" max="4881" width="12.7109375" style="1" customWidth="1"/>
    <col min="4882" max="4882" width="16.42578125" style="1" customWidth="1"/>
    <col min="4883" max="4883" width="15.7109375" style="1" customWidth="1"/>
    <col min="4884" max="4884" width="18.7109375" style="1" customWidth="1"/>
    <col min="4885" max="4885" width="21.42578125" style="1" customWidth="1"/>
    <col min="4886" max="4886" width="22" style="1" customWidth="1"/>
    <col min="4887" max="4887" width="12.42578125" style="1" customWidth="1"/>
    <col min="4888" max="4888" width="14" style="1" customWidth="1"/>
    <col min="4889" max="4891" width="10.5703125" style="1" bestFit="1" customWidth="1"/>
    <col min="4892" max="4892" width="9.28515625" style="1" bestFit="1" customWidth="1"/>
    <col min="4893" max="4893" width="12.85546875" style="1" bestFit="1" customWidth="1"/>
    <col min="4894" max="4894" width="9.28515625" style="1" bestFit="1" customWidth="1"/>
    <col min="4895" max="4895" width="8.28515625" style="1" customWidth="1"/>
    <col min="4896" max="4896" width="9.28515625" style="1" bestFit="1" customWidth="1"/>
    <col min="4897" max="4900" width="8.28515625" style="1" customWidth="1"/>
    <col min="4901" max="4903" width="9.28515625" style="1" bestFit="1" customWidth="1"/>
    <col min="4904" max="4904" width="10.5703125" style="1" bestFit="1" customWidth="1"/>
    <col min="4905" max="4905" width="12.5703125" style="1" customWidth="1"/>
    <col min="4906" max="4906" width="20.28515625" style="1" customWidth="1"/>
    <col min="4907" max="4907" width="19.5703125" style="1" customWidth="1"/>
    <col min="4908" max="5120" width="11.42578125" style="1"/>
    <col min="5121" max="5121" width="10.5703125" style="1" bestFit="1" customWidth="1"/>
    <col min="5122" max="5122" width="16.5703125" style="1" bestFit="1" customWidth="1"/>
    <col min="5123" max="5123" width="16.5703125" style="1" customWidth="1"/>
    <col min="5124" max="5125" width="14.7109375" style="1" customWidth="1"/>
    <col min="5126" max="5126" width="15.28515625" style="1" bestFit="1" customWidth="1"/>
    <col min="5127" max="5128" width="14.42578125" style="1" customWidth="1"/>
    <col min="5129" max="5129" width="21.5703125" style="1" customWidth="1"/>
    <col min="5130" max="5130" width="11.5703125" style="1" customWidth="1"/>
    <col min="5131" max="5131" width="18.140625" style="1" customWidth="1"/>
    <col min="5132" max="5132" width="15" style="1" customWidth="1"/>
    <col min="5133" max="5133" width="18.140625" style="1" customWidth="1"/>
    <col min="5134" max="5134" width="20.28515625" style="1" customWidth="1"/>
    <col min="5135" max="5135" width="8.28515625" style="1" customWidth="1"/>
    <col min="5136" max="5136" width="15.28515625" style="1" customWidth="1"/>
    <col min="5137" max="5137" width="12.7109375" style="1" customWidth="1"/>
    <col min="5138" max="5138" width="16.42578125" style="1" customWidth="1"/>
    <col min="5139" max="5139" width="15.7109375" style="1" customWidth="1"/>
    <col min="5140" max="5140" width="18.7109375" style="1" customWidth="1"/>
    <col min="5141" max="5141" width="21.42578125" style="1" customWidth="1"/>
    <col min="5142" max="5142" width="22" style="1" customWidth="1"/>
    <col min="5143" max="5143" width="12.42578125" style="1" customWidth="1"/>
    <col min="5144" max="5144" width="14" style="1" customWidth="1"/>
    <col min="5145" max="5147" width="10.5703125" style="1" bestFit="1" customWidth="1"/>
    <col min="5148" max="5148" width="9.28515625" style="1" bestFit="1" customWidth="1"/>
    <col min="5149" max="5149" width="12.85546875" style="1" bestFit="1" customWidth="1"/>
    <col min="5150" max="5150" width="9.28515625" style="1" bestFit="1" customWidth="1"/>
    <col min="5151" max="5151" width="8.28515625" style="1" customWidth="1"/>
    <col min="5152" max="5152" width="9.28515625" style="1" bestFit="1" customWidth="1"/>
    <col min="5153" max="5156" width="8.28515625" style="1" customWidth="1"/>
    <col min="5157" max="5159" width="9.28515625" style="1" bestFit="1" customWidth="1"/>
    <col min="5160" max="5160" width="10.5703125" style="1" bestFit="1" customWidth="1"/>
    <col min="5161" max="5161" width="12.5703125" style="1" customWidth="1"/>
    <col min="5162" max="5162" width="20.28515625" style="1" customWidth="1"/>
    <col min="5163" max="5163" width="19.5703125" style="1" customWidth="1"/>
    <col min="5164" max="5376" width="11.42578125" style="1"/>
    <col min="5377" max="5377" width="10.5703125" style="1" bestFit="1" customWidth="1"/>
    <col min="5378" max="5378" width="16.5703125" style="1" bestFit="1" customWidth="1"/>
    <col min="5379" max="5379" width="16.5703125" style="1" customWidth="1"/>
    <col min="5380" max="5381" width="14.7109375" style="1" customWidth="1"/>
    <col min="5382" max="5382" width="15.28515625" style="1" bestFit="1" customWidth="1"/>
    <col min="5383" max="5384" width="14.42578125" style="1" customWidth="1"/>
    <col min="5385" max="5385" width="21.5703125" style="1" customWidth="1"/>
    <col min="5386" max="5386" width="11.5703125" style="1" customWidth="1"/>
    <col min="5387" max="5387" width="18.140625" style="1" customWidth="1"/>
    <col min="5388" max="5388" width="15" style="1" customWidth="1"/>
    <col min="5389" max="5389" width="18.140625" style="1" customWidth="1"/>
    <col min="5390" max="5390" width="20.28515625" style="1" customWidth="1"/>
    <col min="5391" max="5391" width="8.28515625" style="1" customWidth="1"/>
    <col min="5392" max="5392" width="15.28515625" style="1" customWidth="1"/>
    <col min="5393" max="5393" width="12.7109375" style="1" customWidth="1"/>
    <col min="5394" max="5394" width="16.42578125" style="1" customWidth="1"/>
    <col min="5395" max="5395" width="15.7109375" style="1" customWidth="1"/>
    <col min="5396" max="5396" width="18.7109375" style="1" customWidth="1"/>
    <col min="5397" max="5397" width="21.42578125" style="1" customWidth="1"/>
    <col min="5398" max="5398" width="22" style="1" customWidth="1"/>
    <col min="5399" max="5399" width="12.42578125" style="1" customWidth="1"/>
    <col min="5400" max="5400" width="14" style="1" customWidth="1"/>
    <col min="5401" max="5403" width="10.5703125" style="1" bestFit="1" customWidth="1"/>
    <col min="5404" max="5404" width="9.28515625" style="1" bestFit="1" customWidth="1"/>
    <col min="5405" max="5405" width="12.85546875" style="1" bestFit="1" customWidth="1"/>
    <col min="5406" max="5406" width="9.28515625" style="1" bestFit="1" customWidth="1"/>
    <col min="5407" max="5407" width="8.28515625" style="1" customWidth="1"/>
    <col min="5408" max="5408" width="9.28515625" style="1" bestFit="1" customWidth="1"/>
    <col min="5409" max="5412" width="8.28515625" style="1" customWidth="1"/>
    <col min="5413" max="5415" width="9.28515625" style="1" bestFit="1" customWidth="1"/>
    <col min="5416" max="5416" width="10.5703125" style="1" bestFit="1" customWidth="1"/>
    <col min="5417" max="5417" width="12.5703125" style="1" customWidth="1"/>
    <col min="5418" max="5418" width="20.28515625" style="1" customWidth="1"/>
    <col min="5419" max="5419" width="19.5703125" style="1" customWidth="1"/>
    <col min="5420" max="5632" width="11.42578125" style="1"/>
    <col min="5633" max="5633" width="10.5703125" style="1" bestFit="1" customWidth="1"/>
    <col min="5634" max="5634" width="16.5703125" style="1" bestFit="1" customWidth="1"/>
    <col min="5635" max="5635" width="16.5703125" style="1" customWidth="1"/>
    <col min="5636" max="5637" width="14.7109375" style="1" customWidth="1"/>
    <col min="5638" max="5638" width="15.28515625" style="1" bestFit="1" customWidth="1"/>
    <col min="5639" max="5640" width="14.42578125" style="1" customWidth="1"/>
    <col min="5641" max="5641" width="21.5703125" style="1" customWidth="1"/>
    <col min="5642" max="5642" width="11.5703125" style="1" customWidth="1"/>
    <col min="5643" max="5643" width="18.140625" style="1" customWidth="1"/>
    <col min="5644" max="5644" width="15" style="1" customWidth="1"/>
    <col min="5645" max="5645" width="18.140625" style="1" customWidth="1"/>
    <col min="5646" max="5646" width="20.28515625" style="1" customWidth="1"/>
    <col min="5647" max="5647" width="8.28515625" style="1" customWidth="1"/>
    <col min="5648" max="5648" width="15.28515625" style="1" customWidth="1"/>
    <col min="5649" max="5649" width="12.7109375" style="1" customWidth="1"/>
    <col min="5650" max="5650" width="16.42578125" style="1" customWidth="1"/>
    <col min="5651" max="5651" width="15.7109375" style="1" customWidth="1"/>
    <col min="5652" max="5652" width="18.7109375" style="1" customWidth="1"/>
    <col min="5653" max="5653" width="21.42578125" style="1" customWidth="1"/>
    <col min="5654" max="5654" width="22" style="1" customWidth="1"/>
    <col min="5655" max="5655" width="12.42578125" style="1" customWidth="1"/>
    <col min="5656" max="5656" width="14" style="1" customWidth="1"/>
    <col min="5657" max="5659" width="10.5703125" style="1" bestFit="1" customWidth="1"/>
    <col min="5660" max="5660" width="9.28515625" style="1" bestFit="1" customWidth="1"/>
    <col min="5661" max="5661" width="12.85546875" style="1" bestFit="1" customWidth="1"/>
    <col min="5662" max="5662" width="9.28515625" style="1" bestFit="1" customWidth="1"/>
    <col min="5663" max="5663" width="8.28515625" style="1" customWidth="1"/>
    <col min="5664" max="5664" width="9.28515625" style="1" bestFit="1" customWidth="1"/>
    <col min="5665" max="5668" width="8.28515625" style="1" customWidth="1"/>
    <col min="5669" max="5671" width="9.28515625" style="1" bestFit="1" customWidth="1"/>
    <col min="5672" max="5672" width="10.5703125" style="1" bestFit="1" customWidth="1"/>
    <col min="5673" max="5673" width="12.5703125" style="1" customWidth="1"/>
    <col min="5674" max="5674" width="20.28515625" style="1" customWidth="1"/>
    <col min="5675" max="5675" width="19.5703125" style="1" customWidth="1"/>
    <col min="5676" max="5888" width="11.42578125" style="1"/>
    <col min="5889" max="5889" width="10.5703125" style="1" bestFit="1" customWidth="1"/>
    <col min="5890" max="5890" width="16.5703125" style="1" bestFit="1" customWidth="1"/>
    <col min="5891" max="5891" width="16.5703125" style="1" customWidth="1"/>
    <col min="5892" max="5893" width="14.7109375" style="1" customWidth="1"/>
    <col min="5894" max="5894" width="15.28515625" style="1" bestFit="1" customWidth="1"/>
    <col min="5895" max="5896" width="14.42578125" style="1" customWidth="1"/>
    <col min="5897" max="5897" width="21.5703125" style="1" customWidth="1"/>
    <col min="5898" max="5898" width="11.5703125" style="1" customWidth="1"/>
    <col min="5899" max="5899" width="18.140625" style="1" customWidth="1"/>
    <col min="5900" max="5900" width="15" style="1" customWidth="1"/>
    <col min="5901" max="5901" width="18.140625" style="1" customWidth="1"/>
    <col min="5902" max="5902" width="20.28515625" style="1" customWidth="1"/>
    <col min="5903" max="5903" width="8.28515625" style="1" customWidth="1"/>
    <col min="5904" max="5904" width="15.28515625" style="1" customWidth="1"/>
    <col min="5905" max="5905" width="12.7109375" style="1" customWidth="1"/>
    <col min="5906" max="5906" width="16.42578125" style="1" customWidth="1"/>
    <col min="5907" max="5907" width="15.7109375" style="1" customWidth="1"/>
    <col min="5908" max="5908" width="18.7109375" style="1" customWidth="1"/>
    <col min="5909" max="5909" width="21.42578125" style="1" customWidth="1"/>
    <col min="5910" max="5910" width="22" style="1" customWidth="1"/>
    <col min="5911" max="5911" width="12.42578125" style="1" customWidth="1"/>
    <col min="5912" max="5912" width="14" style="1" customWidth="1"/>
    <col min="5913" max="5915" width="10.5703125" style="1" bestFit="1" customWidth="1"/>
    <col min="5916" max="5916" width="9.28515625" style="1" bestFit="1" customWidth="1"/>
    <col min="5917" max="5917" width="12.85546875" style="1" bestFit="1" customWidth="1"/>
    <col min="5918" max="5918" width="9.28515625" style="1" bestFit="1" customWidth="1"/>
    <col min="5919" max="5919" width="8.28515625" style="1" customWidth="1"/>
    <col min="5920" max="5920" width="9.28515625" style="1" bestFit="1" customWidth="1"/>
    <col min="5921" max="5924" width="8.28515625" style="1" customWidth="1"/>
    <col min="5925" max="5927" width="9.28515625" style="1" bestFit="1" customWidth="1"/>
    <col min="5928" max="5928" width="10.5703125" style="1" bestFit="1" customWidth="1"/>
    <col min="5929" max="5929" width="12.5703125" style="1" customWidth="1"/>
    <col min="5930" max="5930" width="20.28515625" style="1" customWidth="1"/>
    <col min="5931" max="5931" width="19.5703125" style="1" customWidth="1"/>
    <col min="5932" max="6144" width="11.42578125" style="1"/>
    <col min="6145" max="6145" width="10.5703125" style="1" bestFit="1" customWidth="1"/>
    <col min="6146" max="6146" width="16.5703125" style="1" bestFit="1" customWidth="1"/>
    <col min="6147" max="6147" width="16.5703125" style="1" customWidth="1"/>
    <col min="6148" max="6149" width="14.7109375" style="1" customWidth="1"/>
    <col min="6150" max="6150" width="15.28515625" style="1" bestFit="1" customWidth="1"/>
    <col min="6151" max="6152" width="14.42578125" style="1" customWidth="1"/>
    <col min="6153" max="6153" width="21.5703125" style="1" customWidth="1"/>
    <col min="6154" max="6154" width="11.5703125" style="1" customWidth="1"/>
    <col min="6155" max="6155" width="18.140625" style="1" customWidth="1"/>
    <col min="6156" max="6156" width="15" style="1" customWidth="1"/>
    <col min="6157" max="6157" width="18.140625" style="1" customWidth="1"/>
    <col min="6158" max="6158" width="20.28515625" style="1" customWidth="1"/>
    <col min="6159" max="6159" width="8.28515625" style="1" customWidth="1"/>
    <col min="6160" max="6160" width="15.28515625" style="1" customWidth="1"/>
    <col min="6161" max="6161" width="12.7109375" style="1" customWidth="1"/>
    <col min="6162" max="6162" width="16.42578125" style="1" customWidth="1"/>
    <col min="6163" max="6163" width="15.7109375" style="1" customWidth="1"/>
    <col min="6164" max="6164" width="18.7109375" style="1" customWidth="1"/>
    <col min="6165" max="6165" width="21.42578125" style="1" customWidth="1"/>
    <col min="6166" max="6166" width="22" style="1" customWidth="1"/>
    <col min="6167" max="6167" width="12.42578125" style="1" customWidth="1"/>
    <col min="6168" max="6168" width="14" style="1" customWidth="1"/>
    <col min="6169" max="6171" width="10.5703125" style="1" bestFit="1" customWidth="1"/>
    <col min="6172" max="6172" width="9.28515625" style="1" bestFit="1" customWidth="1"/>
    <col min="6173" max="6173" width="12.85546875" style="1" bestFit="1" customWidth="1"/>
    <col min="6174" max="6174" width="9.28515625" style="1" bestFit="1" customWidth="1"/>
    <col min="6175" max="6175" width="8.28515625" style="1" customWidth="1"/>
    <col min="6176" max="6176" width="9.28515625" style="1" bestFit="1" customWidth="1"/>
    <col min="6177" max="6180" width="8.28515625" style="1" customWidth="1"/>
    <col min="6181" max="6183" width="9.28515625" style="1" bestFit="1" customWidth="1"/>
    <col min="6184" max="6184" width="10.5703125" style="1" bestFit="1" customWidth="1"/>
    <col min="6185" max="6185" width="12.5703125" style="1" customWidth="1"/>
    <col min="6186" max="6186" width="20.28515625" style="1" customWidth="1"/>
    <col min="6187" max="6187" width="19.5703125" style="1" customWidth="1"/>
    <col min="6188" max="6400" width="11.42578125" style="1"/>
    <col min="6401" max="6401" width="10.5703125" style="1" bestFit="1" customWidth="1"/>
    <col min="6402" max="6402" width="16.5703125" style="1" bestFit="1" customWidth="1"/>
    <col min="6403" max="6403" width="16.5703125" style="1" customWidth="1"/>
    <col min="6404" max="6405" width="14.7109375" style="1" customWidth="1"/>
    <col min="6406" max="6406" width="15.28515625" style="1" bestFit="1" customWidth="1"/>
    <col min="6407" max="6408" width="14.42578125" style="1" customWidth="1"/>
    <col min="6409" max="6409" width="21.5703125" style="1" customWidth="1"/>
    <col min="6410" max="6410" width="11.5703125" style="1" customWidth="1"/>
    <col min="6411" max="6411" width="18.140625" style="1" customWidth="1"/>
    <col min="6412" max="6412" width="15" style="1" customWidth="1"/>
    <col min="6413" max="6413" width="18.140625" style="1" customWidth="1"/>
    <col min="6414" max="6414" width="20.28515625" style="1" customWidth="1"/>
    <col min="6415" max="6415" width="8.28515625" style="1" customWidth="1"/>
    <col min="6416" max="6416" width="15.28515625" style="1" customWidth="1"/>
    <col min="6417" max="6417" width="12.7109375" style="1" customWidth="1"/>
    <col min="6418" max="6418" width="16.42578125" style="1" customWidth="1"/>
    <col min="6419" max="6419" width="15.7109375" style="1" customWidth="1"/>
    <col min="6420" max="6420" width="18.7109375" style="1" customWidth="1"/>
    <col min="6421" max="6421" width="21.42578125" style="1" customWidth="1"/>
    <col min="6422" max="6422" width="22" style="1" customWidth="1"/>
    <col min="6423" max="6423" width="12.42578125" style="1" customWidth="1"/>
    <col min="6424" max="6424" width="14" style="1" customWidth="1"/>
    <col min="6425" max="6427" width="10.5703125" style="1" bestFit="1" customWidth="1"/>
    <col min="6428" max="6428" width="9.28515625" style="1" bestFit="1" customWidth="1"/>
    <col min="6429" max="6429" width="12.85546875" style="1" bestFit="1" customWidth="1"/>
    <col min="6430" max="6430" width="9.28515625" style="1" bestFit="1" customWidth="1"/>
    <col min="6431" max="6431" width="8.28515625" style="1" customWidth="1"/>
    <col min="6432" max="6432" width="9.28515625" style="1" bestFit="1" customWidth="1"/>
    <col min="6433" max="6436" width="8.28515625" style="1" customWidth="1"/>
    <col min="6437" max="6439" width="9.28515625" style="1" bestFit="1" customWidth="1"/>
    <col min="6440" max="6440" width="10.5703125" style="1" bestFit="1" customWidth="1"/>
    <col min="6441" max="6441" width="12.5703125" style="1" customWidth="1"/>
    <col min="6442" max="6442" width="20.28515625" style="1" customWidth="1"/>
    <col min="6443" max="6443" width="19.5703125" style="1" customWidth="1"/>
    <col min="6444" max="6656" width="11.42578125" style="1"/>
    <col min="6657" max="6657" width="10.5703125" style="1" bestFit="1" customWidth="1"/>
    <col min="6658" max="6658" width="16.5703125" style="1" bestFit="1" customWidth="1"/>
    <col min="6659" max="6659" width="16.5703125" style="1" customWidth="1"/>
    <col min="6660" max="6661" width="14.7109375" style="1" customWidth="1"/>
    <col min="6662" max="6662" width="15.28515625" style="1" bestFit="1" customWidth="1"/>
    <col min="6663" max="6664" width="14.42578125" style="1" customWidth="1"/>
    <col min="6665" max="6665" width="21.5703125" style="1" customWidth="1"/>
    <col min="6666" max="6666" width="11.5703125" style="1" customWidth="1"/>
    <col min="6667" max="6667" width="18.140625" style="1" customWidth="1"/>
    <col min="6668" max="6668" width="15" style="1" customWidth="1"/>
    <col min="6669" max="6669" width="18.140625" style="1" customWidth="1"/>
    <col min="6670" max="6670" width="20.28515625" style="1" customWidth="1"/>
    <col min="6671" max="6671" width="8.28515625" style="1" customWidth="1"/>
    <col min="6672" max="6672" width="15.28515625" style="1" customWidth="1"/>
    <col min="6673" max="6673" width="12.7109375" style="1" customWidth="1"/>
    <col min="6674" max="6674" width="16.42578125" style="1" customWidth="1"/>
    <col min="6675" max="6675" width="15.7109375" style="1" customWidth="1"/>
    <col min="6676" max="6676" width="18.7109375" style="1" customWidth="1"/>
    <col min="6677" max="6677" width="21.42578125" style="1" customWidth="1"/>
    <col min="6678" max="6678" width="22" style="1" customWidth="1"/>
    <col min="6679" max="6679" width="12.42578125" style="1" customWidth="1"/>
    <col min="6680" max="6680" width="14" style="1" customWidth="1"/>
    <col min="6681" max="6683" width="10.5703125" style="1" bestFit="1" customWidth="1"/>
    <col min="6684" max="6684" width="9.28515625" style="1" bestFit="1" customWidth="1"/>
    <col min="6685" max="6685" width="12.85546875" style="1" bestFit="1" customWidth="1"/>
    <col min="6686" max="6686" width="9.28515625" style="1" bestFit="1" customWidth="1"/>
    <col min="6687" max="6687" width="8.28515625" style="1" customWidth="1"/>
    <col min="6688" max="6688" width="9.28515625" style="1" bestFit="1" customWidth="1"/>
    <col min="6689" max="6692" width="8.28515625" style="1" customWidth="1"/>
    <col min="6693" max="6695" width="9.28515625" style="1" bestFit="1" customWidth="1"/>
    <col min="6696" max="6696" width="10.5703125" style="1" bestFit="1" customWidth="1"/>
    <col min="6697" max="6697" width="12.5703125" style="1" customWidth="1"/>
    <col min="6698" max="6698" width="20.28515625" style="1" customWidth="1"/>
    <col min="6699" max="6699" width="19.5703125" style="1" customWidth="1"/>
    <col min="6700" max="6912" width="11.42578125" style="1"/>
    <col min="6913" max="6913" width="10.5703125" style="1" bestFit="1" customWidth="1"/>
    <col min="6914" max="6914" width="16.5703125" style="1" bestFit="1" customWidth="1"/>
    <col min="6915" max="6915" width="16.5703125" style="1" customWidth="1"/>
    <col min="6916" max="6917" width="14.7109375" style="1" customWidth="1"/>
    <col min="6918" max="6918" width="15.28515625" style="1" bestFit="1" customWidth="1"/>
    <col min="6919" max="6920" width="14.42578125" style="1" customWidth="1"/>
    <col min="6921" max="6921" width="21.5703125" style="1" customWidth="1"/>
    <col min="6922" max="6922" width="11.5703125" style="1" customWidth="1"/>
    <col min="6923" max="6923" width="18.140625" style="1" customWidth="1"/>
    <col min="6924" max="6924" width="15" style="1" customWidth="1"/>
    <col min="6925" max="6925" width="18.140625" style="1" customWidth="1"/>
    <col min="6926" max="6926" width="20.28515625" style="1" customWidth="1"/>
    <col min="6927" max="6927" width="8.28515625" style="1" customWidth="1"/>
    <col min="6928" max="6928" width="15.28515625" style="1" customWidth="1"/>
    <col min="6929" max="6929" width="12.7109375" style="1" customWidth="1"/>
    <col min="6930" max="6930" width="16.42578125" style="1" customWidth="1"/>
    <col min="6931" max="6931" width="15.7109375" style="1" customWidth="1"/>
    <col min="6932" max="6932" width="18.7109375" style="1" customWidth="1"/>
    <col min="6933" max="6933" width="21.42578125" style="1" customWidth="1"/>
    <col min="6934" max="6934" width="22" style="1" customWidth="1"/>
    <col min="6935" max="6935" width="12.42578125" style="1" customWidth="1"/>
    <col min="6936" max="6936" width="14" style="1" customWidth="1"/>
    <col min="6937" max="6939" width="10.5703125" style="1" bestFit="1" customWidth="1"/>
    <col min="6940" max="6940" width="9.28515625" style="1" bestFit="1" customWidth="1"/>
    <col min="6941" max="6941" width="12.85546875" style="1" bestFit="1" customWidth="1"/>
    <col min="6942" max="6942" width="9.28515625" style="1" bestFit="1" customWidth="1"/>
    <col min="6943" max="6943" width="8.28515625" style="1" customWidth="1"/>
    <col min="6944" max="6944" width="9.28515625" style="1" bestFit="1" customWidth="1"/>
    <col min="6945" max="6948" width="8.28515625" style="1" customWidth="1"/>
    <col min="6949" max="6951" width="9.28515625" style="1" bestFit="1" customWidth="1"/>
    <col min="6952" max="6952" width="10.5703125" style="1" bestFit="1" customWidth="1"/>
    <col min="6953" max="6953" width="12.5703125" style="1" customWidth="1"/>
    <col min="6954" max="6954" width="20.28515625" style="1" customWidth="1"/>
    <col min="6955" max="6955" width="19.5703125" style="1" customWidth="1"/>
    <col min="6956" max="7168" width="11.42578125" style="1"/>
    <col min="7169" max="7169" width="10.5703125" style="1" bestFit="1" customWidth="1"/>
    <col min="7170" max="7170" width="16.5703125" style="1" bestFit="1" customWidth="1"/>
    <col min="7171" max="7171" width="16.5703125" style="1" customWidth="1"/>
    <col min="7172" max="7173" width="14.7109375" style="1" customWidth="1"/>
    <col min="7174" max="7174" width="15.28515625" style="1" bestFit="1" customWidth="1"/>
    <col min="7175" max="7176" width="14.42578125" style="1" customWidth="1"/>
    <col min="7177" max="7177" width="21.5703125" style="1" customWidth="1"/>
    <col min="7178" max="7178" width="11.5703125" style="1" customWidth="1"/>
    <col min="7179" max="7179" width="18.140625" style="1" customWidth="1"/>
    <col min="7180" max="7180" width="15" style="1" customWidth="1"/>
    <col min="7181" max="7181" width="18.140625" style="1" customWidth="1"/>
    <col min="7182" max="7182" width="20.28515625" style="1" customWidth="1"/>
    <col min="7183" max="7183" width="8.28515625" style="1" customWidth="1"/>
    <col min="7184" max="7184" width="15.28515625" style="1" customWidth="1"/>
    <col min="7185" max="7185" width="12.7109375" style="1" customWidth="1"/>
    <col min="7186" max="7186" width="16.42578125" style="1" customWidth="1"/>
    <col min="7187" max="7187" width="15.7109375" style="1" customWidth="1"/>
    <col min="7188" max="7188" width="18.7109375" style="1" customWidth="1"/>
    <col min="7189" max="7189" width="21.42578125" style="1" customWidth="1"/>
    <col min="7190" max="7190" width="22" style="1" customWidth="1"/>
    <col min="7191" max="7191" width="12.42578125" style="1" customWidth="1"/>
    <col min="7192" max="7192" width="14" style="1" customWidth="1"/>
    <col min="7193" max="7195" width="10.5703125" style="1" bestFit="1" customWidth="1"/>
    <col min="7196" max="7196" width="9.28515625" style="1" bestFit="1" customWidth="1"/>
    <col min="7197" max="7197" width="12.85546875" style="1" bestFit="1" customWidth="1"/>
    <col min="7198" max="7198" width="9.28515625" style="1" bestFit="1" customWidth="1"/>
    <col min="7199" max="7199" width="8.28515625" style="1" customWidth="1"/>
    <col min="7200" max="7200" width="9.28515625" style="1" bestFit="1" customWidth="1"/>
    <col min="7201" max="7204" width="8.28515625" style="1" customWidth="1"/>
    <col min="7205" max="7207" width="9.28515625" style="1" bestFit="1" customWidth="1"/>
    <col min="7208" max="7208" width="10.5703125" style="1" bestFit="1" customWidth="1"/>
    <col min="7209" max="7209" width="12.5703125" style="1" customWidth="1"/>
    <col min="7210" max="7210" width="20.28515625" style="1" customWidth="1"/>
    <col min="7211" max="7211" width="19.5703125" style="1" customWidth="1"/>
    <col min="7212" max="7424" width="11.42578125" style="1"/>
    <col min="7425" max="7425" width="10.5703125" style="1" bestFit="1" customWidth="1"/>
    <col min="7426" max="7426" width="16.5703125" style="1" bestFit="1" customWidth="1"/>
    <col min="7427" max="7427" width="16.5703125" style="1" customWidth="1"/>
    <col min="7428" max="7429" width="14.7109375" style="1" customWidth="1"/>
    <col min="7430" max="7430" width="15.28515625" style="1" bestFit="1" customWidth="1"/>
    <col min="7431" max="7432" width="14.42578125" style="1" customWidth="1"/>
    <col min="7433" max="7433" width="21.5703125" style="1" customWidth="1"/>
    <col min="7434" max="7434" width="11.5703125" style="1" customWidth="1"/>
    <col min="7435" max="7435" width="18.140625" style="1" customWidth="1"/>
    <col min="7436" max="7436" width="15" style="1" customWidth="1"/>
    <col min="7437" max="7437" width="18.140625" style="1" customWidth="1"/>
    <col min="7438" max="7438" width="20.28515625" style="1" customWidth="1"/>
    <col min="7439" max="7439" width="8.28515625" style="1" customWidth="1"/>
    <col min="7440" max="7440" width="15.28515625" style="1" customWidth="1"/>
    <col min="7441" max="7441" width="12.7109375" style="1" customWidth="1"/>
    <col min="7442" max="7442" width="16.42578125" style="1" customWidth="1"/>
    <col min="7443" max="7443" width="15.7109375" style="1" customWidth="1"/>
    <col min="7444" max="7444" width="18.7109375" style="1" customWidth="1"/>
    <col min="7445" max="7445" width="21.42578125" style="1" customWidth="1"/>
    <col min="7446" max="7446" width="22" style="1" customWidth="1"/>
    <col min="7447" max="7447" width="12.42578125" style="1" customWidth="1"/>
    <col min="7448" max="7448" width="14" style="1" customWidth="1"/>
    <col min="7449" max="7451" width="10.5703125" style="1" bestFit="1" customWidth="1"/>
    <col min="7452" max="7452" width="9.28515625" style="1" bestFit="1" customWidth="1"/>
    <col min="7453" max="7453" width="12.85546875" style="1" bestFit="1" customWidth="1"/>
    <col min="7454" max="7454" width="9.28515625" style="1" bestFit="1" customWidth="1"/>
    <col min="7455" max="7455" width="8.28515625" style="1" customWidth="1"/>
    <col min="7456" max="7456" width="9.28515625" style="1" bestFit="1" customWidth="1"/>
    <col min="7457" max="7460" width="8.28515625" style="1" customWidth="1"/>
    <col min="7461" max="7463" width="9.28515625" style="1" bestFit="1" customWidth="1"/>
    <col min="7464" max="7464" width="10.5703125" style="1" bestFit="1" customWidth="1"/>
    <col min="7465" max="7465" width="12.5703125" style="1" customWidth="1"/>
    <col min="7466" max="7466" width="20.28515625" style="1" customWidth="1"/>
    <col min="7467" max="7467" width="19.5703125" style="1" customWidth="1"/>
    <col min="7468" max="7680" width="11.42578125" style="1"/>
    <col min="7681" max="7681" width="10.5703125" style="1" bestFit="1" customWidth="1"/>
    <col min="7682" max="7682" width="16.5703125" style="1" bestFit="1" customWidth="1"/>
    <col min="7683" max="7683" width="16.5703125" style="1" customWidth="1"/>
    <col min="7684" max="7685" width="14.7109375" style="1" customWidth="1"/>
    <col min="7686" max="7686" width="15.28515625" style="1" bestFit="1" customWidth="1"/>
    <col min="7687" max="7688" width="14.42578125" style="1" customWidth="1"/>
    <col min="7689" max="7689" width="21.5703125" style="1" customWidth="1"/>
    <col min="7690" max="7690" width="11.5703125" style="1" customWidth="1"/>
    <col min="7691" max="7691" width="18.140625" style="1" customWidth="1"/>
    <col min="7692" max="7692" width="15" style="1" customWidth="1"/>
    <col min="7693" max="7693" width="18.140625" style="1" customWidth="1"/>
    <col min="7694" max="7694" width="20.28515625" style="1" customWidth="1"/>
    <col min="7695" max="7695" width="8.28515625" style="1" customWidth="1"/>
    <col min="7696" max="7696" width="15.28515625" style="1" customWidth="1"/>
    <col min="7697" max="7697" width="12.7109375" style="1" customWidth="1"/>
    <col min="7698" max="7698" width="16.42578125" style="1" customWidth="1"/>
    <col min="7699" max="7699" width="15.7109375" style="1" customWidth="1"/>
    <col min="7700" max="7700" width="18.7109375" style="1" customWidth="1"/>
    <col min="7701" max="7701" width="21.42578125" style="1" customWidth="1"/>
    <col min="7702" max="7702" width="22" style="1" customWidth="1"/>
    <col min="7703" max="7703" width="12.42578125" style="1" customWidth="1"/>
    <col min="7704" max="7704" width="14" style="1" customWidth="1"/>
    <col min="7705" max="7707" width="10.5703125" style="1" bestFit="1" customWidth="1"/>
    <col min="7708" max="7708" width="9.28515625" style="1" bestFit="1" customWidth="1"/>
    <col min="7709" max="7709" width="12.85546875" style="1" bestFit="1" customWidth="1"/>
    <col min="7710" max="7710" width="9.28515625" style="1" bestFit="1" customWidth="1"/>
    <col min="7711" max="7711" width="8.28515625" style="1" customWidth="1"/>
    <col min="7712" max="7712" width="9.28515625" style="1" bestFit="1" customWidth="1"/>
    <col min="7713" max="7716" width="8.28515625" style="1" customWidth="1"/>
    <col min="7717" max="7719" width="9.28515625" style="1" bestFit="1" customWidth="1"/>
    <col min="7720" max="7720" width="10.5703125" style="1" bestFit="1" customWidth="1"/>
    <col min="7721" max="7721" width="12.5703125" style="1" customWidth="1"/>
    <col min="7722" max="7722" width="20.28515625" style="1" customWidth="1"/>
    <col min="7723" max="7723" width="19.5703125" style="1" customWidth="1"/>
    <col min="7724" max="7936" width="11.42578125" style="1"/>
    <col min="7937" max="7937" width="10.5703125" style="1" bestFit="1" customWidth="1"/>
    <col min="7938" max="7938" width="16.5703125" style="1" bestFit="1" customWidth="1"/>
    <col min="7939" max="7939" width="16.5703125" style="1" customWidth="1"/>
    <col min="7940" max="7941" width="14.7109375" style="1" customWidth="1"/>
    <col min="7942" max="7942" width="15.28515625" style="1" bestFit="1" customWidth="1"/>
    <col min="7943" max="7944" width="14.42578125" style="1" customWidth="1"/>
    <col min="7945" max="7945" width="21.5703125" style="1" customWidth="1"/>
    <col min="7946" max="7946" width="11.5703125" style="1" customWidth="1"/>
    <col min="7947" max="7947" width="18.140625" style="1" customWidth="1"/>
    <col min="7948" max="7948" width="15" style="1" customWidth="1"/>
    <col min="7949" max="7949" width="18.140625" style="1" customWidth="1"/>
    <col min="7950" max="7950" width="20.28515625" style="1" customWidth="1"/>
    <col min="7951" max="7951" width="8.28515625" style="1" customWidth="1"/>
    <col min="7952" max="7952" width="15.28515625" style="1" customWidth="1"/>
    <col min="7953" max="7953" width="12.7109375" style="1" customWidth="1"/>
    <col min="7954" max="7954" width="16.42578125" style="1" customWidth="1"/>
    <col min="7955" max="7955" width="15.7109375" style="1" customWidth="1"/>
    <col min="7956" max="7956" width="18.7109375" style="1" customWidth="1"/>
    <col min="7957" max="7957" width="21.42578125" style="1" customWidth="1"/>
    <col min="7958" max="7958" width="22" style="1" customWidth="1"/>
    <col min="7959" max="7959" width="12.42578125" style="1" customWidth="1"/>
    <col min="7960" max="7960" width="14" style="1" customWidth="1"/>
    <col min="7961" max="7963" width="10.5703125" style="1" bestFit="1" customWidth="1"/>
    <col min="7964" max="7964" width="9.28515625" style="1" bestFit="1" customWidth="1"/>
    <col min="7965" max="7965" width="12.85546875" style="1" bestFit="1" customWidth="1"/>
    <col min="7966" max="7966" width="9.28515625" style="1" bestFit="1" customWidth="1"/>
    <col min="7967" max="7967" width="8.28515625" style="1" customWidth="1"/>
    <col min="7968" max="7968" width="9.28515625" style="1" bestFit="1" customWidth="1"/>
    <col min="7969" max="7972" width="8.28515625" style="1" customWidth="1"/>
    <col min="7973" max="7975" width="9.28515625" style="1" bestFit="1" customWidth="1"/>
    <col min="7976" max="7976" width="10.5703125" style="1" bestFit="1" customWidth="1"/>
    <col min="7977" max="7977" width="12.5703125" style="1" customWidth="1"/>
    <col min="7978" max="7978" width="20.28515625" style="1" customWidth="1"/>
    <col min="7979" max="7979" width="19.5703125" style="1" customWidth="1"/>
    <col min="7980" max="8192" width="11.42578125" style="1"/>
    <col min="8193" max="8193" width="10.5703125" style="1" bestFit="1" customWidth="1"/>
    <col min="8194" max="8194" width="16.5703125" style="1" bestFit="1" customWidth="1"/>
    <col min="8195" max="8195" width="16.5703125" style="1" customWidth="1"/>
    <col min="8196" max="8197" width="14.7109375" style="1" customWidth="1"/>
    <col min="8198" max="8198" width="15.28515625" style="1" bestFit="1" customWidth="1"/>
    <col min="8199" max="8200" width="14.42578125" style="1" customWidth="1"/>
    <col min="8201" max="8201" width="21.5703125" style="1" customWidth="1"/>
    <col min="8202" max="8202" width="11.5703125" style="1" customWidth="1"/>
    <col min="8203" max="8203" width="18.140625" style="1" customWidth="1"/>
    <col min="8204" max="8204" width="15" style="1" customWidth="1"/>
    <col min="8205" max="8205" width="18.140625" style="1" customWidth="1"/>
    <col min="8206" max="8206" width="20.28515625" style="1" customWidth="1"/>
    <col min="8207" max="8207" width="8.28515625" style="1" customWidth="1"/>
    <col min="8208" max="8208" width="15.28515625" style="1" customWidth="1"/>
    <col min="8209" max="8209" width="12.7109375" style="1" customWidth="1"/>
    <col min="8210" max="8210" width="16.42578125" style="1" customWidth="1"/>
    <col min="8211" max="8211" width="15.7109375" style="1" customWidth="1"/>
    <col min="8212" max="8212" width="18.7109375" style="1" customWidth="1"/>
    <col min="8213" max="8213" width="21.42578125" style="1" customWidth="1"/>
    <col min="8214" max="8214" width="22" style="1" customWidth="1"/>
    <col min="8215" max="8215" width="12.42578125" style="1" customWidth="1"/>
    <col min="8216" max="8216" width="14" style="1" customWidth="1"/>
    <col min="8217" max="8219" width="10.5703125" style="1" bestFit="1" customWidth="1"/>
    <col min="8220" max="8220" width="9.28515625" style="1" bestFit="1" customWidth="1"/>
    <col min="8221" max="8221" width="12.85546875" style="1" bestFit="1" customWidth="1"/>
    <col min="8222" max="8222" width="9.28515625" style="1" bestFit="1" customWidth="1"/>
    <col min="8223" max="8223" width="8.28515625" style="1" customWidth="1"/>
    <col min="8224" max="8224" width="9.28515625" style="1" bestFit="1" customWidth="1"/>
    <col min="8225" max="8228" width="8.28515625" style="1" customWidth="1"/>
    <col min="8229" max="8231" width="9.28515625" style="1" bestFit="1" customWidth="1"/>
    <col min="8232" max="8232" width="10.5703125" style="1" bestFit="1" customWidth="1"/>
    <col min="8233" max="8233" width="12.5703125" style="1" customWidth="1"/>
    <col min="8234" max="8234" width="20.28515625" style="1" customWidth="1"/>
    <col min="8235" max="8235" width="19.5703125" style="1" customWidth="1"/>
    <col min="8236" max="8448" width="11.42578125" style="1"/>
    <col min="8449" max="8449" width="10.5703125" style="1" bestFit="1" customWidth="1"/>
    <col min="8450" max="8450" width="16.5703125" style="1" bestFit="1" customWidth="1"/>
    <col min="8451" max="8451" width="16.5703125" style="1" customWidth="1"/>
    <col min="8452" max="8453" width="14.7109375" style="1" customWidth="1"/>
    <col min="8454" max="8454" width="15.28515625" style="1" bestFit="1" customWidth="1"/>
    <col min="8455" max="8456" width="14.42578125" style="1" customWidth="1"/>
    <col min="8457" max="8457" width="21.5703125" style="1" customWidth="1"/>
    <col min="8458" max="8458" width="11.5703125" style="1" customWidth="1"/>
    <col min="8459" max="8459" width="18.140625" style="1" customWidth="1"/>
    <col min="8460" max="8460" width="15" style="1" customWidth="1"/>
    <col min="8461" max="8461" width="18.140625" style="1" customWidth="1"/>
    <col min="8462" max="8462" width="20.28515625" style="1" customWidth="1"/>
    <col min="8463" max="8463" width="8.28515625" style="1" customWidth="1"/>
    <col min="8464" max="8464" width="15.28515625" style="1" customWidth="1"/>
    <col min="8465" max="8465" width="12.7109375" style="1" customWidth="1"/>
    <col min="8466" max="8466" width="16.42578125" style="1" customWidth="1"/>
    <col min="8467" max="8467" width="15.7109375" style="1" customWidth="1"/>
    <col min="8468" max="8468" width="18.7109375" style="1" customWidth="1"/>
    <col min="8469" max="8469" width="21.42578125" style="1" customWidth="1"/>
    <col min="8470" max="8470" width="22" style="1" customWidth="1"/>
    <col min="8471" max="8471" width="12.42578125" style="1" customWidth="1"/>
    <col min="8472" max="8472" width="14" style="1" customWidth="1"/>
    <col min="8473" max="8475" width="10.5703125" style="1" bestFit="1" customWidth="1"/>
    <col min="8476" max="8476" width="9.28515625" style="1" bestFit="1" customWidth="1"/>
    <col min="8477" max="8477" width="12.85546875" style="1" bestFit="1" customWidth="1"/>
    <col min="8478" max="8478" width="9.28515625" style="1" bestFit="1" customWidth="1"/>
    <col min="8479" max="8479" width="8.28515625" style="1" customWidth="1"/>
    <col min="8480" max="8480" width="9.28515625" style="1" bestFit="1" customWidth="1"/>
    <col min="8481" max="8484" width="8.28515625" style="1" customWidth="1"/>
    <col min="8485" max="8487" width="9.28515625" style="1" bestFit="1" customWidth="1"/>
    <col min="8488" max="8488" width="10.5703125" style="1" bestFit="1" customWidth="1"/>
    <col min="8489" max="8489" width="12.5703125" style="1" customWidth="1"/>
    <col min="8490" max="8490" width="20.28515625" style="1" customWidth="1"/>
    <col min="8491" max="8491" width="19.5703125" style="1" customWidth="1"/>
    <col min="8492" max="8704" width="11.42578125" style="1"/>
    <col min="8705" max="8705" width="10.5703125" style="1" bestFit="1" customWidth="1"/>
    <col min="8706" max="8706" width="16.5703125" style="1" bestFit="1" customWidth="1"/>
    <col min="8707" max="8707" width="16.5703125" style="1" customWidth="1"/>
    <col min="8708" max="8709" width="14.7109375" style="1" customWidth="1"/>
    <col min="8710" max="8710" width="15.28515625" style="1" bestFit="1" customWidth="1"/>
    <col min="8711" max="8712" width="14.42578125" style="1" customWidth="1"/>
    <col min="8713" max="8713" width="21.5703125" style="1" customWidth="1"/>
    <col min="8714" max="8714" width="11.5703125" style="1" customWidth="1"/>
    <col min="8715" max="8715" width="18.140625" style="1" customWidth="1"/>
    <col min="8716" max="8716" width="15" style="1" customWidth="1"/>
    <col min="8717" max="8717" width="18.140625" style="1" customWidth="1"/>
    <col min="8718" max="8718" width="20.28515625" style="1" customWidth="1"/>
    <col min="8719" max="8719" width="8.28515625" style="1" customWidth="1"/>
    <col min="8720" max="8720" width="15.28515625" style="1" customWidth="1"/>
    <col min="8721" max="8721" width="12.7109375" style="1" customWidth="1"/>
    <col min="8722" max="8722" width="16.42578125" style="1" customWidth="1"/>
    <col min="8723" max="8723" width="15.7109375" style="1" customWidth="1"/>
    <col min="8724" max="8724" width="18.7109375" style="1" customWidth="1"/>
    <col min="8725" max="8725" width="21.42578125" style="1" customWidth="1"/>
    <col min="8726" max="8726" width="22" style="1" customWidth="1"/>
    <col min="8727" max="8727" width="12.42578125" style="1" customWidth="1"/>
    <col min="8728" max="8728" width="14" style="1" customWidth="1"/>
    <col min="8729" max="8731" width="10.5703125" style="1" bestFit="1" customWidth="1"/>
    <col min="8732" max="8732" width="9.28515625" style="1" bestFit="1" customWidth="1"/>
    <col min="8733" max="8733" width="12.85546875" style="1" bestFit="1" customWidth="1"/>
    <col min="8734" max="8734" width="9.28515625" style="1" bestFit="1" customWidth="1"/>
    <col min="8735" max="8735" width="8.28515625" style="1" customWidth="1"/>
    <col min="8736" max="8736" width="9.28515625" style="1" bestFit="1" customWidth="1"/>
    <col min="8737" max="8740" width="8.28515625" style="1" customWidth="1"/>
    <col min="8741" max="8743" width="9.28515625" style="1" bestFit="1" customWidth="1"/>
    <col min="8744" max="8744" width="10.5703125" style="1" bestFit="1" customWidth="1"/>
    <col min="8745" max="8745" width="12.5703125" style="1" customWidth="1"/>
    <col min="8746" max="8746" width="20.28515625" style="1" customWidth="1"/>
    <col min="8747" max="8747" width="19.5703125" style="1" customWidth="1"/>
    <col min="8748" max="8960" width="11.42578125" style="1"/>
    <col min="8961" max="8961" width="10.5703125" style="1" bestFit="1" customWidth="1"/>
    <col min="8962" max="8962" width="16.5703125" style="1" bestFit="1" customWidth="1"/>
    <col min="8963" max="8963" width="16.5703125" style="1" customWidth="1"/>
    <col min="8964" max="8965" width="14.7109375" style="1" customWidth="1"/>
    <col min="8966" max="8966" width="15.28515625" style="1" bestFit="1" customWidth="1"/>
    <col min="8967" max="8968" width="14.42578125" style="1" customWidth="1"/>
    <col min="8969" max="8969" width="21.5703125" style="1" customWidth="1"/>
    <col min="8970" max="8970" width="11.5703125" style="1" customWidth="1"/>
    <col min="8971" max="8971" width="18.140625" style="1" customWidth="1"/>
    <col min="8972" max="8972" width="15" style="1" customWidth="1"/>
    <col min="8973" max="8973" width="18.140625" style="1" customWidth="1"/>
    <col min="8974" max="8974" width="20.28515625" style="1" customWidth="1"/>
    <col min="8975" max="8975" width="8.28515625" style="1" customWidth="1"/>
    <col min="8976" max="8976" width="15.28515625" style="1" customWidth="1"/>
    <col min="8977" max="8977" width="12.7109375" style="1" customWidth="1"/>
    <col min="8978" max="8978" width="16.42578125" style="1" customWidth="1"/>
    <col min="8979" max="8979" width="15.7109375" style="1" customWidth="1"/>
    <col min="8980" max="8980" width="18.7109375" style="1" customWidth="1"/>
    <col min="8981" max="8981" width="21.42578125" style="1" customWidth="1"/>
    <col min="8982" max="8982" width="22" style="1" customWidth="1"/>
    <col min="8983" max="8983" width="12.42578125" style="1" customWidth="1"/>
    <col min="8984" max="8984" width="14" style="1" customWidth="1"/>
    <col min="8985" max="8987" width="10.5703125" style="1" bestFit="1" customWidth="1"/>
    <col min="8988" max="8988" width="9.28515625" style="1" bestFit="1" customWidth="1"/>
    <col min="8989" max="8989" width="12.85546875" style="1" bestFit="1" customWidth="1"/>
    <col min="8990" max="8990" width="9.28515625" style="1" bestFit="1" customWidth="1"/>
    <col min="8991" max="8991" width="8.28515625" style="1" customWidth="1"/>
    <col min="8992" max="8992" width="9.28515625" style="1" bestFit="1" customWidth="1"/>
    <col min="8993" max="8996" width="8.28515625" style="1" customWidth="1"/>
    <col min="8997" max="8999" width="9.28515625" style="1" bestFit="1" customWidth="1"/>
    <col min="9000" max="9000" width="10.5703125" style="1" bestFit="1" customWidth="1"/>
    <col min="9001" max="9001" width="12.5703125" style="1" customWidth="1"/>
    <col min="9002" max="9002" width="20.28515625" style="1" customWidth="1"/>
    <col min="9003" max="9003" width="19.5703125" style="1" customWidth="1"/>
    <col min="9004" max="9216" width="11.42578125" style="1"/>
    <col min="9217" max="9217" width="10.5703125" style="1" bestFit="1" customWidth="1"/>
    <col min="9218" max="9218" width="16.5703125" style="1" bestFit="1" customWidth="1"/>
    <col min="9219" max="9219" width="16.5703125" style="1" customWidth="1"/>
    <col min="9220" max="9221" width="14.7109375" style="1" customWidth="1"/>
    <col min="9222" max="9222" width="15.28515625" style="1" bestFit="1" customWidth="1"/>
    <col min="9223" max="9224" width="14.42578125" style="1" customWidth="1"/>
    <col min="9225" max="9225" width="21.5703125" style="1" customWidth="1"/>
    <col min="9226" max="9226" width="11.5703125" style="1" customWidth="1"/>
    <col min="9227" max="9227" width="18.140625" style="1" customWidth="1"/>
    <col min="9228" max="9228" width="15" style="1" customWidth="1"/>
    <col min="9229" max="9229" width="18.140625" style="1" customWidth="1"/>
    <col min="9230" max="9230" width="20.28515625" style="1" customWidth="1"/>
    <col min="9231" max="9231" width="8.28515625" style="1" customWidth="1"/>
    <col min="9232" max="9232" width="15.28515625" style="1" customWidth="1"/>
    <col min="9233" max="9233" width="12.7109375" style="1" customWidth="1"/>
    <col min="9234" max="9234" width="16.42578125" style="1" customWidth="1"/>
    <col min="9235" max="9235" width="15.7109375" style="1" customWidth="1"/>
    <col min="9236" max="9236" width="18.7109375" style="1" customWidth="1"/>
    <col min="9237" max="9237" width="21.42578125" style="1" customWidth="1"/>
    <col min="9238" max="9238" width="22" style="1" customWidth="1"/>
    <col min="9239" max="9239" width="12.42578125" style="1" customWidth="1"/>
    <col min="9240" max="9240" width="14" style="1" customWidth="1"/>
    <col min="9241" max="9243" width="10.5703125" style="1" bestFit="1" customWidth="1"/>
    <col min="9244" max="9244" width="9.28515625" style="1" bestFit="1" customWidth="1"/>
    <col min="9245" max="9245" width="12.85546875" style="1" bestFit="1" customWidth="1"/>
    <col min="9246" max="9246" width="9.28515625" style="1" bestFit="1" customWidth="1"/>
    <col min="9247" max="9247" width="8.28515625" style="1" customWidth="1"/>
    <col min="9248" max="9248" width="9.28515625" style="1" bestFit="1" customWidth="1"/>
    <col min="9249" max="9252" width="8.28515625" style="1" customWidth="1"/>
    <col min="9253" max="9255" width="9.28515625" style="1" bestFit="1" customWidth="1"/>
    <col min="9256" max="9256" width="10.5703125" style="1" bestFit="1" customWidth="1"/>
    <col min="9257" max="9257" width="12.5703125" style="1" customWidth="1"/>
    <col min="9258" max="9258" width="20.28515625" style="1" customWidth="1"/>
    <col min="9259" max="9259" width="19.5703125" style="1" customWidth="1"/>
    <col min="9260" max="9472" width="11.42578125" style="1"/>
    <col min="9473" max="9473" width="10.5703125" style="1" bestFit="1" customWidth="1"/>
    <col min="9474" max="9474" width="16.5703125" style="1" bestFit="1" customWidth="1"/>
    <col min="9475" max="9475" width="16.5703125" style="1" customWidth="1"/>
    <col min="9476" max="9477" width="14.7109375" style="1" customWidth="1"/>
    <col min="9478" max="9478" width="15.28515625" style="1" bestFit="1" customWidth="1"/>
    <col min="9479" max="9480" width="14.42578125" style="1" customWidth="1"/>
    <col min="9481" max="9481" width="21.5703125" style="1" customWidth="1"/>
    <col min="9482" max="9482" width="11.5703125" style="1" customWidth="1"/>
    <col min="9483" max="9483" width="18.140625" style="1" customWidth="1"/>
    <col min="9484" max="9484" width="15" style="1" customWidth="1"/>
    <col min="9485" max="9485" width="18.140625" style="1" customWidth="1"/>
    <col min="9486" max="9486" width="20.28515625" style="1" customWidth="1"/>
    <col min="9487" max="9487" width="8.28515625" style="1" customWidth="1"/>
    <col min="9488" max="9488" width="15.28515625" style="1" customWidth="1"/>
    <col min="9489" max="9489" width="12.7109375" style="1" customWidth="1"/>
    <col min="9490" max="9490" width="16.42578125" style="1" customWidth="1"/>
    <col min="9491" max="9491" width="15.7109375" style="1" customWidth="1"/>
    <col min="9492" max="9492" width="18.7109375" style="1" customWidth="1"/>
    <col min="9493" max="9493" width="21.42578125" style="1" customWidth="1"/>
    <col min="9494" max="9494" width="22" style="1" customWidth="1"/>
    <col min="9495" max="9495" width="12.42578125" style="1" customWidth="1"/>
    <col min="9496" max="9496" width="14" style="1" customWidth="1"/>
    <col min="9497" max="9499" width="10.5703125" style="1" bestFit="1" customWidth="1"/>
    <col min="9500" max="9500" width="9.28515625" style="1" bestFit="1" customWidth="1"/>
    <col min="9501" max="9501" width="12.85546875" style="1" bestFit="1" customWidth="1"/>
    <col min="9502" max="9502" width="9.28515625" style="1" bestFit="1" customWidth="1"/>
    <col min="9503" max="9503" width="8.28515625" style="1" customWidth="1"/>
    <col min="9504" max="9504" width="9.28515625" style="1" bestFit="1" customWidth="1"/>
    <col min="9505" max="9508" width="8.28515625" style="1" customWidth="1"/>
    <col min="9509" max="9511" width="9.28515625" style="1" bestFit="1" customWidth="1"/>
    <col min="9512" max="9512" width="10.5703125" style="1" bestFit="1" customWidth="1"/>
    <col min="9513" max="9513" width="12.5703125" style="1" customWidth="1"/>
    <col min="9514" max="9514" width="20.28515625" style="1" customWidth="1"/>
    <col min="9515" max="9515" width="19.5703125" style="1" customWidth="1"/>
    <col min="9516" max="9728" width="11.42578125" style="1"/>
    <col min="9729" max="9729" width="10.5703125" style="1" bestFit="1" customWidth="1"/>
    <col min="9730" max="9730" width="16.5703125" style="1" bestFit="1" customWidth="1"/>
    <col min="9731" max="9731" width="16.5703125" style="1" customWidth="1"/>
    <col min="9732" max="9733" width="14.7109375" style="1" customWidth="1"/>
    <col min="9734" max="9734" width="15.28515625" style="1" bestFit="1" customWidth="1"/>
    <col min="9735" max="9736" width="14.42578125" style="1" customWidth="1"/>
    <col min="9737" max="9737" width="21.5703125" style="1" customWidth="1"/>
    <col min="9738" max="9738" width="11.5703125" style="1" customWidth="1"/>
    <col min="9739" max="9739" width="18.140625" style="1" customWidth="1"/>
    <col min="9740" max="9740" width="15" style="1" customWidth="1"/>
    <col min="9741" max="9741" width="18.140625" style="1" customWidth="1"/>
    <col min="9742" max="9742" width="20.28515625" style="1" customWidth="1"/>
    <col min="9743" max="9743" width="8.28515625" style="1" customWidth="1"/>
    <col min="9744" max="9744" width="15.28515625" style="1" customWidth="1"/>
    <col min="9745" max="9745" width="12.7109375" style="1" customWidth="1"/>
    <col min="9746" max="9746" width="16.42578125" style="1" customWidth="1"/>
    <col min="9747" max="9747" width="15.7109375" style="1" customWidth="1"/>
    <col min="9748" max="9748" width="18.7109375" style="1" customWidth="1"/>
    <col min="9749" max="9749" width="21.42578125" style="1" customWidth="1"/>
    <col min="9750" max="9750" width="22" style="1" customWidth="1"/>
    <col min="9751" max="9751" width="12.42578125" style="1" customWidth="1"/>
    <col min="9752" max="9752" width="14" style="1" customWidth="1"/>
    <col min="9753" max="9755" width="10.5703125" style="1" bestFit="1" customWidth="1"/>
    <col min="9756" max="9756" width="9.28515625" style="1" bestFit="1" customWidth="1"/>
    <col min="9757" max="9757" width="12.85546875" style="1" bestFit="1" customWidth="1"/>
    <col min="9758" max="9758" width="9.28515625" style="1" bestFit="1" customWidth="1"/>
    <col min="9759" max="9759" width="8.28515625" style="1" customWidth="1"/>
    <col min="9760" max="9760" width="9.28515625" style="1" bestFit="1" customWidth="1"/>
    <col min="9761" max="9764" width="8.28515625" style="1" customWidth="1"/>
    <col min="9765" max="9767" width="9.28515625" style="1" bestFit="1" customWidth="1"/>
    <col min="9768" max="9768" width="10.5703125" style="1" bestFit="1" customWidth="1"/>
    <col min="9769" max="9769" width="12.5703125" style="1" customWidth="1"/>
    <col min="9770" max="9770" width="20.28515625" style="1" customWidth="1"/>
    <col min="9771" max="9771" width="19.5703125" style="1" customWidth="1"/>
    <col min="9772" max="9984" width="11.42578125" style="1"/>
    <col min="9985" max="9985" width="10.5703125" style="1" bestFit="1" customWidth="1"/>
    <col min="9986" max="9986" width="16.5703125" style="1" bestFit="1" customWidth="1"/>
    <col min="9987" max="9987" width="16.5703125" style="1" customWidth="1"/>
    <col min="9988" max="9989" width="14.7109375" style="1" customWidth="1"/>
    <col min="9990" max="9990" width="15.28515625" style="1" bestFit="1" customWidth="1"/>
    <col min="9991" max="9992" width="14.42578125" style="1" customWidth="1"/>
    <col min="9993" max="9993" width="21.5703125" style="1" customWidth="1"/>
    <col min="9994" max="9994" width="11.5703125" style="1" customWidth="1"/>
    <col min="9995" max="9995" width="18.140625" style="1" customWidth="1"/>
    <col min="9996" max="9996" width="15" style="1" customWidth="1"/>
    <col min="9997" max="9997" width="18.140625" style="1" customWidth="1"/>
    <col min="9998" max="9998" width="20.28515625" style="1" customWidth="1"/>
    <col min="9999" max="9999" width="8.28515625" style="1" customWidth="1"/>
    <col min="10000" max="10000" width="15.28515625" style="1" customWidth="1"/>
    <col min="10001" max="10001" width="12.7109375" style="1" customWidth="1"/>
    <col min="10002" max="10002" width="16.42578125" style="1" customWidth="1"/>
    <col min="10003" max="10003" width="15.7109375" style="1" customWidth="1"/>
    <col min="10004" max="10004" width="18.7109375" style="1" customWidth="1"/>
    <col min="10005" max="10005" width="21.42578125" style="1" customWidth="1"/>
    <col min="10006" max="10006" width="22" style="1" customWidth="1"/>
    <col min="10007" max="10007" width="12.42578125" style="1" customWidth="1"/>
    <col min="10008" max="10008" width="14" style="1" customWidth="1"/>
    <col min="10009" max="10011" width="10.5703125" style="1" bestFit="1" customWidth="1"/>
    <col min="10012" max="10012" width="9.28515625" style="1" bestFit="1" customWidth="1"/>
    <col min="10013" max="10013" width="12.85546875" style="1" bestFit="1" customWidth="1"/>
    <col min="10014" max="10014" width="9.28515625" style="1" bestFit="1" customWidth="1"/>
    <col min="10015" max="10015" width="8.28515625" style="1" customWidth="1"/>
    <col min="10016" max="10016" width="9.28515625" style="1" bestFit="1" customWidth="1"/>
    <col min="10017" max="10020" width="8.28515625" style="1" customWidth="1"/>
    <col min="10021" max="10023" width="9.28515625" style="1" bestFit="1" customWidth="1"/>
    <col min="10024" max="10024" width="10.5703125" style="1" bestFit="1" customWidth="1"/>
    <col min="10025" max="10025" width="12.5703125" style="1" customWidth="1"/>
    <col min="10026" max="10026" width="20.28515625" style="1" customWidth="1"/>
    <col min="10027" max="10027" width="19.5703125" style="1" customWidth="1"/>
    <col min="10028" max="10240" width="11.42578125" style="1"/>
    <col min="10241" max="10241" width="10.5703125" style="1" bestFit="1" customWidth="1"/>
    <col min="10242" max="10242" width="16.5703125" style="1" bestFit="1" customWidth="1"/>
    <col min="10243" max="10243" width="16.5703125" style="1" customWidth="1"/>
    <col min="10244" max="10245" width="14.7109375" style="1" customWidth="1"/>
    <col min="10246" max="10246" width="15.28515625" style="1" bestFit="1" customWidth="1"/>
    <col min="10247" max="10248" width="14.42578125" style="1" customWidth="1"/>
    <col min="10249" max="10249" width="21.5703125" style="1" customWidth="1"/>
    <col min="10250" max="10250" width="11.5703125" style="1" customWidth="1"/>
    <col min="10251" max="10251" width="18.140625" style="1" customWidth="1"/>
    <col min="10252" max="10252" width="15" style="1" customWidth="1"/>
    <col min="10253" max="10253" width="18.140625" style="1" customWidth="1"/>
    <col min="10254" max="10254" width="20.28515625" style="1" customWidth="1"/>
    <col min="10255" max="10255" width="8.28515625" style="1" customWidth="1"/>
    <col min="10256" max="10256" width="15.28515625" style="1" customWidth="1"/>
    <col min="10257" max="10257" width="12.7109375" style="1" customWidth="1"/>
    <col min="10258" max="10258" width="16.42578125" style="1" customWidth="1"/>
    <col min="10259" max="10259" width="15.7109375" style="1" customWidth="1"/>
    <col min="10260" max="10260" width="18.7109375" style="1" customWidth="1"/>
    <col min="10261" max="10261" width="21.42578125" style="1" customWidth="1"/>
    <col min="10262" max="10262" width="22" style="1" customWidth="1"/>
    <col min="10263" max="10263" width="12.42578125" style="1" customWidth="1"/>
    <col min="10264" max="10264" width="14" style="1" customWidth="1"/>
    <col min="10265" max="10267" width="10.5703125" style="1" bestFit="1" customWidth="1"/>
    <col min="10268" max="10268" width="9.28515625" style="1" bestFit="1" customWidth="1"/>
    <col min="10269" max="10269" width="12.85546875" style="1" bestFit="1" customWidth="1"/>
    <col min="10270" max="10270" width="9.28515625" style="1" bestFit="1" customWidth="1"/>
    <col min="10271" max="10271" width="8.28515625" style="1" customWidth="1"/>
    <col min="10272" max="10272" width="9.28515625" style="1" bestFit="1" customWidth="1"/>
    <col min="10273" max="10276" width="8.28515625" style="1" customWidth="1"/>
    <col min="10277" max="10279" width="9.28515625" style="1" bestFit="1" customWidth="1"/>
    <col min="10280" max="10280" width="10.5703125" style="1" bestFit="1" customWidth="1"/>
    <col min="10281" max="10281" width="12.5703125" style="1" customWidth="1"/>
    <col min="10282" max="10282" width="20.28515625" style="1" customWidth="1"/>
    <col min="10283" max="10283" width="19.5703125" style="1" customWidth="1"/>
    <col min="10284" max="10496" width="11.42578125" style="1"/>
    <col min="10497" max="10497" width="10.5703125" style="1" bestFit="1" customWidth="1"/>
    <col min="10498" max="10498" width="16.5703125" style="1" bestFit="1" customWidth="1"/>
    <col min="10499" max="10499" width="16.5703125" style="1" customWidth="1"/>
    <col min="10500" max="10501" width="14.7109375" style="1" customWidth="1"/>
    <col min="10502" max="10502" width="15.28515625" style="1" bestFit="1" customWidth="1"/>
    <col min="10503" max="10504" width="14.42578125" style="1" customWidth="1"/>
    <col min="10505" max="10505" width="21.5703125" style="1" customWidth="1"/>
    <col min="10506" max="10506" width="11.5703125" style="1" customWidth="1"/>
    <col min="10507" max="10507" width="18.140625" style="1" customWidth="1"/>
    <col min="10508" max="10508" width="15" style="1" customWidth="1"/>
    <col min="10509" max="10509" width="18.140625" style="1" customWidth="1"/>
    <col min="10510" max="10510" width="20.28515625" style="1" customWidth="1"/>
    <col min="10511" max="10511" width="8.28515625" style="1" customWidth="1"/>
    <col min="10512" max="10512" width="15.28515625" style="1" customWidth="1"/>
    <col min="10513" max="10513" width="12.7109375" style="1" customWidth="1"/>
    <col min="10514" max="10514" width="16.42578125" style="1" customWidth="1"/>
    <col min="10515" max="10515" width="15.7109375" style="1" customWidth="1"/>
    <col min="10516" max="10516" width="18.7109375" style="1" customWidth="1"/>
    <col min="10517" max="10517" width="21.42578125" style="1" customWidth="1"/>
    <col min="10518" max="10518" width="22" style="1" customWidth="1"/>
    <col min="10519" max="10519" width="12.42578125" style="1" customWidth="1"/>
    <col min="10520" max="10520" width="14" style="1" customWidth="1"/>
    <col min="10521" max="10523" width="10.5703125" style="1" bestFit="1" customWidth="1"/>
    <col min="10524" max="10524" width="9.28515625" style="1" bestFit="1" customWidth="1"/>
    <col min="10525" max="10525" width="12.85546875" style="1" bestFit="1" customWidth="1"/>
    <col min="10526" max="10526" width="9.28515625" style="1" bestFit="1" customWidth="1"/>
    <col min="10527" max="10527" width="8.28515625" style="1" customWidth="1"/>
    <col min="10528" max="10528" width="9.28515625" style="1" bestFit="1" customWidth="1"/>
    <col min="10529" max="10532" width="8.28515625" style="1" customWidth="1"/>
    <col min="10533" max="10535" width="9.28515625" style="1" bestFit="1" customWidth="1"/>
    <col min="10536" max="10536" width="10.5703125" style="1" bestFit="1" customWidth="1"/>
    <col min="10537" max="10537" width="12.5703125" style="1" customWidth="1"/>
    <col min="10538" max="10538" width="20.28515625" style="1" customWidth="1"/>
    <col min="10539" max="10539" width="19.5703125" style="1" customWidth="1"/>
    <col min="10540" max="10752" width="11.42578125" style="1"/>
    <col min="10753" max="10753" width="10.5703125" style="1" bestFit="1" customWidth="1"/>
    <col min="10754" max="10754" width="16.5703125" style="1" bestFit="1" customWidth="1"/>
    <col min="10755" max="10755" width="16.5703125" style="1" customWidth="1"/>
    <col min="10756" max="10757" width="14.7109375" style="1" customWidth="1"/>
    <col min="10758" max="10758" width="15.28515625" style="1" bestFit="1" customWidth="1"/>
    <col min="10759" max="10760" width="14.42578125" style="1" customWidth="1"/>
    <col min="10761" max="10761" width="21.5703125" style="1" customWidth="1"/>
    <col min="10762" max="10762" width="11.5703125" style="1" customWidth="1"/>
    <col min="10763" max="10763" width="18.140625" style="1" customWidth="1"/>
    <col min="10764" max="10764" width="15" style="1" customWidth="1"/>
    <col min="10765" max="10765" width="18.140625" style="1" customWidth="1"/>
    <col min="10766" max="10766" width="20.28515625" style="1" customWidth="1"/>
    <col min="10767" max="10767" width="8.28515625" style="1" customWidth="1"/>
    <col min="10768" max="10768" width="15.28515625" style="1" customWidth="1"/>
    <col min="10769" max="10769" width="12.7109375" style="1" customWidth="1"/>
    <col min="10770" max="10770" width="16.42578125" style="1" customWidth="1"/>
    <col min="10771" max="10771" width="15.7109375" style="1" customWidth="1"/>
    <col min="10772" max="10772" width="18.7109375" style="1" customWidth="1"/>
    <col min="10773" max="10773" width="21.42578125" style="1" customWidth="1"/>
    <col min="10774" max="10774" width="22" style="1" customWidth="1"/>
    <col min="10775" max="10775" width="12.42578125" style="1" customWidth="1"/>
    <col min="10776" max="10776" width="14" style="1" customWidth="1"/>
    <col min="10777" max="10779" width="10.5703125" style="1" bestFit="1" customWidth="1"/>
    <col min="10780" max="10780" width="9.28515625" style="1" bestFit="1" customWidth="1"/>
    <col min="10781" max="10781" width="12.85546875" style="1" bestFit="1" customWidth="1"/>
    <col min="10782" max="10782" width="9.28515625" style="1" bestFit="1" customWidth="1"/>
    <col min="10783" max="10783" width="8.28515625" style="1" customWidth="1"/>
    <col min="10784" max="10784" width="9.28515625" style="1" bestFit="1" customWidth="1"/>
    <col min="10785" max="10788" width="8.28515625" style="1" customWidth="1"/>
    <col min="10789" max="10791" width="9.28515625" style="1" bestFit="1" customWidth="1"/>
    <col min="10792" max="10792" width="10.5703125" style="1" bestFit="1" customWidth="1"/>
    <col min="10793" max="10793" width="12.5703125" style="1" customWidth="1"/>
    <col min="10794" max="10794" width="20.28515625" style="1" customWidth="1"/>
    <col min="10795" max="10795" width="19.5703125" style="1" customWidth="1"/>
    <col min="10796" max="11008" width="11.42578125" style="1"/>
    <col min="11009" max="11009" width="10.5703125" style="1" bestFit="1" customWidth="1"/>
    <col min="11010" max="11010" width="16.5703125" style="1" bestFit="1" customWidth="1"/>
    <col min="11011" max="11011" width="16.5703125" style="1" customWidth="1"/>
    <col min="11012" max="11013" width="14.7109375" style="1" customWidth="1"/>
    <col min="11014" max="11014" width="15.28515625" style="1" bestFit="1" customWidth="1"/>
    <col min="11015" max="11016" width="14.42578125" style="1" customWidth="1"/>
    <col min="11017" max="11017" width="21.5703125" style="1" customWidth="1"/>
    <col min="11018" max="11018" width="11.5703125" style="1" customWidth="1"/>
    <col min="11019" max="11019" width="18.140625" style="1" customWidth="1"/>
    <col min="11020" max="11020" width="15" style="1" customWidth="1"/>
    <col min="11021" max="11021" width="18.140625" style="1" customWidth="1"/>
    <col min="11022" max="11022" width="20.28515625" style="1" customWidth="1"/>
    <col min="11023" max="11023" width="8.28515625" style="1" customWidth="1"/>
    <col min="11024" max="11024" width="15.28515625" style="1" customWidth="1"/>
    <col min="11025" max="11025" width="12.7109375" style="1" customWidth="1"/>
    <col min="11026" max="11026" width="16.42578125" style="1" customWidth="1"/>
    <col min="11027" max="11027" width="15.7109375" style="1" customWidth="1"/>
    <col min="11028" max="11028" width="18.7109375" style="1" customWidth="1"/>
    <col min="11029" max="11029" width="21.42578125" style="1" customWidth="1"/>
    <col min="11030" max="11030" width="22" style="1" customWidth="1"/>
    <col min="11031" max="11031" width="12.42578125" style="1" customWidth="1"/>
    <col min="11032" max="11032" width="14" style="1" customWidth="1"/>
    <col min="11033" max="11035" width="10.5703125" style="1" bestFit="1" customWidth="1"/>
    <col min="11036" max="11036" width="9.28515625" style="1" bestFit="1" customWidth="1"/>
    <col min="11037" max="11037" width="12.85546875" style="1" bestFit="1" customWidth="1"/>
    <col min="11038" max="11038" width="9.28515625" style="1" bestFit="1" customWidth="1"/>
    <col min="11039" max="11039" width="8.28515625" style="1" customWidth="1"/>
    <col min="11040" max="11040" width="9.28515625" style="1" bestFit="1" customWidth="1"/>
    <col min="11041" max="11044" width="8.28515625" style="1" customWidth="1"/>
    <col min="11045" max="11047" width="9.28515625" style="1" bestFit="1" customWidth="1"/>
    <col min="11048" max="11048" width="10.5703125" style="1" bestFit="1" customWidth="1"/>
    <col min="11049" max="11049" width="12.5703125" style="1" customWidth="1"/>
    <col min="11050" max="11050" width="20.28515625" style="1" customWidth="1"/>
    <col min="11051" max="11051" width="19.5703125" style="1" customWidth="1"/>
    <col min="11052" max="11264" width="11.42578125" style="1"/>
    <col min="11265" max="11265" width="10.5703125" style="1" bestFit="1" customWidth="1"/>
    <col min="11266" max="11266" width="16.5703125" style="1" bestFit="1" customWidth="1"/>
    <col min="11267" max="11267" width="16.5703125" style="1" customWidth="1"/>
    <col min="11268" max="11269" width="14.7109375" style="1" customWidth="1"/>
    <col min="11270" max="11270" width="15.28515625" style="1" bestFit="1" customWidth="1"/>
    <col min="11271" max="11272" width="14.42578125" style="1" customWidth="1"/>
    <col min="11273" max="11273" width="21.5703125" style="1" customWidth="1"/>
    <col min="11274" max="11274" width="11.5703125" style="1" customWidth="1"/>
    <col min="11275" max="11275" width="18.140625" style="1" customWidth="1"/>
    <col min="11276" max="11276" width="15" style="1" customWidth="1"/>
    <col min="11277" max="11277" width="18.140625" style="1" customWidth="1"/>
    <col min="11278" max="11278" width="20.28515625" style="1" customWidth="1"/>
    <col min="11279" max="11279" width="8.28515625" style="1" customWidth="1"/>
    <col min="11280" max="11280" width="15.28515625" style="1" customWidth="1"/>
    <col min="11281" max="11281" width="12.7109375" style="1" customWidth="1"/>
    <col min="11282" max="11282" width="16.42578125" style="1" customWidth="1"/>
    <col min="11283" max="11283" width="15.7109375" style="1" customWidth="1"/>
    <col min="11284" max="11284" width="18.7109375" style="1" customWidth="1"/>
    <col min="11285" max="11285" width="21.42578125" style="1" customWidth="1"/>
    <col min="11286" max="11286" width="22" style="1" customWidth="1"/>
    <col min="11287" max="11287" width="12.42578125" style="1" customWidth="1"/>
    <col min="11288" max="11288" width="14" style="1" customWidth="1"/>
    <col min="11289" max="11291" width="10.5703125" style="1" bestFit="1" customWidth="1"/>
    <col min="11292" max="11292" width="9.28515625" style="1" bestFit="1" customWidth="1"/>
    <col min="11293" max="11293" width="12.85546875" style="1" bestFit="1" customWidth="1"/>
    <col min="11294" max="11294" width="9.28515625" style="1" bestFit="1" customWidth="1"/>
    <col min="11295" max="11295" width="8.28515625" style="1" customWidth="1"/>
    <col min="11296" max="11296" width="9.28515625" style="1" bestFit="1" customWidth="1"/>
    <col min="11297" max="11300" width="8.28515625" style="1" customWidth="1"/>
    <col min="11301" max="11303" width="9.28515625" style="1" bestFit="1" customWidth="1"/>
    <col min="11304" max="11304" width="10.5703125" style="1" bestFit="1" customWidth="1"/>
    <col min="11305" max="11305" width="12.5703125" style="1" customWidth="1"/>
    <col min="11306" max="11306" width="20.28515625" style="1" customWidth="1"/>
    <col min="11307" max="11307" width="19.5703125" style="1" customWidth="1"/>
    <col min="11308" max="11520" width="11.42578125" style="1"/>
    <col min="11521" max="11521" width="10.5703125" style="1" bestFit="1" customWidth="1"/>
    <col min="11522" max="11522" width="16.5703125" style="1" bestFit="1" customWidth="1"/>
    <col min="11523" max="11523" width="16.5703125" style="1" customWidth="1"/>
    <col min="11524" max="11525" width="14.7109375" style="1" customWidth="1"/>
    <col min="11526" max="11526" width="15.28515625" style="1" bestFit="1" customWidth="1"/>
    <col min="11527" max="11528" width="14.42578125" style="1" customWidth="1"/>
    <col min="11529" max="11529" width="21.5703125" style="1" customWidth="1"/>
    <col min="11530" max="11530" width="11.5703125" style="1" customWidth="1"/>
    <col min="11531" max="11531" width="18.140625" style="1" customWidth="1"/>
    <col min="11532" max="11532" width="15" style="1" customWidth="1"/>
    <col min="11533" max="11533" width="18.140625" style="1" customWidth="1"/>
    <col min="11534" max="11534" width="20.28515625" style="1" customWidth="1"/>
    <col min="11535" max="11535" width="8.28515625" style="1" customWidth="1"/>
    <col min="11536" max="11536" width="15.28515625" style="1" customWidth="1"/>
    <col min="11537" max="11537" width="12.7109375" style="1" customWidth="1"/>
    <col min="11538" max="11538" width="16.42578125" style="1" customWidth="1"/>
    <col min="11539" max="11539" width="15.7109375" style="1" customWidth="1"/>
    <col min="11540" max="11540" width="18.7109375" style="1" customWidth="1"/>
    <col min="11541" max="11541" width="21.42578125" style="1" customWidth="1"/>
    <col min="11542" max="11542" width="22" style="1" customWidth="1"/>
    <col min="11543" max="11543" width="12.42578125" style="1" customWidth="1"/>
    <col min="11544" max="11544" width="14" style="1" customWidth="1"/>
    <col min="11545" max="11547" width="10.5703125" style="1" bestFit="1" customWidth="1"/>
    <col min="11548" max="11548" width="9.28515625" style="1" bestFit="1" customWidth="1"/>
    <col min="11549" max="11549" width="12.85546875" style="1" bestFit="1" customWidth="1"/>
    <col min="11550" max="11550" width="9.28515625" style="1" bestFit="1" customWidth="1"/>
    <col min="11551" max="11551" width="8.28515625" style="1" customWidth="1"/>
    <col min="11552" max="11552" width="9.28515625" style="1" bestFit="1" customWidth="1"/>
    <col min="11553" max="11556" width="8.28515625" style="1" customWidth="1"/>
    <col min="11557" max="11559" width="9.28515625" style="1" bestFit="1" customWidth="1"/>
    <col min="11560" max="11560" width="10.5703125" style="1" bestFit="1" customWidth="1"/>
    <col min="11561" max="11561" width="12.5703125" style="1" customWidth="1"/>
    <col min="11562" max="11562" width="20.28515625" style="1" customWidth="1"/>
    <col min="11563" max="11563" width="19.5703125" style="1" customWidth="1"/>
    <col min="11564" max="11776" width="11.42578125" style="1"/>
    <col min="11777" max="11777" width="10.5703125" style="1" bestFit="1" customWidth="1"/>
    <col min="11778" max="11778" width="16.5703125" style="1" bestFit="1" customWidth="1"/>
    <col min="11779" max="11779" width="16.5703125" style="1" customWidth="1"/>
    <col min="11780" max="11781" width="14.7109375" style="1" customWidth="1"/>
    <col min="11782" max="11782" width="15.28515625" style="1" bestFit="1" customWidth="1"/>
    <col min="11783" max="11784" width="14.42578125" style="1" customWidth="1"/>
    <col min="11785" max="11785" width="21.5703125" style="1" customWidth="1"/>
    <col min="11786" max="11786" width="11.5703125" style="1" customWidth="1"/>
    <col min="11787" max="11787" width="18.140625" style="1" customWidth="1"/>
    <col min="11788" max="11788" width="15" style="1" customWidth="1"/>
    <col min="11789" max="11789" width="18.140625" style="1" customWidth="1"/>
    <col min="11790" max="11790" width="20.28515625" style="1" customWidth="1"/>
    <col min="11791" max="11791" width="8.28515625" style="1" customWidth="1"/>
    <col min="11792" max="11792" width="15.28515625" style="1" customWidth="1"/>
    <col min="11793" max="11793" width="12.7109375" style="1" customWidth="1"/>
    <col min="11794" max="11794" width="16.42578125" style="1" customWidth="1"/>
    <col min="11795" max="11795" width="15.7109375" style="1" customWidth="1"/>
    <col min="11796" max="11796" width="18.7109375" style="1" customWidth="1"/>
    <col min="11797" max="11797" width="21.42578125" style="1" customWidth="1"/>
    <col min="11798" max="11798" width="22" style="1" customWidth="1"/>
    <col min="11799" max="11799" width="12.42578125" style="1" customWidth="1"/>
    <col min="11800" max="11800" width="14" style="1" customWidth="1"/>
    <col min="11801" max="11803" width="10.5703125" style="1" bestFit="1" customWidth="1"/>
    <col min="11804" max="11804" width="9.28515625" style="1" bestFit="1" customWidth="1"/>
    <col min="11805" max="11805" width="12.85546875" style="1" bestFit="1" customWidth="1"/>
    <col min="11806" max="11806" width="9.28515625" style="1" bestFit="1" customWidth="1"/>
    <col min="11807" max="11807" width="8.28515625" style="1" customWidth="1"/>
    <col min="11808" max="11808" width="9.28515625" style="1" bestFit="1" customWidth="1"/>
    <col min="11809" max="11812" width="8.28515625" style="1" customWidth="1"/>
    <col min="11813" max="11815" width="9.28515625" style="1" bestFit="1" customWidth="1"/>
    <col min="11816" max="11816" width="10.5703125" style="1" bestFit="1" customWidth="1"/>
    <col min="11817" max="11817" width="12.5703125" style="1" customWidth="1"/>
    <col min="11818" max="11818" width="20.28515625" style="1" customWidth="1"/>
    <col min="11819" max="11819" width="19.5703125" style="1" customWidth="1"/>
    <col min="11820" max="12032" width="11.42578125" style="1"/>
    <col min="12033" max="12033" width="10.5703125" style="1" bestFit="1" customWidth="1"/>
    <col min="12034" max="12034" width="16.5703125" style="1" bestFit="1" customWidth="1"/>
    <col min="12035" max="12035" width="16.5703125" style="1" customWidth="1"/>
    <col min="12036" max="12037" width="14.7109375" style="1" customWidth="1"/>
    <col min="12038" max="12038" width="15.28515625" style="1" bestFit="1" customWidth="1"/>
    <col min="12039" max="12040" width="14.42578125" style="1" customWidth="1"/>
    <col min="12041" max="12041" width="21.5703125" style="1" customWidth="1"/>
    <col min="12042" max="12042" width="11.5703125" style="1" customWidth="1"/>
    <col min="12043" max="12043" width="18.140625" style="1" customWidth="1"/>
    <col min="12044" max="12044" width="15" style="1" customWidth="1"/>
    <col min="12045" max="12045" width="18.140625" style="1" customWidth="1"/>
    <col min="12046" max="12046" width="20.28515625" style="1" customWidth="1"/>
    <col min="12047" max="12047" width="8.28515625" style="1" customWidth="1"/>
    <col min="12048" max="12048" width="15.28515625" style="1" customWidth="1"/>
    <col min="12049" max="12049" width="12.7109375" style="1" customWidth="1"/>
    <col min="12050" max="12050" width="16.42578125" style="1" customWidth="1"/>
    <col min="12051" max="12051" width="15.7109375" style="1" customWidth="1"/>
    <col min="12052" max="12052" width="18.7109375" style="1" customWidth="1"/>
    <col min="12053" max="12053" width="21.42578125" style="1" customWidth="1"/>
    <col min="12054" max="12054" width="22" style="1" customWidth="1"/>
    <col min="12055" max="12055" width="12.42578125" style="1" customWidth="1"/>
    <col min="12056" max="12056" width="14" style="1" customWidth="1"/>
    <col min="12057" max="12059" width="10.5703125" style="1" bestFit="1" customWidth="1"/>
    <col min="12060" max="12060" width="9.28515625" style="1" bestFit="1" customWidth="1"/>
    <col min="12061" max="12061" width="12.85546875" style="1" bestFit="1" customWidth="1"/>
    <col min="12062" max="12062" width="9.28515625" style="1" bestFit="1" customWidth="1"/>
    <col min="12063" max="12063" width="8.28515625" style="1" customWidth="1"/>
    <col min="12064" max="12064" width="9.28515625" style="1" bestFit="1" customWidth="1"/>
    <col min="12065" max="12068" width="8.28515625" style="1" customWidth="1"/>
    <col min="12069" max="12071" width="9.28515625" style="1" bestFit="1" customWidth="1"/>
    <col min="12072" max="12072" width="10.5703125" style="1" bestFit="1" customWidth="1"/>
    <col min="12073" max="12073" width="12.5703125" style="1" customWidth="1"/>
    <col min="12074" max="12074" width="20.28515625" style="1" customWidth="1"/>
    <col min="12075" max="12075" width="19.5703125" style="1" customWidth="1"/>
    <col min="12076" max="12288" width="11.42578125" style="1"/>
    <col min="12289" max="12289" width="10.5703125" style="1" bestFit="1" customWidth="1"/>
    <col min="12290" max="12290" width="16.5703125" style="1" bestFit="1" customWidth="1"/>
    <col min="12291" max="12291" width="16.5703125" style="1" customWidth="1"/>
    <col min="12292" max="12293" width="14.7109375" style="1" customWidth="1"/>
    <col min="12294" max="12294" width="15.28515625" style="1" bestFit="1" customWidth="1"/>
    <col min="12295" max="12296" width="14.42578125" style="1" customWidth="1"/>
    <col min="12297" max="12297" width="21.5703125" style="1" customWidth="1"/>
    <col min="12298" max="12298" width="11.5703125" style="1" customWidth="1"/>
    <col min="12299" max="12299" width="18.140625" style="1" customWidth="1"/>
    <col min="12300" max="12300" width="15" style="1" customWidth="1"/>
    <col min="12301" max="12301" width="18.140625" style="1" customWidth="1"/>
    <col min="12302" max="12302" width="20.28515625" style="1" customWidth="1"/>
    <col min="12303" max="12303" width="8.28515625" style="1" customWidth="1"/>
    <col min="12304" max="12304" width="15.28515625" style="1" customWidth="1"/>
    <col min="12305" max="12305" width="12.7109375" style="1" customWidth="1"/>
    <col min="12306" max="12306" width="16.42578125" style="1" customWidth="1"/>
    <col min="12307" max="12307" width="15.7109375" style="1" customWidth="1"/>
    <col min="12308" max="12308" width="18.7109375" style="1" customWidth="1"/>
    <col min="12309" max="12309" width="21.42578125" style="1" customWidth="1"/>
    <col min="12310" max="12310" width="22" style="1" customWidth="1"/>
    <col min="12311" max="12311" width="12.42578125" style="1" customWidth="1"/>
    <col min="12312" max="12312" width="14" style="1" customWidth="1"/>
    <col min="12313" max="12315" width="10.5703125" style="1" bestFit="1" customWidth="1"/>
    <col min="12316" max="12316" width="9.28515625" style="1" bestFit="1" customWidth="1"/>
    <col min="12317" max="12317" width="12.85546875" style="1" bestFit="1" customWidth="1"/>
    <col min="12318" max="12318" width="9.28515625" style="1" bestFit="1" customWidth="1"/>
    <col min="12319" max="12319" width="8.28515625" style="1" customWidth="1"/>
    <col min="12320" max="12320" width="9.28515625" style="1" bestFit="1" customWidth="1"/>
    <col min="12321" max="12324" width="8.28515625" style="1" customWidth="1"/>
    <col min="12325" max="12327" width="9.28515625" style="1" bestFit="1" customWidth="1"/>
    <col min="12328" max="12328" width="10.5703125" style="1" bestFit="1" customWidth="1"/>
    <col min="12329" max="12329" width="12.5703125" style="1" customWidth="1"/>
    <col min="12330" max="12330" width="20.28515625" style="1" customWidth="1"/>
    <col min="12331" max="12331" width="19.5703125" style="1" customWidth="1"/>
    <col min="12332" max="12544" width="11.42578125" style="1"/>
    <col min="12545" max="12545" width="10.5703125" style="1" bestFit="1" customWidth="1"/>
    <col min="12546" max="12546" width="16.5703125" style="1" bestFit="1" customWidth="1"/>
    <col min="12547" max="12547" width="16.5703125" style="1" customWidth="1"/>
    <col min="12548" max="12549" width="14.7109375" style="1" customWidth="1"/>
    <col min="12550" max="12550" width="15.28515625" style="1" bestFit="1" customWidth="1"/>
    <col min="12551" max="12552" width="14.42578125" style="1" customWidth="1"/>
    <col min="12553" max="12553" width="21.5703125" style="1" customWidth="1"/>
    <col min="12554" max="12554" width="11.5703125" style="1" customWidth="1"/>
    <col min="12555" max="12555" width="18.140625" style="1" customWidth="1"/>
    <col min="12556" max="12556" width="15" style="1" customWidth="1"/>
    <col min="12557" max="12557" width="18.140625" style="1" customWidth="1"/>
    <col min="12558" max="12558" width="20.28515625" style="1" customWidth="1"/>
    <col min="12559" max="12559" width="8.28515625" style="1" customWidth="1"/>
    <col min="12560" max="12560" width="15.28515625" style="1" customWidth="1"/>
    <col min="12561" max="12561" width="12.7109375" style="1" customWidth="1"/>
    <col min="12562" max="12562" width="16.42578125" style="1" customWidth="1"/>
    <col min="12563" max="12563" width="15.7109375" style="1" customWidth="1"/>
    <col min="12564" max="12564" width="18.7109375" style="1" customWidth="1"/>
    <col min="12565" max="12565" width="21.42578125" style="1" customWidth="1"/>
    <col min="12566" max="12566" width="22" style="1" customWidth="1"/>
    <col min="12567" max="12567" width="12.42578125" style="1" customWidth="1"/>
    <col min="12568" max="12568" width="14" style="1" customWidth="1"/>
    <col min="12569" max="12571" width="10.5703125" style="1" bestFit="1" customWidth="1"/>
    <col min="12572" max="12572" width="9.28515625" style="1" bestFit="1" customWidth="1"/>
    <col min="12573" max="12573" width="12.85546875" style="1" bestFit="1" customWidth="1"/>
    <col min="12574" max="12574" width="9.28515625" style="1" bestFit="1" customWidth="1"/>
    <col min="12575" max="12575" width="8.28515625" style="1" customWidth="1"/>
    <col min="12576" max="12576" width="9.28515625" style="1" bestFit="1" customWidth="1"/>
    <col min="12577" max="12580" width="8.28515625" style="1" customWidth="1"/>
    <col min="12581" max="12583" width="9.28515625" style="1" bestFit="1" customWidth="1"/>
    <col min="12584" max="12584" width="10.5703125" style="1" bestFit="1" customWidth="1"/>
    <col min="12585" max="12585" width="12.5703125" style="1" customWidth="1"/>
    <col min="12586" max="12586" width="20.28515625" style="1" customWidth="1"/>
    <col min="12587" max="12587" width="19.5703125" style="1" customWidth="1"/>
    <col min="12588" max="12800" width="11.42578125" style="1"/>
    <col min="12801" max="12801" width="10.5703125" style="1" bestFit="1" customWidth="1"/>
    <col min="12802" max="12802" width="16.5703125" style="1" bestFit="1" customWidth="1"/>
    <col min="12803" max="12803" width="16.5703125" style="1" customWidth="1"/>
    <col min="12804" max="12805" width="14.7109375" style="1" customWidth="1"/>
    <col min="12806" max="12806" width="15.28515625" style="1" bestFit="1" customWidth="1"/>
    <col min="12807" max="12808" width="14.42578125" style="1" customWidth="1"/>
    <col min="12809" max="12809" width="21.5703125" style="1" customWidth="1"/>
    <col min="12810" max="12810" width="11.5703125" style="1" customWidth="1"/>
    <col min="12811" max="12811" width="18.140625" style="1" customWidth="1"/>
    <col min="12812" max="12812" width="15" style="1" customWidth="1"/>
    <col min="12813" max="12813" width="18.140625" style="1" customWidth="1"/>
    <col min="12814" max="12814" width="20.28515625" style="1" customWidth="1"/>
    <col min="12815" max="12815" width="8.28515625" style="1" customWidth="1"/>
    <col min="12816" max="12816" width="15.28515625" style="1" customWidth="1"/>
    <col min="12817" max="12817" width="12.7109375" style="1" customWidth="1"/>
    <col min="12818" max="12818" width="16.42578125" style="1" customWidth="1"/>
    <col min="12819" max="12819" width="15.7109375" style="1" customWidth="1"/>
    <col min="12820" max="12820" width="18.7109375" style="1" customWidth="1"/>
    <col min="12821" max="12821" width="21.42578125" style="1" customWidth="1"/>
    <col min="12822" max="12822" width="22" style="1" customWidth="1"/>
    <col min="12823" max="12823" width="12.42578125" style="1" customWidth="1"/>
    <col min="12824" max="12824" width="14" style="1" customWidth="1"/>
    <col min="12825" max="12827" width="10.5703125" style="1" bestFit="1" customWidth="1"/>
    <col min="12828" max="12828" width="9.28515625" style="1" bestFit="1" customWidth="1"/>
    <col min="12829" max="12829" width="12.85546875" style="1" bestFit="1" customWidth="1"/>
    <col min="12830" max="12830" width="9.28515625" style="1" bestFit="1" customWidth="1"/>
    <col min="12831" max="12831" width="8.28515625" style="1" customWidth="1"/>
    <col min="12832" max="12832" width="9.28515625" style="1" bestFit="1" customWidth="1"/>
    <col min="12833" max="12836" width="8.28515625" style="1" customWidth="1"/>
    <col min="12837" max="12839" width="9.28515625" style="1" bestFit="1" customWidth="1"/>
    <col min="12840" max="12840" width="10.5703125" style="1" bestFit="1" customWidth="1"/>
    <col min="12841" max="12841" width="12.5703125" style="1" customWidth="1"/>
    <col min="12842" max="12842" width="20.28515625" style="1" customWidth="1"/>
    <col min="12843" max="12843" width="19.5703125" style="1" customWidth="1"/>
    <col min="12844" max="13056" width="11.42578125" style="1"/>
    <col min="13057" max="13057" width="10.5703125" style="1" bestFit="1" customWidth="1"/>
    <col min="13058" max="13058" width="16.5703125" style="1" bestFit="1" customWidth="1"/>
    <col min="13059" max="13059" width="16.5703125" style="1" customWidth="1"/>
    <col min="13060" max="13061" width="14.7109375" style="1" customWidth="1"/>
    <col min="13062" max="13062" width="15.28515625" style="1" bestFit="1" customWidth="1"/>
    <col min="13063" max="13064" width="14.42578125" style="1" customWidth="1"/>
    <col min="13065" max="13065" width="21.5703125" style="1" customWidth="1"/>
    <col min="13066" max="13066" width="11.5703125" style="1" customWidth="1"/>
    <col min="13067" max="13067" width="18.140625" style="1" customWidth="1"/>
    <col min="13068" max="13068" width="15" style="1" customWidth="1"/>
    <col min="13069" max="13069" width="18.140625" style="1" customWidth="1"/>
    <col min="13070" max="13070" width="20.28515625" style="1" customWidth="1"/>
    <col min="13071" max="13071" width="8.28515625" style="1" customWidth="1"/>
    <col min="13072" max="13072" width="15.28515625" style="1" customWidth="1"/>
    <col min="13073" max="13073" width="12.7109375" style="1" customWidth="1"/>
    <col min="13074" max="13074" width="16.42578125" style="1" customWidth="1"/>
    <col min="13075" max="13075" width="15.7109375" style="1" customWidth="1"/>
    <col min="13076" max="13076" width="18.7109375" style="1" customWidth="1"/>
    <col min="13077" max="13077" width="21.42578125" style="1" customWidth="1"/>
    <col min="13078" max="13078" width="22" style="1" customWidth="1"/>
    <col min="13079" max="13079" width="12.42578125" style="1" customWidth="1"/>
    <col min="13080" max="13080" width="14" style="1" customWidth="1"/>
    <col min="13081" max="13083" width="10.5703125" style="1" bestFit="1" customWidth="1"/>
    <col min="13084" max="13084" width="9.28515625" style="1" bestFit="1" customWidth="1"/>
    <col min="13085" max="13085" width="12.85546875" style="1" bestFit="1" customWidth="1"/>
    <col min="13086" max="13086" width="9.28515625" style="1" bestFit="1" customWidth="1"/>
    <col min="13087" max="13087" width="8.28515625" style="1" customWidth="1"/>
    <col min="13088" max="13088" width="9.28515625" style="1" bestFit="1" customWidth="1"/>
    <col min="13089" max="13092" width="8.28515625" style="1" customWidth="1"/>
    <col min="13093" max="13095" width="9.28515625" style="1" bestFit="1" customWidth="1"/>
    <col min="13096" max="13096" width="10.5703125" style="1" bestFit="1" customWidth="1"/>
    <col min="13097" max="13097" width="12.5703125" style="1" customWidth="1"/>
    <col min="13098" max="13098" width="20.28515625" style="1" customWidth="1"/>
    <col min="13099" max="13099" width="19.5703125" style="1" customWidth="1"/>
    <col min="13100" max="13312" width="11.42578125" style="1"/>
    <col min="13313" max="13313" width="10.5703125" style="1" bestFit="1" customWidth="1"/>
    <col min="13314" max="13314" width="16.5703125" style="1" bestFit="1" customWidth="1"/>
    <col min="13315" max="13315" width="16.5703125" style="1" customWidth="1"/>
    <col min="13316" max="13317" width="14.7109375" style="1" customWidth="1"/>
    <col min="13318" max="13318" width="15.28515625" style="1" bestFit="1" customWidth="1"/>
    <col min="13319" max="13320" width="14.42578125" style="1" customWidth="1"/>
    <col min="13321" max="13321" width="21.5703125" style="1" customWidth="1"/>
    <col min="13322" max="13322" width="11.5703125" style="1" customWidth="1"/>
    <col min="13323" max="13323" width="18.140625" style="1" customWidth="1"/>
    <col min="13324" max="13324" width="15" style="1" customWidth="1"/>
    <col min="13325" max="13325" width="18.140625" style="1" customWidth="1"/>
    <col min="13326" max="13326" width="20.28515625" style="1" customWidth="1"/>
    <col min="13327" max="13327" width="8.28515625" style="1" customWidth="1"/>
    <col min="13328" max="13328" width="15.28515625" style="1" customWidth="1"/>
    <col min="13329" max="13329" width="12.7109375" style="1" customWidth="1"/>
    <col min="13330" max="13330" width="16.42578125" style="1" customWidth="1"/>
    <col min="13331" max="13331" width="15.7109375" style="1" customWidth="1"/>
    <col min="13332" max="13332" width="18.7109375" style="1" customWidth="1"/>
    <col min="13333" max="13333" width="21.42578125" style="1" customWidth="1"/>
    <col min="13334" max="13334" width="22" style="1" customWidth="1"/>
    <col min="13335" max="13335" width="12.42578125" style="1" customWidth="1"/>
    <col min="13336" max="13336" width="14" style="1" customWidth="1"/>
    <col min="13337" max="13339" width="10.5703125" style="1" bestFit="1" customWidth="1"/>
    <col min="13340" max="13340" width="9.28515625" style="1" bestFit="1" customWidth="1"/>
    <col min="13341" max="13341" width="12.85546875" style="1" bestFit="1" customWidth="1"/>
    <col min="13342" max="13342" width="9.28515625" style="1" bestFit="1" customWidth="1"/>
    <col min="13343" max="13343" width="8.28515625" style="1" customWidth="1"/>
    <col min="13344" max="13344" width="9.28515625" style="1" bestFit="1" customWidth="1"/>
    <col min="13345" max="13348" width="8.28515625" style="1" customWidth="1"/>
    <col min="13349" max="13351" width="9.28515625" style="1" bestFit="1" customWidth="1"/>
    <col min="13352" max="13352" width="10.5703125" style="1" bestFit="1" customWidth="1"/>
    <col min="13353" max="13353" width="12.5703125" style="1" customWidth="1"/>
    <col min="13354" max="13354" width="20.28515625" style="1" customWidth="1"/>
    <col min="13355" max="13355" width="19.5703125" style="1" customWidth="1"/>
    <col min="13356" max="13568" width="11.42578125" style="1"/>
    <col min="13569" max="13569" width="10.5703125" style="1" bestFit="1" customWidth="1"/>
    <col min="13570" max="13570" width="16.5703125" style="1" bestFit="1" customWidth="1"/>
    <col min="13571" max="13571" width="16.5703125" style="1" customWidth="1"/>
    <col min="13572" max="13573" width="14.7109375" style="1" customWidth="1"/>
    <col min="13574" max="13574" width="15.28515625" style="1" bestFit="1" customWidth="1"/>
    <col min="13575" max="13576" width="14.42578125" style="1" customWidth="1"/>
    <col min="13577" max="13577" width="21.5703125" style="1" customWidth="1"/>
    <col min="13578" max="13578" width="11.5703125" style="1" customWidth="1"/>
    <col min="13579" max="13579" width="18.140625" style="1" customWidth="1"/>
    <col min="13580" max="13580" width="15" style="1" customWidth="1"/>
    <col min="13581" max="13581" width="18.140625" style="1" customWidth="1"/>
    <col min="13582" max="13582" width="20.28515625" style="1" customWidth="1"/>
    <col min="13583" max="13583" width="8.28515625" style="1" customWidth="1"/>
    <col min="13584" max="13584" width="15.28515625" style="1" customWidth="1"/>
    <col min="13585" max="13585" width="12.7109375" style="1" customWidth="1"/>
    <col min="13586" max="13586" width="16.42578125" style="1" customWidth="1"/>
    <col min="13587" max="13587" width="15.7109375" style="1" customWidth="1"/>
    <col min="13588" max="13588" width="18.7109375" style="1" customWidth="1"/>
    <col min="13589" max="13589" width="21.42578125" style="1" customWidth="1"/>
    <col min="13590" max="13590" width="22" style="1" customWidth="1"/>
    <col min="13591" max="13591" width="12.42578125" style="1" customWidth="1"/>
    <col min="13592" max="13592" width="14" style="1" customWidth="1"/>
    <col min="13593" max="13595" width="10.5703125" style="1" bestFit="1" customWidth="1"/>
    <col min="13596" max="13596" width="9.28515625" style="1" bestFit="1" customWidth="1"/>
    <col min="13597" max="13597" width="12.85546875" style="1" bestFit="1" customWidth="1"/>
    <col min="13598" max="13598" width="9.28515625" style="1" bestFit="1" customWidth="1"/>
    <col min="13599" max="13599" width="8.28515625" style="1" customWidth="1"/>
    <col min="13600" max="13600" width="9.28515625" style="1" bestFit="1" customWidth="1"/>
    <col min="13601" max="13604" width="8.28515625" style="1" customWidth="1"/>
    <col min="13605" max="13607" width="9.28515625" style="1" bestFit="1" customWidth="1"/>
    <col min="13608" max="13608" width="10.5703125" style="1" bestFit="1" customWidth="1"/>
    <col min="13609" max="13609" width="12.5703125" style="1" customWidth="1"/>
    <col min="13610" max="13610" width="20.28515625" style="1" customWidth="1"/>
    <col min="13611" max="13611" width="19.5703125" style="1" customWidth="1"/>
    <col min="13612" max="13824" width="11.42578125" style="1"/>
    <col min="13825" max="13825" width="10.5703125" style="1" bestFit="1" customWidth="1"/>
    <col min="13826" max="13826" width="16.5703125" style="1" bestFit="1" customWidth="1"/>
    <col min="13827" max="13827" width="16.5703125" style="1" customWidth="1"/>
    <col min="13828" max="13829" width="14.7109375" style="1" customWidth="1"/>
    <col min="13830" max="13830" width="15.28515625" style="1" bestFit="1" customWidth="1"/>
    <col min="13831" max="13832" width="14.42578125" style="1" customWidth="1"/>
    <col min="13833" max="13833" width="21.5703125" style="1" customWidth="1"/>
    <col min="13834" max="13834" width="11.5703125" style="1" customWidth="1"/>
    <col min="13835" max="13835" width="18.140625" style="1" customWidth="1"/>
    <col min="13836" max="13836" width="15" style="1" customWidth="1"/>
    <col min="13837" max="13837" width="18.140625" style="1" customWidth="1"/>
    <col min="13838" max="13838" width="20.28515625" style="1" customWidth="1"/>
    <col min="13839" max="13839" width="8.28515625" style="1" customWidth="1"/>
    <col min="13840" max="13840" width="15.28515625" style="1" customWidth="1"/>
    <col min="13841" max="13841" width="12.7109375" style="1" customWidth="1"/>
    <col min="13842" max="13842" width="16.42578125" style="1" customWidth="1"/>
    <col min="13843" max="13843" width="15.7109375" style="1" customWidth="1"/>
    <col min="13844" max="13844" width="18.7109375" style="1" customWidth="1"/>
    <col min="13845" max="13845" width="21.42578125" style="1" customWidth="1"/>
    <col min="13846" max="13846" width="22" style="1" customWidth="1"/>
    <col min="13847" max="13847" width="12.42578125" style="1" customWidth="1"/>
    <col min="13848" max="13848" width="14" style="1" customWidth="1"/>
    <col min="13849" max="13851" width="10.5703125" style="1" bestFit="1" customWidth="1"/>
    <col min="13852" max="13852" width="9.28515625" style="1" bestFit="1" customWidth="1"/>
    <col min="13853" max="13853" width="12.85546875" style="1" bestFit="1" customWidth="1"/>
    <col min="13854" max="13854" width="9.28515625" style="1" bestFit="1" customWidth="1"/>
    <col min="13855" max="13855" width="8.28515625" style="1" customWidth="1"/>
    <col min="13856" max="13856" width="9.28515625" style="1" bestFit="1" customWidth="1"/>
    <col min="13857" max="13860" width="8.28515625" style="1" customWidth="1"/>
    <col min="13861" max="13863" width="9.28515625" style="1" bestFit="1" customWidth="1"/>
    <col min="13864" max="13864" width="10.5703125" style="1" bestFit="1" customWidth="1"/>
    <col min="13865" max="13865" width="12.5703125" style="1" customWidth="1"/>
    <col min="13866" max="13866" width="20.28515625" style="1" customWidth="1"/>
    <col min="13867" max="13867" width="19.5703125" style="1" customWidth="1"/>
    <col min="13868" max="14080" width="11.42578125" style="1"/>
    <col min="14081" max="14081" width="10.5703125" style="1" bestFit="1" customWidth="1"/>
    <col min="14082" max="14082" width="16.5703125" style="1" bestFit="1" customWidth="1"/>
    <col min="14083" max="14083" width="16.5703125" style="1" customWidth="1"/>
    <col min="14084" max="14085" width="14.7109375" style="1" customWidth="1"/>
    <col min="14086" max="14086" width="15.28515625" style="1" bestFit="1" customWidth="1"/>
    <col min="14087" max="14088" width="14.42578125" style="1" customWidth="1"/>
    <col min="14089" max="14089" width="21.5703125" style="1" customWidth="1"/>
    <col min="14090" max="14090" width="11.5703125" style="1" customWidth="1"/>
    <col min="14091" max="14091" width="18.140625" style="1" customWidth="1"/>
    <col min="14092" max="14092" width="15" style="1" customWidth="1"/>
    <col min="14093" max="14093" width="18.140625" style="1" customWidth="1"/>
    <col min="14094" max="14094" width="20.28515625" style="1" customWidth="1"/>
    <col min="14095" max="14095" width="8.28515625" style="1" customWidth="1"/>
    <col min="14096" max="14096" width="15.28515625" style="1" customWidth="1"/>
    <col min="14097" max="14097" width="12.7109375" style="1" customWidth="1"/>
    <col min="14098" max="14098" width="16.42578125" style="1" customWidth="1"/>
    <col min="14099" max="14099" width="15.7109375" style="1" customWidth="1"/>
    <col min="14100" max="14100" width="18.7109375" style="1" customWidth="1"/>
    <col min="14101" max="14101" width="21.42578125" style="1" customWidth="1"/>
    <col min="14102" max="14102" width="22" style="1" customWidth="1"/>
    <col min="14103" max="14103" width="12.42578125" style="1" customWidth="1"/>
    <col min="14104" max="14104" width="14" style="1" customWidth="1"/>
    <col min="14105" max="14107" width="10.5703125" style="1" bestFit="1" customWidth="1"/>
    <col min="14108" max="14108" width="9.28515625" style="1" bestFit="1" customWidth="1"/>
    <col min="14109" max="14109" width="12.85546875" style="1" bestFit="1" customWidth="1"/>
    <col min="14110" max="14110" width="9.28515625" style="1" bestFit="1" customWidth="1"/>
    <col min="14111" max="14111" width="8.28515625" style="1" customWidth="1"/>
    <col min="14112" max="14112" width="9.28515625" style="1" bestFit="1" customWidth="1"/>
    <col min="14113" max="14116" width="8.28515625" style="1" customWidth="1"/>
    <col min="14117" max="14119" width="9.28515625" style="1" bestFit="1" customWidth="1"/>
    <col min="14120" max="14120" width="10.5703125" style="1" bestFit="1" customWidth="1"/>
    <col min="14121" max="14121" width="12.5703125" style="1" customWidth="1"/>
    <col min="14122" max="14122" width="20.28515625" style="1" customWidth="1"/>
    <col min="14123" max="14123" width="19.5703125" style="1" customWidth="1"/>
    <col min="14124" max="14336" width="11.42578125" style="1"/>
    <col min="14337" max="14337" width="10.5703125" style="1" bestFit="1" customWidth="1"/>
    <col min="14338" max="14338" width="16.5703125" style="1" bestFit="1" customWidth="1"/>
    <col min="14339" max="14339" width="16.5703125" style="1" customWidth="1"/>
    <col min="14340" max="14341" width="14.7109375" style="1" customWidth="1"/>
    <col min="14342" max="14342" width="15.28515625" style="1" bestFit="1" customWidth="1"/>
    <col min="14343" max="14344" width="14.42578125" style="1" customWidth="1"/>
    <col min="14345" max="14345" width="21.5703125" style="1" customWidth="1"/>
    <col min="14346" max="14346" width="11.5703125" style="1" customWidth="1"/>
    <col min="14347" max="14347" width="18.140625" style="1" customWidth="1"/>
    <col min="14348" max="14348" width="15" style="1" customWidth="1"/>
    <col min="14349" max="14349" width="18.140625" style="1" customWidth="1"/>
    <col min="14350" max="14350" width="20.28515625" style="1" customWidth="1"/>
    <col min="14351" max="14351" width="8.28515625" style="1" customWidth="1"/>
    <col min="14352" max="14352" width="15.28515625" style="1" customWidth="1"/>
    <col min="14353" max="14353" width="12.7109375" style="1" customWidth="1"/>
    <col min="14354" max="14354" width="16.42578125" style="1" customWidth="1"/>
    <col min="14355" max="14355" width="15.7109375" style="1" customWidth="1"/>
    <col min="14356" max="14356" width="18.7109375" style="1" customWidth="1"/>
    <col min="14357" max="14357" width="21.42578125" style="1" customWidth="1"/>
    <col min="14358" max="14358" width="22" style="1" customWidth="1"/>
    <col min="14359" max="14359" width="12.42578125" style="1" customWidth="1"/>
    <col min="14360" max="14360" width="14" style="1" customWidth="1"/>
    <col min="14361" max="14363" width="10.5703125" style="1" bestFit="1" customWidth="1"/>
    <col min="14364" max="14364" width="9.28515625" style="1" bestFit="1" customWidth="1"/>
    <col min="14365" max="14365" width="12.85546875" style="1" bestFit="1" customWidth="1"/>
    <col min="14366" max="14366" width="9.28515625" style="1" bestFit="1" customWidth="1"/>
    <col min="14367" max="14367" width="8.28515625" style="1" customWidth="1"/>
    <col min="14368" max="14368" width="9.28515625" style="1" bestFit="1" customWidth="1"/>
    <col min="14369" max="14372" width="8.28515625" style="1" customWidth="1"/>
    <col min="14373" max="14375" width="9.28515625" style="1" bestFit="1" customWidth="1"/>
    <col min="14376" max="14376" width="10.5703125" style="1" bestFit="1" customWidth="1"/>
    <col min="14377" max="14377" width="12.5703125" style="1" customWidth="1"/>
    <col min="14378" max="14378" width="20.28515625" style="1" customWidth="1"/>
    <col min="14379" max="14379" width="19.5703125" style="1" customWidth="1"/>
    <col min="14380" max="14592" width="11.42578125" style="1"/>
    <col min="14593" max="14593" width="10.5703125" style="1" bestFit="1" customWidth="1"/>
    <col min="14594" max="14594" width="16.5703125" style="1" bestFit="1" customWidth="1"/>
    <col min="14595" max="14595" width="16.5703125" style="1" customWidth="1"/>
    <col min="14596" max="14597" width="14.7109375" style="1" customWidth="1"/>
    <col min="14598" max="14598" width="15.28515625" style="1" bestFit="1" customWidth="1"/>
    <col min="14599" max="14600" width="14.42578125" style="1" customWidth="1"/>
    <col min="14601" max="14601" width="21.5703125" style="1" customWidth="1"/>
    <col min="14602" max="14602" width="11.5703125" style="1" customWidth="1"/>
    <col min="14603" max="14603" width="18.140625" style="1" customWidth="1"/>
    <col min="14604" max="14604" width="15" style="1" customWidth="1"/>
    <col min="14605" max="14605" width="18.140625" style="1" customWidth="1"/>
    <col min="14606" max="14606" width="20.28515625" style="1" customWidth="1"/>
    <col min="14607" max="14607" width="8.28515625" style="1" customWidth="1"/>
    <col min="14608" max="14608" width="15.28515625" style="1" customWidth="1"/>
    <col min="14609" max="14609" width="12.7109375" style="1" customWidth="1"/>
    <col min="14610" max="14610" width="16.42578125" style="1" customWidth="1"/>
    <col min="14611" max="14611" width="15.7109375" style="1" customWidth="1"/>
    <col min="14612" max="14612" width="18.7109375" style="1" customWidth="1"/>
    <col min="14613" max="14613" width="21.42578125" style="1" customWidth="1"/>
    <col min="14614" max="14614" width="22" style="1" customWidth="1"/>
    <col min="14615" max="14615" width="12.42578125" style="1" customWidth="1"/>
    <col min="14616" max="14616" width="14" style="1" customWidth="1"/>
    <col min="14617" max="14619" width="10.5703125" style="1" bestFit="1" customWidth="1"/>
    <col min="14620" max="14620" width="9.28515625" style="1" bestFit="1" customWidth="1"/>
    <col min="14621" max="14621" width="12.85546875" style="1" bestFit="1" customWidth="1"/>
    <col min="14622" max="14622" width="9.28515625" style="1" bestFit="1" customWidth="1"/>
    <col min="14623" max="14623" width="8.28515625" style="1" customWidth="1"/>
    <col min="14624" max="14624" width="9.28515625" style="1" bestFit="1" customWidth="1"/>
    <col min="14625" max="14628" width="8.28515625" style="1" customWidth="1"/>
    <col min="14629" max="14631" width="9.28515625" style="1" bestFit="1" customWidth="1"/>
    <col min="14632" max="14632" width="10.5703125" style="1" bestFit="1" customWidth="1"/>
    <col min="14633" max="14633" width="12.5703125" style="1" customWidth="1"/>
    <col min="14634" max="14634" width="20.28515625" style="1" customWidth="1"/>
    <col min="14635" max="14635" width="19.5703125" style="1" customWidth="1"/>
    <col min="14636" max="14848" width="11.42578125" style="1"/>
    <col min="14849" max="14849" width="10.5703125" style="1" bestFit="1" customWidth="1"/>
    <col min="14850" max="14850" width="16.5703125" style="1" bestFit="1" customWidth="1"/>
    <col min="14851" max="14851" width="16.5703125" style="1" customWidth="1"/>
    <col min="14852" max="14853" width="14.7109375" style="1" customWidth="1"/>
    <col min="14854" max="14854" width="15.28515625" style="1" bestFit="1" customWidth="1"/>
    <col min="14855" max="14856" width="14.42578125" style="1" customWidth="1"/>
    <col min="14857" max="14857" width="21.5703125" style="1" customWidth="1"/>
    <col min="14858" max="14858" width="11.5703125" style="1" customWidth="1"/>
    <col min="14859" max="14859" width="18.140625" style="1" customWidth="1"/>
    <col min="14860" max="14860" width="15" style="1" customWidth="1"/>
    <col min="14861" max="14861" width="18.140625" style="1" customWidth="1"/>
    <col min="14862" max="14862" width="20.28515625" style="1" customWidth="1"/>
    <col min="14863" max="14863" width="8.28515625" style="1" customWidth="1"/>
    <col min="14864" max="14864" width="15.28515625" style="1" customWidth="1"/>
    <col min="14865" max="14865" width="12.7109375" style="1" customWidth="1"/>
    <col min="14866" max="14866" width="16.42578125" style="1" customWidth="1"/>
    <col min="14867" max="14867" width="15.7109375" style="1" customWidth="1"/>
    <col min="14868" max="14868" width="18.7109375" style="1" customWidth="1"/>
    <col min="14869" max="14869" width="21.42578125" style="1" customWidth="1"/>
    <col min="14870" max="14870" width="22" style="1" customWidth="1"/>
    <col min="14871" max="14871" width="12.42578125" style="1" customWidth="1"/>
    <col min="14872" max="14872" width="14" style="1" customWidth="1"/>
    <col min="14873" max="14875" width="10.5703125" style="1" bestFit="1" customWidth="1"/>
    <col min="14876" max="14876" width="9.28515625" style="1" bestFit="1" customWidth="1"/>
    <col min="14877" max="14877" width="12.85546875" style="1" bestFit="1" customWidth="1"/>
    <col min="14878" max="14878" width="9.28515625" style="1" bestFit="1" customWidth="1"/>
    <col min="14879" max="14879" width="8.28515625" style="1" customWidth="1"/>
    <col min="14880" max="14880" width="9.28515625" style="1" bestFit="1" customWidth="1"/>
    <col min="14881" max="14884" width="8.28515625" style="1" customWidth="1"/>
    <col min="14885" max="14887" width="9.28515625" style="1" bestFit="1" customWidth="1"/>
    <col min="14888" max="14888" width="10.5703125" style="1" bestFit="1" customWidth="1"/>
    <col min="14889" max="14889" width="12.5703125" style="1" customWidth="1"/>
    <col min="14890" max="14890" width="20.28515625" style="1" customWidth="1"/>
    <col min="14891" max="14891" width="19.5703125" style="1" customWidth="1"/>
    <col min="14892" max="15104" width="11.42578125" style="1"/>
    <col min="15105" max="15105" width="10.5703125" style="1" bestFit="1" customWidth="1"/>
    <col min="15106" max="15106" width="16.5703125" style="1" bestFit="1" customWidth="1"/>
    <col min="15107" max="15107" width="16.5703125" style="1" customWidth="1"/>
    <col min="15108" max="15109" width="14.7109375" style="1" customWidth="1"/>
    <col min="15110" max="15110" width="15.28515625" style="1" bestFit="1" customWidth="1"/>
    <col min="15111" max="15112" width="14.42578125" style="1" customWidth="1"/>
    <col min="15113" max="15113" width="21.5703125" style="1" customWidth="1"/>
    <col min="15114" max="15114" width="11.5703125" style="1" customWidth="1"/>
    <col min="15115" max="15115" width="18.140625" style="1" customWidth="1"/>
    <col min="15116" max="15116" width="15" style="1" customWidth="1"/>
    <col min="15117" max="15117" width="18.140625" style="1" customWidth="1"/>
    <col min="15118" max="15118" width="20.28515625" style="1" customWidth="1"/>
    <col min="15119" max="15119" width="8.28515625" style="1" customWidth="1"/>
    <col min="15120" max="15120" width="15.28515625" style="1" customWidth="1"/>
    <col min="15121" max="15121" width="12.7109375" style="1" customWidth="1"/>
    <col min="15122" max="15122" width="16.42578125" style="1" customWidth="1"/>
    <col min="15123" max="15123" width="15.7109375" style="1" customWidth="1"/>
    <col min="15124" max="15124" width="18.7109375" style="1" customWidth="1"/>
    <col min="15125" max="15125" width="21.42578125" style="1" customWidth="1"/>
    <col min="15126" max="15126" width="22" style="1" customWidth="1"/>
    <col min="15127" max="15127" width="12.42578125" style="1" customWidth="1"/>
    <col min="15128" max="15128" width="14" style="1" customWidth="1"/>
    <col min="15129" max="15131" width="10.5703125" style="1" bestFit="1" customWidth="1"/>
    <col min="15132" max="15132" width="9.28515625" style="1" bestFit="1" customWidth="1"/>
    <col min="15133" max="15133" width="12.85546875" style="1" bestFit="1" customWidth="1"/>
    <col min="15134" max="15134" width="9.28515625" style="1" bestFit="1" customWidth="1"/>
    <col min="15135" max="15135" width="8.28515625" style="1" customWidth="1"/>
    <col min="15136" max="15136" width="9.28515625" style="1" bestFit="1" customWidth="1"/>
    <col min="15137" max="15140" width="8.28515625" style="1" customWidth="1"/>
    <col min="15141" max="15143" width="9.28515625" style="1" bestFit="1" customWidth="1"/>
    <col min="15144" max="15144" width="10.5703125" style="1" bestFit="1" customWidth="1"/>
    <col min="15145" max="15145" width="12.5703125" style="1" customWidth="1"/>
    <col min="15146" max="15146" width="20.28515625" style="1" customWidth="1"/>
    <col min="15147" max="15147" width="19.5703125" style="1" customWidth="1"/>
    <col min="15148" max="15360" width="11.42578125" style="1"/>
    <col min="15361" max="15361" width="10.5703125" style="1" bestFit="1" customWidth="1"/>
    <col min="15362" max="15362" width="16.5703125" style="1" bestFit="1" customWidth="1"/>
    <col min="15363" max="15363" width="16.5703125" style="1" customWidth="1"/>
    <col min="15364" max="15365" width="14.7109375" style="1" customWidth="1"/>
    <col min="15366" max="15366" width="15.28515625" style="1" bestFit="1" customWidth="1"/>
    <col min="15367" max="15368" width="14.42578125" style="1" customWidth="1"/>
    <col min="15369" max="15369" width="21.5703125" style="1" customWidth="1"/>
    <col min="15370" max="15370" width="11.5703125" style="1" customWidth="1"/>
    <col min="15371" max="15371" width="18.140625" style="1" customWidth="1"/>
    <col min="15372" max="15372" width="15" style="1" customWidth="1"/>
    <col min="15373" max="15373" width="18.140625" style="1" customWidth="1"/>
    <col min="15374" max="15374" width="20.28515625" style="1" customWidth="1"/>
    <col min="15375" max="15375" width="8.28515625" style="1" customWidth="1"/>
    <col min="15376" max="15376" width="15.28515625" style="1" customWidth="1"/>
    <col min="15377" max="15377" width="12.7109375" style="1" customWidth="1"/>
    <col min="15378" max="15378" width="16.42578125" style="1" customWidth="1"/>
    <col min="15379" max="15379" width="15.7109375" style="1" customWidth="1"/>
    <col min="15380" max="15380" width="18.7109375" style="1" customWidth="1"/>
    <col min="15381" max="15381" width="21.42578125" style="1" customWidth="1"/>
    <col min="15382" max="15382" width="22" style="1" customWidth="1"/>
    <col min="15383" max="15383" width="12.42578125" style="1" customWidth="1"/>
    <col min="15384" max="15384" width="14" style="1" customWidth="1"/>
    <col min="15385" max="15387" width="10.5703125" style="1" bestFit="1" customWidth="1"/>
    <col min="15388" max="15388" width="9.28515625" style="1" bestFit="1" customWidth="1"/>
    <col min="15389" max="15389" width="12.85546875" style="1" bestFit="1" customWidth="1"/>
    <col min="15390" max="15390" width="9.28515625" style="1" bestFit="1" customWidth="1"/>
    <col min="15391" max="15391" width="8.28515625" style="1" customWidth="1"/>
    <col min="15392" max="15392" width="9.28515625" style="1" bestFit="1" customWidth="1"/>
    <col min="15393" max="15396" width="8.28515625" style="1" customWidth="1"/>
    <col min="15397" max="15399" width="9.28515625" style="1" bestFit="1" customWidth="1"/>
    <col min="15400" max="15400" width="10.5703125" style="1" bestFit="1" customWidth="1"/>
    <col min="15401" max="15401" width="12.5703125" style="1" customWidth="1"/>
    <col min="15402" max="15402" width="20.28515625" style="1" customWidth="1"/>
    <col min="15403" max="15403" width="19.5703125" style="1" customWidth="1"/>
    <col min="15404" max="15616" width="11.42578125" style="1"/>
    <col min="15617" max="15617" width="10.5703125" style="1" bestFit="1" customWidth="1"/>
    <col min="15618" max="15618" width="16.5703125" style="1" bestFit="1" customWidth="1"/>
    <col min="15619" max="15619" width="16.5703125" style="1" customWidth="1"/>
    <col min="15620" max="15621" width="14.7109375" style="1" customWidth="1"/>
    <col min="15622" max="15622" width="15.28515625" style="1" bestFit="1" customWidth="1"/>
    <col min="15623" max="15624" width="14.42578125" style="1" customWidth="1"/>
    <col min="15625" max="15625" width="21.5703125" style="1" customWidth="1"/>
    <col min="15626" max="15626" width="11.5703125" style="1" customWidth="1"/>
    <col min="15627" max="15627" width="18.140625" style="1" customWidth="1"/>
    <col min="15628" max="15628" width="15" style="1" customWidth="1"/>
    <col min="15629" max="15629" width="18.140625" style="1" customWidth="1"/>
    <col min="15630" max="15630" width="20.28515625" style="1" customWidth="1"/>
    <col min="15631" max="15631" width="8.28515625" style="1" customWidth="1"/>
    <col min="15632" max="15632" width="15.28515625" style="1" customWidth="1"/>
    <col min="15633" max="15633" width="12.7109375" style="1" customWidth="1"/>
    <col min="15634" max="15634" width="16.42578125" style="1" customWidth="1"/>
    <col min="15635" max="15635" width="15.7109375" style="1" customWidth="1"/>
    <col min="15636" max="15636" width="18.7109375" style="1" customWidth="1"/>
    <col min="15637" max="15637" width="21.42578125" style="1" customWidth="1"/>
    <col min="15638" max="15638" width="22" style="1" customWidth="1"/>
    <col min="15639" max="15639" width="12.42578125" style="1" customWidth="1"/>
    <col min="15640" max="15640" width="14" style="1" customWidth="1"/>
    <col min="15641" max="15643" width="10.5703125" style="1" bestFit="1" customWidth="1"/>
    <col min="15644" max="15644" width="9.28515625" style="1" bestFit="1" customWidth="1"/>
    <col min="15645" max="15645" width="12.85546875" style="1" bestFit="1" customWidth="1"/>
    <col min="15646" max="15646" width="9.28515625" style="1" bestFit="1" customWidth="1"/>
    <col min="15647" max="15647" width="8.28515625" style="1" customWidth="1"/>
    <col min="15648" max="15648" width="9.28515625" style="1" bestFit="1" customWidth="1"/>
    <col min="15649" max="15652" width="8.28515625" style="1" customWidth="1"/>
    <col min="15653" max="15655" width="9.28515625" style="1" bestFit="1" customWidth="1"/>
    <col min="15656" max="15656" width="10.5703125" style="1" bestFit="1" customWidth="1"/>
    <col min="15657" max="15657" width="12.5703125" style="1" customWidth="1"/>
    <col min="15658" max="15658" width="20.28515625" style="1" customWidth="1"/>
    <col min="15659" max="15659" width="19.5703125" style="1" customWidth="1"/>
    <col min="15660" max="15872" width="11.42578125" style="1"/>
    <col min="15873" max="15873" width="10.5703125" style="1" bestFit="1" customWidth="1"/>
    <col min="15874" max="15874" width="16.5703125" style="1" bestFit="1" customWidth="1"/>
    <col min="15875" max="15875" width="16.5703125" style="1" customWidth="1"/>
    <col min="15876" max="15877" width="14.7109375" style="1" customWidth="1"/>
    <col min="15878" max="15878" width="15.28515625" style="1" bestFit="1" customWidth="1"/>
    <col min="15879" max="15880" width="14.42578125" style="1" customWidth="1"/>
    <col min="15881" max="15881" width="21.5703125" style="1" customWidth="1"/>
    <col min="15882" max="15882" width="11.5703125" style="1" customWidth="1"/>
    <col min="15883" max="15883" width="18.140625" style="1" customWidth="1"/>
    <col min="15884" max="15884" width="15" style="1" customWidth="1"/>
    <col min="15885" max="15885" width="18.140625" style="1" customWidth="1"/>
    <col min="15886" max="15886" width="20.28515625" style="1" customWidth="1"/>
    <col min="15887" max="15887" width="8.28515625" style="1" customWidth="1"/>
    <col min="15888" max="15888" width="15.28515625" style="1" customWidth="1"/>
    <col min="15889" max="15889" width="12.7109375" style="1" customWidth="1"/>
    <col min="15890" max="15890" width="16.42578125" style="1" customWidth="1"/>
    <col min="15891" max="15891" width="15.7109375" style="1" customWidth="1"/>
    <col min="15892" max="15892" width="18.7109375" style="1" customWidth="1"/>
    <col min="15893" max="15893" width="21.42578125" style="1" customWidth="1"/>
    <col min="15894" max="15894" width="22" style="1" customWidth="1"/>
    <col min="15895" max="15895" width="12.42578125" style="1" customWidth="1"/>
    <col min="15896" max="15896" width="14" style="1" customWidth="1"/>
    <col min="15897" max="15899" width="10.5703125" style="1" bestFit="1" customWidth="1"/>
    <col min="15900" max="15900" width="9.28515625" style="1" bestFit="1" customWidth="1"/>
    <col min="15901" max="15901" width="12.85546875" style="1" bestFit="1" customWidth="1"/>
    <col min="15902" max="15902" width="9.28515625" style="1" bestFit="1" customWidth="1"/>
    <col min="15903" max="15903" width="8.28515625" style="1" customWidth="1"/>
    <col min="15904" max="15904" width="9.28515625" style="1" bestFit="1" customWidth="1"/>
    <col min="15905" max="15908" width="8.28515625" style="1" customWidth="1"/>
    <col min="15909" max="15911" width="9.28515625" style="1" bestFit="1" customWidth="1"/>
    <col min="15912" max="15912" width="10.5703125" style="1" bestFit="1" customWidth="1"/>
    <col min="15913" max="15913" width="12.5703125" style="1" customWidth="1"/>
    <col min="15914" max="15914" width="20.28515625" style="1" customWidth="1"/>
    <col min="15915" max="15915" width="19.5703125" style="1" customWidth="1"/>
    <col min="15916" max="16128" width="11.42578125" style="1"/>
    <col min="16129" max="16129" width="10.5703125" style="1" bestFit="1" customWidth="1"/>
    <col min="16130" max="16130" width="16.5703125" style="1" bestFit="1" customWidth="1"/>
    <col min="16131" max="16131" width="16.5703125" style="1" customWidth="1"/>
    <col min="16132" max="16133" width="14.7109375" style="1" customWidth="1"/>
    <col min="16134" max="16134" width="15.28515625" style="1" bestFit="1" customWidth="1"/>
    <col min="16135" max="16136" width="14.42578125" style="1" customWidth="1"/>
    <col min="16137" max="16137" width="21.5703125" style="1" customWidth="1"/>
    <col min="16138" max="16138" width="11.5703125" style="1" customWidth="1"/>
    <col min="16139" max="16139" width="18.140625" style="1" customWidth="1"/>
    <col min="16140" max="16140" width="15" style="1" customWidth="1"/>
    <col min="16141" max="16141" width="18.140625" style="1" customWidth="1"/>
    <col min="16142" max="16142" width="20.28515625" style="1" customWidth="1"/>
    <col min="16143" max="16143" width="8.28515625" style="1" customWidth="1"/>
    <col min="16144" max="16144" width="15.28515625" style="1" customWidth="1"/>
    <col min="16145" max="16145" width="12.7109375" style="1" customWidth="1"/>
    <col min="16146" max="16146" width="16.42578125" style="1" customWidth="1"/>
    <col min="16147" max="16147" width="15.7109375" style="1" customWidth="1"/>
    <col min="16148" max="16148" width="18.7109375" style="1" customWidth="1"/>
    <col min="16149" max="16149" width="21.42578125" style="1" customWidth="1"/>
    <col min="16150" max="16150" width="22" style="1" customWidth="1"/>
    <col min="16151" max="16151" width="12.42578125" style="1" customWidth="1"/>
    <col min="16152" max="16152" width="14" style="1" customWidth="1"/>
    <col min="16153" max="16155" width="10.5703125" style="1" bestFit="1" customWidth="1"/>
    <col min="16156" max="16156" width="9.28515625" style="1" bestFit="1" customWidth="1"/>
    <col min="16157" max="16157" width="12.85546875" style="1" bestFit="1" customWidth="1"/>
    <col min="16158" max="16158" width="9.28515625" style="1" bestFit="1" customWidth="1"/>
    <col min="16159" max="16159" width="8.28515625" style="1" customWidth="1"/>
    <col min="16160" max="16160" width="9.28515625" style="1" bestFit="1" customWidth="1"/>
    <col min="16161" max="16164" width="8.28515625" style="1" customWidth="1"/>
    <col min="16165" max="16167" width="9.28515625" style="1" bestFit="1" customWidth="1"/>
    <col min="16168" max="16168" width="10.5703125" style="1" bestFit="1" customWidth="1"/>
    <col min="16169" max="16169" width="12.5703125" style="1" customWidth="1"/>
    <col min="16170" max="16170" width="20.28515625" style="1" customWidth="1"/>
    <col min="16171" max="16171" width="19.5703125" style="1" customWidth="1"/>
    <col min="16172" max="16384" width="11.42578125" style="1"/>
  </cols>
  <sheetData>
    <row r="1" spans="1:63" ht="21.75" customHeight="1" x14ac:dyDescent="0.2">
      <c r="A1" s="1578" t="s">
        <v>2439</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9"/>
      <c r="AP1" s="45" t="s">
        <v>0</v>
      </c>
      <c r="AQ1" s="886" t="s">
        <v>1</v>
      </c>
      <c r="AR1" s="23"/>
      <c r="AS1" s="23"/>
      <c r="AT1" s="23"/>
      <c r="AU1" s="23"/>
      <c r="AV1" s="23"/>
      <c r="AW1" s="23"/>
      <c r="AX1" s="23"/>
      <c r="AY1" s="23"/>
      <c r="AZ1" s="23"/>
      <c r="BA1" s="23"/>
      <c r="BB1" s="23"/>
      <c r="BC1" s="23"/>
      <c r="BD1" s="23"/>
      <c r="BE1" s="23"/>
      <c r="BF1" s="23"/>
      <c r="BG1" s="23"/>
      <c r="BH1" s="23"/>
      <c r="BI1" s="23"/>
      <c r="BJ1" s="23"/>
      <c r="BK1" s="23"/>
    </row>
    <row r="2" spans="1:63" ht="25.5" customHeight="1" x14ac:dyDescent="0.2">
      <c r="A2" s="1578"/>
      <c r="B2" s="1578"/>
      <c r="C2" s="1578"/>
      <c r="D2" s="1578"/>
      <c r="E2" s="1578"/>
      <c r="F2" s="1578"/>
      <c r="G2" s="1578"/>
      <c r="H2" s="1578"/>
      <c r="I2" s="1578"/>
      <c r="J2" s="1578"/>
      <c r="K2" s="1578"/>
      <c r="L2" s="1578"/>
      <c r="M2" s="1578"/>
      <c r="N2" s="1578"/>
      <c r="O2" s="1578"/>
      <c r="P2" s="1578"/>
      <c r="Q2" s="1578"/>
      <c r="R2" s="1578"/>
      <c r="S2" s="1578"/>
      <c r="T2" s="1578"/>
      <c r="U2" s="1578"/>
      <c r="V2" s="1578"/>
      <c r="W2" s="1578"/>
      <c r="X2" s="1578"/>
      <c r="Y2" s="1578"/>
      <c r="Z2" s="1578"/>
      <c r="AA2" s="1578"/>
      <c r="AB2" s="1578"/>
      <c r="AC2" s="1578"/>
      <c r="AD2" s="1578"/>
      <c r="AE2" s="1578"/>
      <c r="AF2" s="1578"/>
      <c r="AG2" s="1578"/>
      <c r="AH2" s="1578"/>
      <c r="AI2" s="1578"/>
      <c r="AJ2" s="1578"/>
      <c r="AK2" s="1578"/>
      <c r="AL2" s="1578"/>
      <c r="AM2" s="1578"/>
      <c r="AN2" s="1578"/>
      <c r="AO2" s="1579"/>
      <c r="AP2" s="46" t="s">
        <v>2</v>
      </c>
      <c r="AQ2" s="886" t="s">
        <v>27</v>
      </c>
      <c r="AR2" s="23"/>
      <c r="AS2" s="23"/>
      <c r="AT2" s="23"/>
      <c r="AU2" s="23"/>
      <c r="AV2" s="23"/>
      <c r="AW2" s="23"/>
      <c r="AX2" s="23"/>
      <c r="AY2" s="23"/>
      <c r="AZ2" s="23"/>
      <c r="BA2" s="23"/>
      <c r="BB2" s="23"/>
      <c r="BC2" s="23"/>
      <c r="BD2" s="23"/>
      <c r="BE2" s="23"/>
      <c r="BF2" s="23"/>
      <c r="BG2" s="23"/>
      <c r="BH2" s="23"/>
      <c r="BI2" s="23"/>
      <c r="BJ2" s="23"/>
      <c r="BK2" s="23"/>
    </row>
    <row r="3" spans="1:63" ht="21" customHeight="1" x14ac:dyDescent="0.2">
      <c r="A3" s="1578"/>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9"/>
      <c r="AP3" s="45" t="s">
        <v>3</v>
      </c>
      <c r="AQ3" s="887" t="s">
        <v>48</v>
      </c>
      <c r="AR3" s="23"/>
      <c r="AS3" s="23"/>
      <c r="AT3" s="23"/>
      <c r="AU3" s="23"/>
      <c r="AV3" s="23"/>
      <c r="AW3" s="23"/>
      <c r="AX3" s="23"/>
      <c r="AY3" s="23"/>
      <c r="AZ3" s="23"/>
      <c r="BA3" s="23"/>
      <c r="BB3" s="23"/>
      <c r="BC3" s="23"/>
      <c r="BD3" s="23"/>
      <c r="BE3" s="23"/>
      <c r="BF3" s="23"/>
      <c r="BG3" s="23"/>
      <c r="BH3" s="23"/>
      <c r="BI3" s="23"/>
      <c r="BJ3" s="23"/>
      <c r="BK3" s="23"/>
    </row>
    <row r="4" spans="1:63" ht="22.5" customHeight="1" x14ac:dyDescent="0.2">
      <c r="A4" s="1473"/>
      <c r="B4" s="1473"/>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6"/>
      <c r="AP4" s="45" t="s">
        <v>4</v>
      </c>
      <c r="AQ4" s="888" t="s">
        <v>5</v>
      </c>
      <c r="AR4" s="23"/>
      <c r="AS4" s="23"/>
      <c r="AT4" s="23"/>
      <c r="AU4" s="23"/>
      <c r="AV4" s="23"/>
      <c r="AW4" s="23"/>
      <c r="AX4" s="23"/>
      <c r="AY4" s="23"/>
      <c r="AZ4" s="23"/>
      <c r="BA4" s="23"/>
      <c r="BB4" s="23"/>
      <c r="BC4" s="23"/>
      <c r="BD4" s="23"/>
      <c r="BE4" s="23"/>
      <c r="BF4" s="23"/>
      <c r="BG4" s="23"/>
      <c r="BH4" s="23"/>
      <c r="BI4" s="23"/>
      <c r="BJ4" s="23"/>
      <c r="BK4" s="23"/>
    </row>
    <row r="5" spans="1:63" ht="27" customHeight="1" x14ac:dyDescent="0.2">
      <c r="A5" s="1474" t="s">
        <v>6</v>
      </c>
      <c r="B5" s="1474"/>
      <c r="C5" s="1474"/>
      <c r="D5" s="1474"/>
      <c r="E5" s="1474"/>
      <c r="F5" s="1474"/>
      <c r="G5" s="1474"/>
      <c r="H5" s="1474"/>
      <c r="I5" s="1474"/>
      <c r="J5" s="1474"/>
      <c r="K5" s="1474"/>
      <c r="L5" s="1474"/>
      <c r="M5" s="1474"/>
      <c r="N5" s="1474" t="s">
        <v>7</v>
      </c>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23"/>
      <c r="AS5" s="23"/>
      <c r="AT5" s="23"/>
      <c r="AU5" s="23"/>
      <c r="AV5" s="23"/>
      <c r="AW5" s="23"/>
      <c r="AX5" s="23"/>
      <c r="AY5" s="23"/>
      <c r="AZ5" s="23"/>
      <c r="BA5" s="23"/>
      <c r="BB5" s="23"/>
      <c r="BC5" s="23"/>
      <c r="BD5" s="23"/>
      <c r="BE5" s="23"/>
    </row>
    <row r="6" spans="1:63" ht="27" customHeight="1" x14ac:dyDescent="0.2">
      <c r="A6" s="1474"/>
      <c r="B6" s="1474"/>
      <c r="C6" s="1474"/>
      <c r="D6" s="1474"/>
      <c r="E6" s="1474"/>
      <c r="F6" s="1474"/>
      <c r="G6" s="1474"/>
      <c r="H6" s="1474"/>
      <c r="I6" s="1474"/>
      <c r="J6" s="1474"/>
      <c r="K6" s="1474"/>
      <c r="L6" s="1474"/>
      <c r="M6" s="1474"/>
      <c r="N6" s="1566"/>
      <c r="O6" s="1567"/>
      <c r="P6" s="1567"/>
      <c r="Q6" s="1567"/>
      <c r="R6" s="1567"/>
      <c r="S6" s="1567"/>
      <c r="T6" s="1567"/>
      <c r="U6" s="1567"/>
      <c r="V6" s="1567"/>
      <c r="W6" s="1567"/>
      <c r="X6" s="2108"/>
      <c r="Y6" s="1566" t="s">
        <v>8</v>
      </c>
      <c r="Z6" s="1567"/>
      <c r="AA6" s="1567"/>
      <c r="AB6" s="1567"/>
      <c r="AC6" s="1567"/>
      <c r="AD6" s="1567"/>
      <c r="AE6" s="1567"/>
      <c r="AF6" s="1567"/>
      <c r="AG6" s="1567"/>
      <c r="AH6" s="1567"/>
      <c r="AI6" s="1567"/>
      <c r="AJ6" s="1567"/>
      <c r="AK6" s="1567"/>
      <c r="AL6" s="1567"/>
      <c r="AM6" s="1567"/>
      <c r="AN6" s="2108"/>
      <c r="AO6" s="883"/>
      <c r="AP6" s="884"/>
      <c r="AQ6" s="889"/>
      <c r="AR6" s="23"/>
      <c r="AS6" s="23"/>
      <c r="AT6" s="23"/>
      <c r="AU6" s="23"/>
      <c r="AV6" s="23"/>
      <c r="AW6" s="23"/>
      <c r="AX6" s="23"/>
      <c r="AY6" s="23"/>
      <c r="AZ6" s="23"/>
      <c r="BA6" s="23"/>
      <c r="BB6" s="23"/>
      <c r="BC6" s="23"/>
      <c r="BD6" s="23"/>
      <c r="BE6" s="23"/>
    </row>
    <row r="7" spans="1:63" s="466" customFormat="1" ht="29.25" customHeight="1" x14ac:dyDescent="0.2">
      <c r="A7" s="2102" t="s">
        <v>9</v>
      </c>
      <c r="B7" s="2103" t="s">
        <v>10</v>
      </c>
      <c r="C7" s="2103"/>
      <c r="D7" s="2103" t="s">
        <v>9</v>
      </c>
      <c r="E7" s="2103" t="s">
        <v>11</v>
      </c>
      <c r="F7" s="2103"/>
      <c r="G7" s="2103" t="s">
        <v>9</v>
      </c>
      <c r="H7" s="2103" t="s">
        <v>12</v>
      </c>
      <c r="I7" s="2103"/>
      <c r="J7" s="2112" t="s">
        <v>9</v>
      </c>
      <c r="K7" s="2103" t="s">
        <v>13</v>
      </c>
      <c r="L7" s="2103" t="s">
        <v>14</v>
      </c>
      <c r="M7" s="2103" t="s">
        <v>15</v>
      </c>
      <c r="N7" s="2103" t="s">
        <v>16</v>
      </c>
      <c r="O7" s="2103" t="s">
        <v>17</v>
      </c>
      <c r="P7" s="2103" t="s">
        <v>7</v>
      </c>
      <c r="Q7" s="2110" t="s">
        <v>18</v>
      </c>
      <c r="R7" s="2107" t="s">
        <v>19</v>
      </c>
      <c r="S7" s="2103" t="s">
        <v>20</v>
      </c>
      <c r="T7" s="2103" t="s">
        <v>21</v>
      </c>
      <c r="U7" s="2103" t="s">
        <v>22</v>
      </c>
      <c r="V7" s="2109" t="s">
        <v>19</v>
      </c>
      <c r="W7" s="2102" t="s">
        <v>9</v>
      </c>
      <c r="X7" s="2103" t="s">
        <v>23</v>
      </c>
      <c r="Y7" s="1627" t="s">
        <v>28</v>
      </c>
      <c r="Z7" s="1627"/>
      <c r="AA7" s="1628" t="s">
        <v>29</v>
      </c>
      <c r="AB7" s="1628"/>
      <c r="AC7" s="1628"/>
      <c r="AD7" s="1628"/>
      <c r="AE7" s="2104" t="s">
        <v>30</v>
      </c>
      <c r="AF7" s="2104"/>
      <c r="AG7" s="2104"/>
      <c r="AH7" s="2104"/>
      <c r="AI7" s="2104"/>
      <c r="AJ7" s="2104"/>
      <c r="AK7" s="1628" t="s">
        <v>31</v>
      </c>
      <c r="AL7" s="1628"/>
      <c r="AM7" s="1628"/>
      <c r="AN7" s="668" t="s">
        <v>47</v>
      </c>
      <c r="AO7" s="2105" t="s">
        <v>24</v>
      </c>
      <c r="AP7" s="2105" t="s">
        <v>25</v>
      </c>
      <c r="AQ7" s="2107" t="s">
        <v>26</v>
      </c>
      <c r="AR7" s="471"/>
      <c r="AS7" s="471"/>
      <c r="AT7" s="471"/>
      <c r="AU7" s="471"/>
      <c r="AV7" s="471"/>
      <c r="AW7" s="471"/>
      <c r="AX7" s="471"/>
      <c r="AY7" s="471"/>
      <c r="AZ7" s="471"/>
      <c r="BA7" s="471"/>
      <c r="BB7" s="471"/>
      <c r="BC7" s="471"/>
      <c r="BD7" s="471"/>
      <c r="BE7" s="471"/>
    </row>
    <row r="8" spans="1:63" s="466" customFormat="1" ht="52.5" customHeight="1" x14ac:dyDescent="0.2">
      <c r="A8" s="1958"/>
      <c r="B8" s="1500"/>
      <c r="C8" s="1500"/>
      <c r="D8" s="1500"/>
      <c r="E8" s="1500"/>
      <c r="F8" s="1500"/>
      <c r="G8" s="1500"/>
      <c r="H8" s="1500"/>
      <c r="I8" s="1500"/>
      <c r="J8" s="1481"/>
      <c r="K8" s="1500"/>
      <c r="L8" s="1500"/>
      <c r="M8" s="1500"/>
      <c r="N8" s="1500"/>
      <c r="O8" s="1500"/>
      <c r="P8" s="1500"/>
      <c r="Q8" s="2111"/>
      <c r="R8" s="1492"/>
      <c r="S8" s="1500"/>
      <c r="T8" s="1500"/>
      <c r="U8" s="1500"/>
      <c r="V8" s="1535"/>
      <c r="W8" s="1958"/>
      <c r="X8" s="1500"/>
      <c r="Y8" s="412" t="s">
        <v>32</v>
      </c>
      <c r="Z8" s="414" t="s">
        <v>33</v>
      </c>
      <c r="AA8" s="412" t="s">
        <v>41</v>
      </c>
      <c r="AB8" s="412" t="s">
        <v>42</v>
      </c>
      <c r="AC8" s="412" t="s">
        <v>43</v>
      </c>
      <c r="AD8" s="412" t="s">
        <v>44</v>
      </c>
      <c r="AE8" s="412" t="s">
        <v>34</v>
      </c>
      <c r="AF8" s="412" t="s">
        <v>35</v>
      </c>
      <c r="AG8" s="412" t="s">
        <v>36</v>
      </c>
      <c r="AH8" s="412" t="s">
        <v>37</v>
      </c>
      <c r="AI8" s="412" t="s">
        <v>45</v>
      </c>
      <c r="AJ8" s="412" t="s">
        <v>46</v>
      </c>
      <c r="AK8" s="412" t="s">
        <v>38</v>
      </c>
      <c r="AL8" s="412" t="s">
        <v>39</v>
      </c>
      <c r="AM8" s="412" t="s">
        <v>40</v>
      </c>
      <c r="AN8" s="412" t="s">
        <v>47</v>
      </c>
      <c r="AO8" s="2106"/>
      <c r="AP8" s="2106"/>
      <c r="AQ8" s="1492"/>
      <c r="AR8" s="471"/>
      <c r="AS8" s="471"/>
      <c r="AT8" s="471"/>
      <c r="AU8" s="471"/>
      <c r="AV8" s="471"/>
      <c r="AW8" s="471"/>
      <c r="AX8" s="471"/>
      <c r="AY8" s="471"/>
      <c r="AZ8" s="471"/>
      <c r="BA8" s="471"/>
      <c r="BB8" s="471"/>
      <c r="BC8" s="471"/>
      <c r="BD8" s="471"/>
      <c r="BE8" s="471"/>
    </row>
    <row r="9" spans="1:63" s="13" customFormat="1" ht="15" x14ac:dyDescent="0.2">
      <c r="A9" s="858">
        <v>5</v>
      </c>
      <c r="B9" s="53" t="s">
        <v>103</v>
      </c>
      <c r="C9" s="53"/>
      <c r="D9" s="53"/>
      <c r="E9" s="53"/>
      <c r="F9" s="53"/>
      <c r="G9" s="53"/>
      <c r="H9" s="53"/>
      <c r="I9" s="53"/>
      <c r="J9" s="53"/>
      <c r="K9" s="553"/>
      <c r="L9" s="553"/>
      <c r="M9" s="53"/>
      <c r="N9" s="53"/>
      <c r="O9" s="766"/>
      <c r="P9" s="553"/>
      <c r="Q9" s="859"/>
      <c r="R9" s="890"/>
      <c r="S9" s="553"/>
      <c r="T9" s="553"/>
      <c r="U9" s="553"/>
      <c r="V9" s="860"/>
      <c r="W9" s="861"/>
      <c r="X9" s="553"/>
      <c r="Y9" s="766"/>
      <c r="Z9" s="53"/>
      <c r="AA9" s="53"/>
      <c r="AB9" s="53"/>
      <c r="AC9" s="53"/>
      <c r="AD9" s="53"/>
      <c r="AE9" s="53"/>
      <c r="AF9" s="53"/>
      <c r="AG9" s="53"/>
      <c r="AH9" s="53"/>
      <c r="AI9" s="53"/>
      <c r="AJ9" s="53"/>
      <c r="AK9" s="53"/>
      <c r="AL9" s="53"/>
      <c r="AM9" s="53"/>
      <c r="AN9" s="53"/>
      <c r="AO9" s="53"/>
      <c r="AP9" s="53"/>
      <c r="AQ9" s="768"/>
      <c r="AR9" s="23"/>
      <c r="AS9" s="23"/>
      <c r="AT9" s="23"/>
      <c r="AU9" s="23"/>
      <c r="AV9" s="23"/>
      <c r="AW9" s="23"/>
      <c r="AX9" s="23"/>
      <c r="AY9" s="23"/>
      <c r="AZ9" s="23"/>
      <c r="BA9" s="23"/>
      <c r="BB9" s="23"/>
      <c r="BC9" s="23"/>
      <c r="BD9" s="23"/>
      <c r="BE9" s="23"/>
    </row>
    <row r="10" spans="1:63" s="23" customFormat="1" ht="15" x14ac:dyDescent="0.2">
      <c r="A10" s="415"/>
      <c r="B10" s="419"/>
      <c r="C10" s="419"/>
      <c r="D10" s="862">
        <v>26</v>
      </c>
      <c r="E10" s="862" t="s">
        <v>104</v>
      </c>
      <c r="F10" s="173"/>
      <c r="G10" s="173"/>
      <c r="H10" s="173"/>
      <c r="I10" s="173"/>
      <c r="J10" s="173"/>
      <c r="K10" s="204"/>
      <c r="L10" s="204"/>
      <c r="M10" s="173"/>
      <c r="N10" s="173"/>
      <c r="O10" s="863"/>
      <c r="P10" s="204"/>
      <c r="Q10" s="864"/>
      <c r="R10" s="891"/>
      <c r="S10" s="204"/>
      <c r="T10" s="204"/>
      <c r="U10" s="204"/>
      <c r="V10" s="865"/>
      <c r="W10" s="769"/>
      <c r="X10" s="204"/>
      <c r="Y10" s="173"/>
      <c r="Z10" s="173"/>
      <c r="AA10" s="173"/>
      <c r="AB10" s="173"/>
      <c r="AC10" s="173"/>
      <c r="AD10" s="173"/>
      <c r="AE10" s="173"/>
      <c r="AF10" s="173"/>
      <c r="AG10" s="173"/>
      <c r="AH10" s="173"/>
      <c r="AI10" s="173"/>
      <c r="AJ10" s="173"/>
      <c r="AK10" s="173"/>
      <c r="AL10" s="173"/>
      <c r="AM10" s="173"/>
      <c r="AN10" s="173"/>
      <c r="AO10" s="174"/>
      <c r="AP10" s="174"/>
      <c r="AQ10" s="175"/>
    </row>
    <row r="11" spans="1:63" s="23" customFormat="1" ht="15" x14ac:dyDescent="0.2">
      <c r="A11" s="416"/>
      <c r="B11" s="422"/>
      <c r="C11" s="423"/>
      <c r="D11" s="422"/>
      <c r="E11" s="422"/>
      <c r="F11" s="422"/>
      <c r="G11" s="866">
        <v>83</v>
      </c>
      <c r="H11" s="867" t="s">
        <v>1143</v>
      </c>
      <c r="I11" s="867"/>
      <c r="J11" s="176"/>
      <c r="K11" s="750"/>
      <c r="L11" s="750"/>
      <c r="M11" s="176"/>
      <c r="N11" s="176"/>
      <c r="O11" s="751"/>
      <c r="P11" s="750"/>
      <c r="Q11" s="868"/>
      <c r="R11" s="892"/>
      <c r="S11" s="750"/>
      <c r="T11" s="750"/>
      <c r="U11" s="750"/>
      <c r="V11" s="869"/>
      <c r="W11" s="754"/>
      <c r="X11" s="750"/>
      <c r="Y11" s="176"/>
      <c r="Z11" s="176"/>
      <c r="AA11" s="176"/>
      <c r="AB11" s="176"/>
      <c r="AC11" s="176"/>
      <c r="AD11" s="176"/>
      <c r="AE11" s="176"/>
      <c r="AF11" s="176"/>
      <c r="AG11" s="176"/>
      <c r="AH11" s="176"/>
      <c r="AI11" s="176"/>
      <c r="AJ11" s="176"/>
      <c r="AK11" s="176"/>
      <c r="AL11" s="176"/>
      <c r="AM11" s="176"/>
      <c r="AN11" s="176"/>
      <c r="AO11" s="177"/>
      <c r="AP11" s="177"/>
      <c r="AQ11" s="178"/>
    </row>
    <row r="12" spans="1:63" s="75" customFormat="1" ht="63.6" customHeight="1" x14ac:dyDescent="0.2">
      <c r="A12" s="96"/>
      <c r="B12" s="430"/>
      <c r="C12" s="431"/>
      <c r="D12" s="430"/>
      <c r="E12" s="430"/>
      <c r="F12" s="431"/>
      <c r="G12" s="429"/>
      <c r="H12" s="430"/>
      <c r="I12" s="431"/>
      <c r="J12" s="1533">
        <v>244</v>
      </c>
      <c r="K12" s="1668" t="s">
        <v>1144</v>
      </c>
      <c r="L12" s="1668" t="s">
        <v>2054</v>
      </c>
      <c r="M12" s="1670">
        <v>12</v>
      </c>
      <c r="N12" s="1670" t="s">
        <v>1145</v>
      </c>
      <c r="O12" s="1670" t="s">
        <v>2357</v>
      </c>
      <c r="P12" s="1668" t="s">
        <v>1146</v>
      </c>
      <c r="Q12" s="1944">
        <f>SUM(V12:V15)/R12</f>
        <v>1</v>
      </c>
      <c r="R12" s="1667">
        <f>SUM(V12:V15)</f>
        <v>567000000</v>
      </c>
      <c r="S12" s="1668" t="s">
        <v>1147</v>
      </c>
      <c r="T12" s="1641" t="s">
        <v>1148</v>
      </c>
      <c r="U12" s="449" t="s">
        <v>1149</v>
      </c>
      <c r="V12" s="870">
        <v>113080000</v>
      </c>
      <c r="W12" s="1940">
        <v>20</v>
      </c>
      <c r="X12" s="1668" t="s">
        <v>234</v>
      </c>
      <c r="Y12" s="2058">
        <v>292684</v>
      </c>
      <c r="Z12" s="2057">
        <v>282326</v>
      </c>
      <c r="AA12" s="2057">
        <v>135912</v>
      </c>
      <c r="AB12" s="2057">
        <v>45122</v>
      </c>
      <c r="AC12" s="2057">
        <v>307101</v>
      </c>
      <c r="AD12" s="2057">
        <v>86875</v>
      </c>
      <c r="AE12" s="2057">
        <v>2145</v>
      </c>
      <c r="AF12" s="2057">
        <v>12718</v>
      </c>
      <c r="AG12" s="2057">
        <v>26</v>
      </c>
      <c r="AH12" s="2057">
        <v>37</v>
      </c>
      <c r="AI12" s="1796">
        <v>0</v>
      </c>
      <c r="AJ12" s="1796">
        <v>0</v>
      </c>
      <c r="AK12" s="2057">
        <v>53164</v>
      </c>
      <c r="AL12" s="2057">
        <v>16982</v>
      </c>
      <c r="AM12" s="2057">
        <v>6013</v>
      </c>
      <c r="AN12" s="1796">
        <f>SUM(AA12:AD12)</f>
        <v>575010</v>
      </c>
      <c r="AO12" s="1658">
        <v>43101</v>
      </c>
      <c r="AP12" s="1658">
        <v>43465</v>
      </c>
      <c r="AQ12" s="1641" t="s">
        <v>2359</v>
      </c>
    </row>
    <row r="13" spans="1:63" s="75" customFormat="1" ht="59.45" customHeight="1" x14ac:dyDescent="0.2">
      <c r="A13" s="96"/>
      <c r="B13" s="430"/>
      <c r="C13" s="431"/>
      <c r="D13" s="430"/>
      <c r="E13" s="430"/>
      <c r="F13" s="431"/>
      <c r="G13" s="429"/>
      <c r="H13" s="430"/>
      <c r="I13" s="431"/>
      <c r="J13" s="1634"/>
      <c r="K13" s="1559"/>
      <c r="L13" s="1559"/>
      <c r="M13" s="1563"/>
      <c r="N13" s="1563"/>
      <c r="O13" s="1563"/>
      <c r="P13" s="1559"/>
      <c r="Q13" s="1955"/>
      <c r="R13" s="2113"/>
      <c r="S13" s="1559"/>
      <c r="T13" s="1991"/>
      <c r="U13" s="373" t="s">
        <v>1150</v>
      </c>
      <c r="V13" s="871">
        <v>274230000</v>
      </c>
      <c r="W13" s="1562"/>
      <c r="X13" s="1559"/>
      <c r="Y13" s="2042"/>
      <c r="Z13" s="2057"/>
      <c r="AA13" s="2057">
        <v>135912</v>
      </c>
      <c r="AB13" s="2057">
        <v>45122</v>
      </c>
      <c r="AC13" s="2057">
        <v>307101</v>
      </c>
      <c r="AD13" s="2057">
        <v>86875</v>
      </c>
      <c r="AE13" s="2057">
        <v>2145</v>
      </c>
      <c r="AF13" s="2057">
        <v>12718</v>
      </c>
      <c r="AG13" s="2057">
        <v>26</v>
      </c>
      <c r="AH13" s="2057">
        <v>37</v>
      </c>
      <c r="AI13" s="1796"/>
      <c r="AJ13" s="1796">
        <v>0</v>
      </c>
      <c r="AK13" s="2057">
        <v>53164</v>
      </c>
      <c r="AL13" s="2057">
        <v>16982</v>
      </c>
      <c r="AM13" s="2057">
        <v>6013</v>
      </c>
      <c r="AN13" s="1796"/>
      <c r="AO13" s="2114"/>
      <c r="AP13" s="2114"/>
      <c r="AQ13" s="1991"/>
    </row>
    <row r="14" spans="1:63" s="75" customFormat="1" ht="66" customHeight="1" x14ac:dyDescent="0.2">
      <c r="A14" s="96"/>
      <c r="B14" s="430"/>
      <c r="C14" s="431"/>
      <c r="D14" s="430"/>
      <c r="E14" s="430"/>
      <c r="F14" s="431"/>
      <c r="G14" s="429"/>
      <c r="H14" s="430"/>
      <c r="I14" s="431"/>
      <c r="J14" s="1634"/>
      <c r="K14" s="1559"/>
      <c r="L14" s="1559"/>
      <c r="M14" s="1563"/>
      <c r="N14" s="1563"/>
      <c r="O14" s="1563"/>
      <c r="P14" s="1559"/>
      <c r="Q14" s="1955"/>
      <c r="R14" s="2113"/>
      <c r="S14" s="1559"/>
      <c r="T14" s="1635" t="s">
        <v>1151</v>
      </c>
      <c r="U14" s="458" t="s">
        <v>1152</v>
      </c>
      <c r="V14" s="871">
        <v>119690000</v>
      </c>
      <c r="W14" s="1562"/>
      <c r="X14" s="1559"/>
      <c r="Y14" s="2042"/>
      <c r="Z14" s="2057"/>
      <c r="AA14" s="2057">
        <v>135912</v>
      </c>
      <c r="AB14" s="2057">
        <v>45122</v>
      </c>
      <c r="AC14" s="2057">
        <v>307101</v>
      </c>
      <c r="AD14" s="2057">
        <v>86875</v>
      </c>
      <c r="AE14" s="2057">
        <v>2145</v>
      </c>
      <c r="AF14" s="2057">
        <v>12718</v>
      </c>
      <c r="AG14" s="2057">
        <v>26</v>
      </c>
      <c r="AH14" s="2057">
        <v>37</v>
      </c>
      <c r="AI14" s="1796"/>
      <c r="AJ14" s="1796">
        <v>0</v>
      </c>
      <c r="AK14" s="2057">
        <v>53164</v>
      </c>
      <c r="AL14" s="2057">
        <v>16982</v>
      </c>
      <c r="AM14" s="2057">
        <v>6013</v>
      </c>
      <c r="AN14" s="1796"/>
      <c r="AO14" s="2114"/>
      <c r="AP14" s="2114"/>
      <c r="AQ14" s="1991"/>
    </row>
    <row r="15" spans="1:63" s="75" customFormat="1" ht="59.45" customHeight="1" x14ac:dyDescent="0.2">
      <c r="A15" s="96"/>
      <c r="B15" s="430"/>
      <c r="C15" s="431"/>
      <c r="D15" s="430"/>
      <c r="E15" s="430"/>
      <c r="F15" s="431"/>
      <c r="G15" s="429"/>
      <c r="H15" s="430"/>
      <c r="I15" s="431"/>
      <c r="J15" s="1634"/>
      <c r="K15" s="1559"/>
      <c r="L15" s="1559"/>
      <c r="M15" s="1563"/>
      <c r="N15" s="1563"/>
      <c r="O15" s="1563"/>
      <c r="P15" s="1559"/>
      <c r="Q15" s="1955"/>
      <c r="R15" s="2113"/>
      <c r="S15" s="1559"/>
      <c r="T15" s="1668"/>
      <c r="U15" s="458" t="s">
        <v>1153</v>
      </c>
      <c r="V15" s="871">
        <v>60000000</v>
      </c>
      <c r="W15" s="1562"/>
      <c r="X15" s="1559"/>
      <c r="Y15" s="2042"/>
      <c r="Z15" s="2058"/>
      <c r="AA15" s="2058">
        <v>135912</v>
      </c>
      <c r="AB15" s="2058">
        <v>45122</v>
      </c>
      <c r="AC15" s="2058">
        <v>307101</v>
      </c>
      <c r="AD15" s="2058">
        <v>86875</v>
      </c>
      <c r="AE15" s="2058">
        <v>2145</v>
      </c>
      <c r="AF15" s="2058">
        <v>12718</v>
      </c>
      <c r="AG15" s="2058">
        <v>26</v>
      </c>
      <c r="AH15" s="2058">
        <v>37</v>
      </c>
      <c r="AI15" s="1797"/>
      <c r="AJ15" s="1797">
        <v>0</v>
      </c>
      <c r="AK15" s="2058">
        <v>53164</v>
      </c>
      <c r="AL15" s="2058">
        <v>16982</v>
      </c>
      <c r="AM15" s="2058">
        <v>6013</v>
      </c>
      <c r="AN15" s="1797"/>
      <c r="AO15" s="2114"/>
      <c r="AP15" s="2114"/>
      <c r="AQ15" s="1991"/>
    </row>
    <row r="16" spans="1:63" ht="169.5" customHeight="1" x14ac:dyDescent="0.2">
      <c r="A16" s="1995"/>
      <c r="B16" s="1996"/>
      <c r="C16" s="1997"/>
      <c r="D16" s="2022"/>
      <c r="E16" s="2022"/>
      <c r="F16" s="2023"/>
      <c r="G16" s="1531"/>
      <c r="H16" s="1532"/>
      <c r="I16" s="1533"/>
      <c r="J16" s="428">
        <v>245</v>
      </c>
      <c r="K16" s="448" t="s">
        <v>1154</v>
      </c>
      <c r="L16" s="448" t="s">
        <v>2055</v>
      </c>
      <c r="M16" s="446">
        <v>1</v>
      </c>
      <c r="N16" s="872" t="s">
        <v>1155</v>
      </c>
      <c r="O16" s="446" t="s">
        <v>2358</v>
      </c>
      <c r="P16" s="448" t="s">
        <v>1156</v>
      </c>
      <c r="Q16" s="450">
        <f>SUM(V16)/R16</f>
        <v>1</v>
      </c>
      <c r="R16" s="893">
        <f>SUM(V16:V16)</f>
        <v>60000000</v>
      </c>
      <c r="S16" s="448" t="s">
        <v>1157</v>
      </c>
      <c r="T16" s="448" t="s">
        <v>1158</v>
      </c>
      <c r="U16" s="448" t="s">
        <v>1159</v>
      </c>
      <c r="V16" s="873">
        <v>60000000</v>
      </c>
      <c r="W16" s="441">
        <v>20</v>
      </c>
      <c r="X16" s="448" t="s">
        <v>234</v>
      </c>
      <c r="Y16" s="473">
        <v>292684</v>
      </c>
      <c r="Z16" s="473">
        <v>282326</v>
      </c>
      <c r="AA16" s="453">
        <v>135912</v>
      </c>
      <c r="AB16" s="453">
        <v>45122</v>
      </c>
      <c r="AC16" s="453">
        <v>307101</v>
      </c>
      <c r="AD16" s="453">
        <v>86875</v>
      </c>
      <c r="AE16" s="453">
        <v>2145</v>
      </c>
      <c r="AF16" s="453">
        <v>12718</v>
      </c>
      <c r="AG16" s="453">
        <v>26</v>
      </c>
      <c r="AH16" s="453">
        <v>37</v>
      </c>
      <c r="AI16" s="453">
        <v>0</v>
      </c>
      <c r="AJ16" s="453">
        <v>0</v>
      </c>
      <c r="AK16" s="453">
        <v>53164</v>
      </c>
      <c r="AL16" s="453">
        <v>16982</v>
      </c>
      <c r="AM16" s="453">
        <v>6013</v>
      </c>
      <c r="AN16" s="453">
        <f>SUM(AA16:AD16)</f>
        <v>575010</v>
      </c>
      <c r="AO16" s="874">
        <v>43101</v>
      </c>
      <c r="AP16" s="874">
        <v>43465</v>
      </c>
      <c r="AQ16" s="448" t="s">
        <v>2359</v>
      </c>
      <c r="AR16" s="23"/>
      <c r="AS16" s="23"/>
    </row>
    <row r="17" spans="1:47" ht="15" x14ac:dyDescent="0.2">
      <c r="A17" s="486"/>
      <c r="B17" s="75"/>
      <c r="C17" s="487"/>
      <c r="D17" s="20">
        <v>28</v>
      </c>
      <c r="E17" s="875" t="s">
        <v>62</v>
      </c>
      <c r="F17" s="14"/>
      <c r="G17" s="14"/>
      <c r="H17" s="14"/>
      <c r="I17" s="14"/>
      <c r="J17" s="173"/>
      <c r="K17" s="204"/>
      <c r="L17" s="204"/>
      <c r="M17" s="173"/>
      <c r="N17" s="173"/>
      <c r="O17" s="863"/>
      <c r="P17" s="204"/>
      <c r="Q17" s="864"/>
      <c r="R17" s="891"/>
      <c r="S17" s="204"/>
      <c r="T17" s="204"/>
      <c r="U17" s="204"/>
      <c r="V17" s="865"/>
      <c r="W17" s="769"/>
      <c r="X17" s="204"/>
      <c r="Y17" s="863"/>
      <c r="Z17" s="863"/>
      <c r="AA17" s="863"/>
      <c r="AB17" s="863"/>
      <c r="AC17" s="863"/>
      <c r="AD17" s="863"/>
      <c r="AE17" s="863"/>
      <c r="AF17" s="863"/>
      <c r="AG17" s="863"/>
      <c r="AH17" s="863"/>
      <c r="AI17" s="863"/>
      <c r="AJ17" s="863"/>
      <c r="AK17" s="863"/>
      <c r="AL17" s="863"/>
      <c r="AM17" s="863"/>
      <c r="AN17" s="863"/>
      <c r="AO17" s="863"/>
      <c r="AP17" s="863"/>
      <c r="AQ17" s="175"/>
      <c r="AR17" s="23"/>
      <c r="AS17" s="23"/>
    </row>
    <row r="18" spans="1:47" ht="15" customHeight="1" x14ac:dyDescent="0.2">
      <c r="A18" s="486"/>
      <c r="B18" s="75"/>
      <c r="C18" s="487"/>
      <c r="D18" s="418"/>
      <c r="E18" s="419"/>
      <c r="F18" s="420"/>
      <c r="G18" s="508">
        <v>89</v>
      </c>
      <c r="H18" s="2116" t="s">
        <v>1160</v>
      </c>
      <c r="I18" s="2116"/>
      <c r="J18" s="2116"/>
      <c r="K18" s="2116"/>
      <c r="L18" s="2116"/>
      <c r="M18" s="2116"/>
      <c r="N18" s="2116"/>
      <c r="O18" s="751"/>
      <c r="P18" s="750"/>
      <c r="Q18" s="868"/>
      <c r="R18" s="892"/>
      <c r="S18" s="750"/>
      <c r="T18" s="750"/>
      <c r="U18" s="750"/>
      <c r="V18" s="869"/>
      <c r="W18" s="754"/>
      <c r="X18" s="750"/>
      <c r="Y18" s="751"/>
      <c r="Z18" s="751"/>
      <c r="AA18" s="751"/>
      <c r="AB18" s="751"/>
      <c r="AC18" s="751"/>
      <c r="AD18" s="751"/>
      <c r="AE18" s="751"/>
      <c r="AF18" s="751"/>
      <c r="AG18" s="751"/>
      <c r="AH18" s="751"/>
      <c r="AI18" s="751"/>
      <c r="AJ18" s="751"/>
      <c r="AK18" s="751"/>
      <c r="AL18" s="751"/>
      <c r="AM18" s="751"/>
      <c r="AN18" s="751"/>
      <c r="AO18" s="751"/>
      <c r="AP18" s="751"/>
      <c r="AQ18" s="178"/>
      <c r="AR18" s="23"/>
      <c r="AS18" s="23"/>
    </row>
    <row r="19" spans="1:47" ht="54" customHeight="1" x14ac:dyDescent="0.2">
      <c r="A19" s="486"/>
      <c r="B19" s="75"/>
      <c r="C19" s="487"/>
      <c r="D19" s="429"/>
      <c r="E19" s="430"/>
      <c r="F19" s="430"/>
      <c r="G19" s="426"/>
      <c r="H19" s="427"/>
      <c r="I19" s="428"/>
      <c r="J19" s="1634">
        <v>288</v>
      </c>
      <c r="K19" s="1559" t="s">
        <v>1161</v>
      </c>
      <c r="L19" s="1559" t="s">
        <v>2056</v>
      </c>
      <c r="M19" s="1563">
        <v>1</v>
      </c>
      <c r="N19" s="1563" t="s">
        <v>1162</v>
      </c>
      <c r="O19" s="1563" t="s">
        <v>2356</v>
      </c>
      <c r="P19" s="1559" t="s">
        <v>1163</v>
      </c>
      <c r="Q19" s="1942">
        <f>SUM(V19:V21)/R19</f>
        <v>1</v>
      </c>
      <c r="R19" s="1667">
        <f>SUM(V19:V21)</f>
        <v>617000000</v>
      </c>
      <c r="S19" s="1668" t="s">
        <v>1164</v>
      </c>
      <c r="T19" s="2115" t="s">
        <v>1165</v>
      </c>
      <c r="U19" s="876" t="s">
        <v>1166</v>
      </c>
      <c r="V19" s="877">
        <v>266600600</v>
      </c>
      <c r="W19" s="1562">
        <v>20</v>
      </c>
      <c r="X19" s="1559" t="s">
        <v>234</v>
      </c>
      <c r="Y19" s="2042">
        <v>292684</v>
      </c>
      <c r="Z19" s="2042">
        <v>282326</v>
      </c>
      <c r="AA19" s="2042">
        <v>135912</v>
      </c>
      <c r="AB19" s="2042">
        <v>45122</v>
      </c>
      <c r="AC19" s="2042">
        <v>307101</v>
      </c>
      <c r="AD19" s="2042">
        <v>86875</v>
      </c>
      <c r="AE19" s="2042">
        <v>2145</v>
      </c>
      <c r="AF19" s="2042">
        <v>12718</v>
      </c>
      <c r="AG19" s="2042">
        <v>26</v>
      </c>
      <c r="AH19" s="2042">
        <v>37</v>
      </c>
      <c r="AI19" s="2076">
        <v>0</v>
      </c>
      <c r="AJ19" s="2076">
        <v>0</v>
      </c>
      <c r="AK19" s="2042">
        <v>53164</v>
      </c>
      <c r="AL19" s="2042">
        <v>16982</v>
      </c>
      <c r="AM19" s="2042">
        <v>6013</v>
      </c>
      <c r="AN19" s="2042">
        <f>SUM(AA19:AD21)</f>
        <v>575010</v>
      </c>
      <c r="AO19" s="2117">
        <v>43101</v>
      </c>
      <c r="AP19" s="2118">
        <v>43465</v>
      </c>
      <c r="AQ19" s="1641" t="s">
        <v>2359</v>
      </c>
      <c r="AR19" s="23"/>
      <c r="AS19" s="23"/>
    </row>
    <row r="20" spans="1:47" ht="60" customHeight="1" x14ac:dyDescent="0.2">
      <c r="A20" s="486"/>
      <c r="B20" s="75"/>
      <c r="C20" s="487"/>
      <c r="D20" s="429"/>
      <c r="E20" s="430"/>
      <c r="F20" s="430"/>
      <c r="G20" s="429"/>
      <c r="H20" s="430"/>
      <c r="I20" s="431"/>
      <c r="J20" s="1634"/>
      <c r="K20" s="1559"/>
      <c r="L20" s="1559"/>
      <c r="M20" s="1563"/>
      <c r="N20" s="1563"/>
      <c r="O20" s="1563"/>
      <c r="P20" s="1559"/>
      <c r="Q20" s="1943"/>
      <c r="R20" s="2113"/>
      <c r="S20" s="1559"/>
      <c r="T20" s="2115"/>
      <c r="U20" s="876" t="s">
        <v>1167</v>
      </c>
      <c r="V20" s="877">
        <v>29549400</v>
      </c>
      <c r="W20" s="1562"/>
      <c r="X20" s="1559"/>
      <c r="Y20" s="2042"/>
      <c r="Z20" s="2042"/>
      <c r="AA20" s="2042"/>
      <c r="AB20" s="2042"/>
      <c r="AC20" s="2042"/>
      <c r="AD20" s="2042"/>
      <c r="AE20" s="2042"/>
      <c r="AF20" s="2042"/>
      <c r="AG20" s="2042"/>
      <c r="AH20" s="2042"/>
      <c r="AI20" s="1796"/>
      <c r="AJ20" s="1796"/>
      <c r="AK20" s="2042"/>
      <c r="AL20" s="2042"/>
      <c r="AM20" s="2042"/>
      <c r="AN20" s="2042"/>
      <c r="AO20" s="2005"/>
      <c r="AP20" s="2119"/>
      <c r="AQ20" s="1991"/>
      <c r="AR20" s="23"/>
      <c r="AS20" s="23"/>
    </row>
    <row r="21" spans="1:47" ht="74.25" customHeight="1" x14ac:dyDescent="0.2">
      <c r="A21" s="625"/>
      <c r="B21" s="621"/>
      <c r="C21" s="622"/>
      <c r="D21" s="432"/>
      <c r="E21" s="433"/>
      <c r="F21" s="433"/>
      <c r="G21" s="432"/>
      <c r="H21" s="433"/>
      <c r="I21" s="434"/>
      <c r="J21" s="1634"/>
      <c r="K21" s="1559"/>
      <c r="L21" s="1559"/>
      <c r="M21" s="1563"/>
      <c r="N21" s="1563"/>
      <c r="O21" s="1563"/>
      <c r="P21" s="1559"/>
      <c r="Q21" s="1944"/>
      <c r="R21" s="2113"/>
      <c r="S21" s="1559"/>
      <c r="T21" s="876" t="s">
        <v>1168</v>
      </c>
      <c r="U21" s="275" t="s">
        <v>1169</v>
      </c>
      <c r="V21" s="877">
        <v>320850000</v>
      </c>
      <c r="W21" s="1562"/>
      <c r="X21" s="1559"/>
      <c r="Y21" s="2042"/>
      <c r="Z21" s="2042"/>
      <c r="AA21" s="2042"/>
      <c r="AB21" s="2042"/>
      <c r="AC21" s="2042"/>
      <c r="AD21" s="2042"/>
      <c r="AE21" s="2042"/>
      <c r="AF21" s="2042"/>
      <c r="AG21" s="2042"/>
      <c r="AH21" s="2042"/>
      <c r="AI21" s="1797"/>
      <c r="AJ21" s="1797"/>
      <c r="AK21" s="2042"/>
      <c r="AL21" s="2042"/>
      <c r="AM21" s="2042"/>
      <c r="AN21" s="2042"/>
      <c r="AO21" s="2005"/>
      <c r="AP21" s="2120"/>
      <c r="AQ21" s="1991"/>
      <c r="AR21" s="23"/>
      <c r="AS21" s="23"/>
    </row>
    <row r="22" spans="1:47" s="13" customFormat="1" ht="27" customHeight="1" x14ac:dyDescent="0.2">
      <c r="A22" s="71"/>
      <c r="B22" s="71"/>
      <c r="C22" s="71"/>
      <c r="D22" s="71"/>
      <c r="E22" s="71"/>
      <c r="F22" s="71"/>
      <c r="G22" s="71"/>
      <c r="H22" s="71"/>
      <c r="I22" s="71"/>
      <c r="J22" s="71"/>
      <c r="K22" s="71"/>
      <c r="L22" s="368"/>
      <c r="M22" s="75"/>
      <c r="N22" s="75"/>
      <c r="O22" s="465"/>
      <c r="P22" s="71"/>
      <c r="Q22" s="878"/>
      <c r="R22" s="879"/>
      <c r="S22" s="71"/>
      <c r="T22" s="71"/>
      <c r="U22" s="71"/>
      <c r="V22" s="879"/>
      <c r="W22" s="70"/>
      <c r="X22" s="71"/>
      <c r="Y22" s="75"/>
      <c r="Z22" s="75"/>
      <c r="AA22" s="75"/>
      <c r="AB22" s="75"/>
      <c r="AC22" s="75"/>
      <c r="AD22" s="75"/>
      <c r="AE22" s="75"/>
      <c r="AF22" s="75"/>
      <c r="AG22" s="75"/>
      <c r="AH22" s="75"/>
      <c r="AI22" s="75"/>
      <c r="AJ22" s="75"/>
      <c r="AK22" s="75"/>
      <c r="AL22" s="75"/>
      <c r="AM22" s="75"/>
      <c r="AN22" s="75"/>
      <c r="AO22" s="75"/>
      <c r="AP22" s="75"/>
      <c r="AQ22" s="368"/>
      <c r="AR22" s="75"/>
      <c r="AS22" s="75"/>
    </row>
    <row r="23" spans="1:47" ht="27" customHeight="1" x14ac:dyDescent="0.2">
      <c r="A23" s="34"/>
      <c r="B23" s="34"/>
      <c r="C23" s="34"/>
      <c r="D23" s="34"/>
      <c r="E23" s="34"/>
      <c r="F23" s="34"/>
      <c r="G23" s="34"/>
      <c r="H23" s="34"/>
      <c r="I23" s="34"/>
      <c r="J23" s="34"/>
      <c r="V23" s="879"/>
      <c r="Y23" s="23"/>
      <c r="Z23" s="23"/>
      <c r="AA23" s="23"/>
      <c r="AB23" s="23"/>
      <c r="AC23" s="23"/>
      <c r="AD23" s="23"/>
      <c r="AE23" s="23"/>
      <c r="AF23" s="23"/>
      <c r="AG23" s="23"/>
      <c r="AH23" s="23"/>
      <c r="AI23" s="23"/>
      <c r="AJ23" s="23"/>
      <c r="AK23" s="23"/>
      <c r="AL23" s="23"/>
      <c r="AM23" s="23"/>
      <c r="AN23" s="23"/>
      <c r="AO23" s="23"/>
      <c r="AP23" s="23"/>
      <c r="AQ23" s="352"/>
      <c r="AR23" s="23"/>
      <c r="AS23" s="23"/>
    </row>
    <row r="24" spans="1:47" ht="27" customHeight="1" x14ac:dyDescent="0.2">
      <c r="A24" s="34"/>
      <c r="B24" s="34"/>
      <c r="C24" s="34"/>
      <c r="D24" s="34"/>
      <c r="E24" s="34"/>
      <c r="F24" s="34"/>
      <c r="G24" s="34"/>
      <c r="H24" s="34"/>
      <c r="I24" s="34"/>
      <c r="J24" s="34"/>
      <c r="V24" s="879"/>
      <c r="Y24" s="23"/>
      <c r="Z24" s="23"/>
      <c r="AA24" s="23"/>
      <c r="AB24" s="23"/>
      <c r="AC24" s="23"/>
      <c r="AD24" s="23"/>
      <c r="AE24" s="23"/>
      <c r="AF24" s="23"/>
      <c r="AG24" s="23"/>
      <c r="AH24" s="23"/>
      <c r="AI24" s="23"/>
      <c r="AJ24" s="23"/>
      <c r="AK24" s="23"/>
      <c r="AL24" s="23"/>
      <c r="AM24" s="23"/>
      <c r="AN24" s="23"/>
      <c r="AO24" s="23"/>
      <c r="AP24" s="23"/>
      <c r="AQ24" s="352"/>
      <c r="AR24" s="23"/>
      <c r="AS24" s="23"/>
    </row>
    <row r="25" spans="1:47" s="179" customFormat="1" ht="16.5" x14ac:dyDescent="0.35">
      <c r="K25" s="180"/>
      <c r="L25" s="180"/>
      <c r="N25" s="181"/>
      <c r="O25" s="182"/>
      <c r="P25" s="885"/>
      <c r="Q25" s="183"/>
      <c r="R25" s="184"/>
      <c r="S25" s="180"/>
      <c r="T25" s="180"/>
      <c r="U25" s="180"/>
      <c r="V25" s="185"/>
      <c r="W25" s="186"/>
      <c r="X25" s="187"/>
      <c r="Z25" s="181"/>
      <c r="AB25" s="181"/>
      <c r="AD25" s="181"/>
      <c r="AF25" s="181"/>
      <c r="AH25" s="181"/>
      <c r="AJ25" s="181"/>
      <c r="AK25" s="188"/>
      <c r="AL25" s="188"/>
      <c r="AM25" s="188"/>
      <c r="AN25" s="188"/>
      <c r="AO25" s="188"/>
      <c r="AP25" s="188"/>
      <c r="AQ25" s="186"/>
      <c r="AR25" s="189"/>
      <c r="AS25" s="190"/>
      <c r="AT25" s="191"/>
      <c r="AU25" s="192"/>
    </row>
    <row r="26" spans="1:47" s="179" customFormat="1" ht="15" x14ac:dyDescent="0.25">
      <c r="K26" s="180"/>
      <c r="L26" s="180"/>
      <c r="N26" s="181"/>
      <c r="O26" s="2121" t="s">
        <v>1170</v>
      </c>
      <c r="P26" s="2121"/>
      <c r="Q26" s="2121"/>
      <c r="R26" s="2121"/>
      <c r="S26" s="180"/>
      <c r="T26" s="180"/>
      <c r="U26" s="180"/>
      <c r="V26" s="185"/>
      <c r="W26" s="186"/>
      <c r="X26" s="187"/>
      <c r="Z26" s="181"/>
      <c r="AB26" s="181"/>
      <c r="AD26" s="181"/>
      <c r="AF26" s="181"/>
      <c r="AH26" s="181"/>
      <c r="AJ26" s="181"/>
      <c r="AK26" s="188"/>
      <c r="AL26" s="188"/>
      <c r="AM26" s="188"/>
      <c r="AN26" s="188"/>
      <c r="AO26" s="188"/>
      <c r="AP26" s="188"/>
      <c r="AQ26" s="186"/>
      <c r="AR26" s="189"/>
      <c r="AS26" s="190"/>
      <c r="AT26" s="191"/>
      <c r="AU26" s="192"/>
    </row>
    <row r="27" spans="1:47" s="179" customFormat="1" x14ac:dyDescent="0.2">
      <c r="K27" s="180"/>
      <c r="L27" s="180"/>
      <c r="N27" s="181"/>
      <c r="O27" s="2122" t="s">
        <v>1171</v>
      </c>
      <c r="P27" s="2122"/>
      <c r="Q27" s="2122"/>
      <c r="R27" s="2122"/>
      <c r="S27" s="180"/>
      <c r="T27" s="180"/>
      <c r="U27" s="180"/>
      <c r="V27" s="185"/>
      <c r="W27" s="186"/>
      <c r="X27" s="187"/>
      <c r="Z27" s="181"/>
      <c r="AB27" s="181"/>
      <c r="AD27" s="181"/>
      <c r="AF27" s="181"/>
      <c r="AH27" s="181"/>
      <c r="AJ27" s="181"/>
      <c r="AK27" s="188"/>
      <c r="AL27" s="188"/>
      <c r="AM27" s="188"/>
      <c r="AN27" s="188"/>
      <c r="AO27" s="188"/>
      <c r="AP27" s="188"/>
      <c r="AQ27" s="186"/>
      <c r="AR27" s="189"/>
      <c r="AS27" s="190"/>
      <c r="AT27" s="191"/>
      <c r="AU27" s="192"/>
    </row>
    <row r="28" spans="1:47" ht="27" customHeight="1" x14ac:dyDescent="0.2">
      <c r="A28" s="34"/>
      <c r="B28" s="34"/>
      <c r="C28" s="34"/>
      <c r="D28" s="34"/>
      <c r="E28" s="34"/>
      <c r="F28" s="34"/>
      <c r="G28" s="34"/>
      <c r="H28" s="34"/>
      <c r="I28" s="34"/>
      <c r="J28" s="34"/>
      <c r="Y28" s="38"/>
      <c r="Z28" s="38"/>
      <c r="AA28" s="38"/>
      <c r="AB28" s="38"/>
    </row>
    <row r="29" spans="1:47" ht="27" customHeight="1" x14ac:dyDescent="0.2">
      <c r="A29" s="34"/>
      <c r="B29" s="34"/>
      <c r="C29" s="34"/>
      <c r="D29" s="34"/>
      <c r="E29" s="34"/>
      <c r="F29" s="34"/>
      <c r="G29" s="34"/>
      <c r="H29" s="34"/>
      <c r="I29" s="34"/>
      <c r="J29" s="34"/>
      <c r="Y29" s="38"/>
      <c r="Z29" s="38"/>
      <c r="AA29" s="38"/>
      <c r="AB29" s="38"/>
    </row>
    <row r="30" spans="1:47" ht="27" customHeight="1" x14ac:dyDescent="0.2">
      <c r="A30" s="34"/>
      <c r="B30" s="34"/>
      <c r="C30" s="34"/>
      <c r="D30" s="34"/>
      <c r="E30" s="34"/>
      <c r="F30" s="34"/>
      <c r="G30" s="34"/>
      <c r="H30" s="34"/>
      <c r="I30" s="34"/>
      <c r="J30" s="34"/>
      <c r="Y30" s="38"/>
      <c r="Z30" s="38"/>
      <c r="AA30" s="38"/>
      <c r="AB30" s="38"/>
    </row>
    <row r="31" spans="1:47" ht="27" customHeight="1" x14ac:dyDescent="0.2">
      <c r="A31" s="34"/>
      <c r="B31" s="34"/>
      <c r="C31" s="34"/>
      <c r="D31" s="34"/>
      <c r="E31" s="34"/>
      <c r="F31" s="34"/>
      <c r="G31" s="34"/>
      <c r="H31" s="34"/>
      <c r="I31" s="34"/>
      <c r="J31" s="34"/>
      <c r="Y31" s="38"/>
      <c r="Z31" s="38"/>
      <c r="AA31" s="38"/>
      <c r="AB31" s="38"/>
    </row>
    <row r="32" spans="1:47" ht="27" customHeight="1" x14ac:dyDescent="0.2">
      <c r="A32" s="34"/>
      <c r="B32" s="34"/>
      <c r="C32" s="34"/>
      <c r="D32" s="34"/>
      <c r="E32" s="34"/>
      <c r="F32" s="34"/>
      <c r="G32" s="34"/>
      <c r="H32" s="34"/>
      <c r="I32" s="34"/>
      <c r="J32" s="34"/>
      <c r="Y32" s="38"/>
      <c r="Z32" s="38"/>
      <c r="AA32" s="38"/>
      <c r="AB32" s="38"/>
    </row>
    <row r="33" spans="1:28" ht="27" customHeight="1" x14ac:dyDescent="0.2">
      <c r="A33" s="34"/>
      <c r="B33" s="34"/>
      <c r="C33" s="34"/>
      <c r="D33" s="34"/>
      <c r="E33" s="34"/>
      <c r="F33" s="34"/>
      <c r="G33" s="34"/>
      <c r="H33" s="34"/>
      <c r="I33" s="34"/>
      <c r="J33" s="34"/>
      <c r="Y33" s="38"/>
      <c r="Z33" s="38"/>
      <c r="AA33" s="38"/>
      <c r="AB33" s="38"/>
    </row>
    <row r="34" spans="1:28" ht="27" customHeight="1" x14ac:dyDescent="0.2">
      <c r="A34" s="34"/>
      <c r="B34" s="34"/>
      <c r="C34" s="34"/>
      <c r="D34" s="34"/>
      <c r="E34" s="34"/>
      <c r="F34" s="34"/>
      <c r="G34" s="34"/>
      <c r="H34" s="34"/>
      <c r="I34" s="34"/>
      <c r="J34" s="34"/>
      <c r="Y34" s="38"/>
      <c r="Z34" s="38"/>
      <c r="AA34" s="38"/>
      <c r="AB34" s="38"/>
    </row>
    <row r="35" spans="1:28" ht="27" customHeight="1" x14ac:dyDescent="0.2">
      <c r="A35" s="34"/>
      <c r="B35" s="34"/>
      <c r="C35" s="34"/>
      <c r="D35" s="34"/>
      <c r="E35" s="34"/>
      <c r="F35" s="34"/>
      <c r="G35" s="34"/>
      <c r="H35" s="34"/>
      <c r="I35" s="34"/>
      <c r="J35" s="34"/>
      <c r="Y35" s="38"/>
      <c r="Z35" s="38"/>
      <c r="AA35" s="38"/>
      <c r="AB35" s="38"/>
    </row>
    <row r="36" spans="1:28" ht="27" customHeight="1" x14ac:dyDescent="0.2">
      <c r="A36" s="34"/>
      <c r="B36" s="34"/>
      <c r="C36" s="34"/>
      <c r="D36" s="34"/>
      <c r="E36" s="34"/>
      <c r="F36" s="34"/>
      <c r="G36" s="34"/>
      <c r="H36" s="34"/>
      <c r="I36" s="34"/>
      <c r="J36" s="34"/>
      <c r="Y36" s="38"/>
      <c r="Z36" s="38"/>
      <c r="AA36" s="38"/>
      <c r="AB36" s="38"/>
    </row>
    <row r="37" spans="1:28" ht="27" customHeight="1" x14ac:dyDescent="0.2">
      <c r="A37" s="34"/>
      <c r="B37" s="34"/>
      <c r="C37" s="34"/>
      <c r="D37" s="34"/>
      <c r="E37" s="34"/>
      <c r="F37" s="34"/>
      <c r="G37" s="34"/>
      <c r="H37" s="34"/>
      <c r="I37" s="34"/>
      <c r="J37" s="34"/>
      <c r="Y37" s="38"/>
      <c r="Z37" s="38"/>
      <c r="AA37" s="38"/>
      <c r="AB37" s="38"/>
    </row>
    <row r="38" spans="1:28" ht="27" customHeight="1" x14ac:dyDescent="0.2">
      <c r="A38" s="34"/>
      <c r="B38" s="34"/>
      <c r="C38" s="34"/>
      <c r="D38" s="34"/>
      <c r="E38" s="34"/>
      <c r="F38" s="34"/>
      <c r="G38" s="34"/>
      <c r="H38" s="34"/>
      <c r="I38" s="34"/>
      <c r="J38" s="34"/>
      <c r="Y38" s="38"/>
      <c r="Z38" s="38"/>
      <c r="AA38" s="38"/>
      <c r="AB38" s="38"/>
    </row>
    <row r="39" spans="1:28" ht="27" customHeight="1" x14ac:dyDescent="0.2">
      <c r="A39" s="34"/>
      <c r="B39" s="34"/>
      <c r="C39" s="34"/>
      <c r="D39" s="34"/>
      <c r="E39" s="34"/>
      <c r="F39" s="34"/>
      <c r="G39" s="34"/>
      <c r="H39" s="34"/>
      <c r="I39" s="34"/>
      <c r="J39" s="34"/>
      <c r="Y39" s="38"/>
      <c r="Z39" s="38"/>
      <c r="AA39" s="38"/>
      <c r="AB39" s="38"/>
    </row>
    <row r="40" spans="1:28" ht="27" customHeight="1" x14ac:dyDescent="0.2">
      <c r="A40" s="34"/>
      <c r="B40" s="34"/>
      <c r="C40" s="34"/>
      <c r="D40" s="34"/>
      <c r="E40" s="34"/>
      <c r="F40" s="34"/>
      <c r="G40" s="34"/>
      <c r="H40" s="34"/>
      <c r="I40" s="34"/>
      <c r="J40" s="34"/>
      <c r="Y40" s="38"/>
      <c r="Z40" s="38"/>
      <c r="AA40" s="38"/>
      <c r="AB40" s="38"/>
    </row>
    <row r="41" spans="1:28" ht="27" customHeight="1" x14ac:dyDescent="0.2">
      <c r="A41" s="34"/>
      <c r="B41" s="34"/>
      <c r="C41" s="34"/>
      <c r="D41" s="34"/>
      <c r="E41" s="34"/>
      <c r="F41" s="34"/>
      <c r="G41" s="34"/>
      <c r="H41" s="34"/>
      <c r="I41" s="34"/>
      <c r="J41" s="34"/>
      <c r="Y41" s="38"/>
      <c r="Z41" s="38"/>
      <c r="AA41" s="38"/>
      <c r="AB41" s="38"/>
    </row>
    <row r="42" spans="1:28" ht="27" customHeight="1" x14ac:dyDescent="0.2">
      <c r="A42" s="34"/>
      <c r="B42" s="34"/>
      <c r="C42" s="34"/>
      <c r="D42" s="34"/>
      <c r="E42" s="34"/>
      <c r="F42" s="34"/>
      <c r="G42" s="34"/>
      <c r="H42" s="34"/>
      <c r="I42" s="34"/>
      <c r="J42" s="34"/>
      <c r="Y42" s="38"/>
      <c r="Z42" s="38"/>
      <c r="AA42" s="38"/>
      <c r="AB42" s="38"/>
    </row>
    <row r="43" spans="1:28" ht="27" customHeight="1" x14ac:dyDescent="0.2">
      <c r="A43" s="34"/>
      <c r="B43" s="34"/>
      <c r="C43" s="34"/>
      <c r="D43" s="34"/>
      <c r="E43" s="34"/>
      <c r="F43" s="34"/>
      <c r="G43" s="34"/>
      <c r="H43" s="34"/>
      <c r="I43" s="34"/>
      <c r="J43" s="34"/>
      <c r="Y43" s="38"/>
      <c r="Z43" s="38"/>
      <c r="AA43" s="38"/>
      <c r="AB43" s="38"/>
    </row>
    <row r="44" spans="1:28" ht="27" customHeight="1" x14ac:dyDescent="0.2">
      <c r="A44" s="34"/>
      <c r="B44" s="34"/>
      <c r="C44" s="34"/>
      <c r="D44" s="34"/>
      <c r="E44" s="34"/>
      <c r="F44" s="34"/>
      <c r="G44" s="34"/>
      <c r="H44" s="34"/>
      <c r="I44" s="34"/>
      <c r="J44" s="34"/>
      <c r="Y44" s="38"/>
      <c r="Z44" s="38"/>
      <c r="AA44" s="38"/>
      <c r="AB44" s="38"/>
    </row>
    <row r="45" spans="1:28" ht="27" customHeight="1" x14ac:dyDescent="0.2">
      <c r="A45" s="34"/>
      <c r="B45" s="34"/>
      <c r="C45" s="34"/>
      <c r="D45" s="34"/>
      <c r="E45" s="34"/>
      <c r="F45" s="34"/>
      <c r="G45" s="34"/>
      <c r="H45" s="34"/>
      <c r="I45" s="34"/>
      <c r="J45" s="34"/>
      <c r="Y45" s="38"/>
      <c r="Z45" s="38"/>
      <c r="AA45" s="38"/>
      <c r="AB45" s="38"/>
    </row>
    <row r="46" spans="1:28" ht="27" customHeight="1" x14ac:dyDescent="0.2">
      <c r="A46" s="34"/>
      <c r="B46" s="34"/>
      <c r="C46" s="34"/>
      <c r="D46" s="34"/>
      <c r="E46" s="34"/>
      <c r="F46" s="34"/>
      <c r="G46" s="34"/>
      <c r="H46" s="34"/>
      <c r="I46" s="34"/>
      <c r="J46" s="34"/>
      <c r="Y46" s="38"/>
      <c r="Z46" s="38"/>
      <c r="AA46" s="38"/>
      <c r="AB46" s="38"/>
    </row>
    <row r="47" spans="1:28" ht="27" customHeight="1" x14ac:dyDescent="0.2">
      <c r="A47" s="34"/>
      <c r="B47" s="34"/>
      <c r="C47" s="34"/>
      <c r="D47" s="34"/>
      <c r="E47" s="34"/>
      <c r="F47" s="34"/>
      <c r="G47" s="34"/>
      <c r="H47" s="34"/>
      <c r="I47" s="34"/>
      <c r="J47" s="34"/>
      <c r="Y47" s="38"/>
      <c r="Z47" s="38"/>
      <c r="AA47" s="38"/>
      <c r="AB47" s="38"/>
    </row>
    <row r="48" spans="1:28" ht="27" customHeight="1" x14ac:dyDescent="0.2">
      <c r="A48" s="34"/>
      <c r="B48" s="34"/>
      <c r="C48" s="34"/>
      <c r="D48" s="34"/>
      <c r="E48" s="34"/>
      <c r="F48" s="34"/>
      <c r="G48" s="34"/>
      <c r="H48" s="34"/>
      <c r="I48" s="34"/>
      <c r="J48" s="34"/>
      <c r="Y48" s="38"/>
      <c r="Z48" s="38"/>
      <c r="AA48" s="38"/>
      <c r="AB48" s="38"/>
    </row>
    <row r="49" spans="1:28" ht="27" customHeight="1" x14ac:dyDescent="0.2">
      <c r="A49" s="34"/>
      <c r="B49" s="34"/>
      <c r="C49" s="34"/>
      <c r="D49" s="34"/>
      <c r="E49" s="34"/>
      <c r="F49" s="34"/>
      <c r="G49" s="34"/>
      <c r="H49" s="34"/>
      <c r="I49" s="34"/>
      <c r="J49" s="34"/>
      <c r="Y49" s="38"/>
      <c r="Z49" s="38"/>
      <c r="AA49" s="38"/>
      <c r="AB49" s="38"/>
    </row>
    <row r="50" spans="1:28" ht="27" customHeight="1" x14ac:dyDescent="0.2">
      <c r="A50" s="34"/>
      <c r="B50" s="34"/>
      <c r="C50" s="34"/>
      <c r="D50" s="34"/>
      <c r="E50" s="34"/>
      <c r="F50" s="34"/>
      <c r="G50" s="34"/>
      <c r="H50" s="34"/>
      <c r="I50" s="34"/>
      <c r="J50" s="34"/>
      <c r="Y50" s="38"/>
      <c r="Z50" s="38"/>
      <c r="AA50" s="38"/>
      <c r="AB50" s="38"/>
    </row>
    <row r="51" spans="1:28" ht="27" customHeight="1" x14ac:dyDescent="0.2">
      <c r="A51" s="34"/>
      <c r="B51" s="34"/>
      <c r="C51" s="34"/>
      <c r="D51" s="34"/>
      <c r="E51" s="34"/>
      <c r="F51" s="34"/>
      <c r="G51" s="34"/>
      <c r="H51" s="34"/>
      <c r="I51" s="34"/>
      <c r="J51" s="34"/>
      <c r="Y51" s="38"/>
      <c r="Z51" s="38"/>
      <c r="AA51" s="38"/>
      <c r="AB51" s="38"/>
    </row>
    <row r="52" spans="1:28" ht="27" customHeight="1" x14ac:dyDescent="0.2">
      <c r="A52" s="34"/>
      <c r="B52" s="34"/>
      <c r="C52" s="34"/>
      <c r="D52" s="34"/>
      <c r="E52" s="34"/>
      <c r="F52" s="34"/>
      <c r="G52" s="34"/>
      <c r="H52" s="34"/>
      <c r="I52" s="34"/>
      <c r="J52" s="34"/>
      <c r="Y52" s="38"/>
      <c r="Z52" s="38"/>
      <c r="AA52" s="38"/>
      <c r="AB52" s="38"/>
    </row>
    <row r="53" spans="1:28" ht="27" customHeight="1" x14ac:dyDescent="0.2">
      <c r="A53" s="34"/>
      <c r="B53" s="34"/>
      <c r="C53" s="34"/>
      <c r="D53" s="34"/>
      <c r="E53" s="34"/>
      <c r="F53" s="34"/>
      <c r="G53" s="34"/>
      <c r="H53" s="34"/>
      <c r="I53" s="34"/>
      <c r="J53" s="34"/>
      <c r="Y53" s="38"/>
      <c r="Z53" s="38"/>
      <c r="AA53" s="38"/>
      <c r="AB53" s="38"/>
    </row>
    <row r="54" spans="1:28" ht="27" customHeight="1" x14ac:dyDescent="0.2">
      <c r="A54" s="34"/>
      <c r="B54" s="34"/>
      <c r="C54" s="34"/>
      <c r="D54" s="34"/>
      <c r="E54" s="34"/>
      <c r="F54" s="34"/>
      <c r="G54" s="34"/>
      <c r="H54" s="34"/>
      <c r="I54" s="34"/>
      <c r="J54" s="34"/>
      <c r="Y54" s="38"/>
      <c r="Z54" s="38"/>
      <c r="AA54" s="38"/>
      <c r="AB54" s="38"/>
    </row>
    <row r="55" spans="1:28" ht="27" customHeight="1" x14ac:dyDescent="0.2">
      <c r="A55" s="34"/>
      <c r="B55" s="34"/>
      <c r="C55" s="34"/>
      <c r="D55" s="34"/>
      <c r="E55" s="34"/>
      <c r="F55" s="34"/>
      <c r="G55" s="34"/>
      <c r="H55" s="34"/>
      <c r="I55" s="34"/>
      <c r="J55" s="34"/>
      <c r="Y55" s="38"/>
      <c r="Z55" s="38"/>
      <c r="AA55" s="38"/>
      <c r="AB55" s="38"/>
    </row>
    <row r="56" spans="1:28" ht="27" customHeight="1" x14ac:dyDescent="0.2">
      <c r="A56" s="34"/>
      <c r="B56" s="34"/>
      <c r="C56" s="34"/>
      <c r="D56" s="34"/>
      <c r="E56" s="34"/>
      <c r="F56" s="34"/>
      <c r="G56" s="34"/>
      <c r="H56" s="34"/>
      <c r="I56" s="34"/>
      <c r="J56" s="34"/>
      <c r="Y56" s="38"/>
      <c r="Z56" s="38"/>
      <c r="AA56" s="38"/>
      <c r="AB56" s="38"/>
    </row>
    <row r="57" spans="1:28" ht="27" customHeight="1" x14ac:dyDescent="0.2">
      <c r="A57" s="34"/>
      <c r="B57" s="34"/>
      <c r="C57" s="34"/>
      <c r="D57" s="34"/>
      <c r="E57" s="34"/>
      <c r="F57" s="34"/>
      <c r="G57" s="34"/>
      <c r="H57" s="34"/>
      <c r="I57" s="34"/>
      <c r="J57" s="34"/>
      <c r="Y57" s="38"/>
      <c r="Z57" s="38"/>
      <c r="AA57" s="38"/>
      <c r="AB57" s="38"/>
    </row>
    <row r="58" spans="1:28" ht="27" customHeight="1" x14ac:dyDescent="0.2">
      <c r="A58" s="34"/>
      <c r="B58" s="34"/>
      <c r="C58" s="34"/>
      <c r="D58" s="34"/>
      <c r="E58" s="34"/>
      <c r="F58" s="34"/>
      <c r="G58" s="34"/>
      <c r="H58" s="34"/>
      <c r="I58" s="34"/>
      <c r="J58" s="34"/>
      <c r="Y58" s="38"/>
      <c r="Z58" s="38"/>
      <c r="AA58" s="38"/>
      <c r="AB58" s="38"/>
    </row>
    <row r="59" spans="1:28" ht="27" customHeight="1" x14ac:dyDescent="0.2">
      <c r="A59" s="34"/>
      <c r="B59" s="34"/>
      <c r="C59" s="34"/>
      <c r="D59" s="34"/>
      <c r="E59" s="34"/>
      <c r="F59" s="34"/>
      <c r="G59" s="34"/>
      <c r="H59" s="34"/>
      <c r="I59" s="34"/>
      <c r="J59" s="34"/>
      <c r="Y59" s="38"/>
      <c r="Z59" s="38"/>
      <c r="AA59" s="38"/>
      <c r="AB59" s="38"/>
    </row>
    <row r="60" spans="1:28" ht="27" customHeight="1" x14ac:dyDescent="0.2">
      <c r="A60" s="34"/>
      <c r="B60" s="34"/>
      <c r="C60" s="34"/>
      <c r="D60" s="34"/>
      <c r="E60" s="34"/>
      <c r="F60" s="34"/>
      <c r="G60" s="34"/>
      <c r="H60" s="34"/>
      <c r="I60" s="34"/>
      <c r="J60" s="34"/>
      <c r="Y60" s="38"/>
      <c r="Z60" s="38"/>
      <c r="AA60" s="38"/>
      <c r="AB60" s="38"/>
    </row>
    <row r="61" spans="1:28" ht="27" customHeight="1" x14ac:dyDescent="0.2">
      <c r="A61" s="34"/>
      <c r="B61" s="34"/>
      <c r="C61" s="34"/>
      <c r="D61" s="34"/>
      <c r="E61" s="34"/>
      <c r="F61" s="34"/>
      <c r="G61" s="34"/>
      <c r="H61" s="34"/>
      <c r="I61" s="34"/>
      <c r="J61" s="34"/>
      <c r="Y61" s="38"/>
      <c r="Z61" s="38"/>
      <c r="AA61" s="38"/>
      <c r="AB61" s="38"/>
    </row>
    <row r="62" spans="1:28" ht="27" customHeight="1" x14ac:dyDescent="0.2">
      <c r="A62" s="34"/>
      <c r="B62" s="34"/>
      <c r="C62" s="34"/>
      <c r="D62" s="34"/>
      <c r="E62" s="34"/>
      <c r="F62" s="34"/>
      <c r="G62" s="34"/>
      <c r="H62" s="34"/>
      <c r="I62" s="34"/>
      <c r="J62" s="34"/>
      <c r="Y62" s="38"/>
      <c r="Z62" s="38"/>
      <c r="AA62" s="38"/>
      <c r="AB62" s="38"/>
    </row>
    <row r="63" spans="1:28" ht="27" customHeight="1" x14ac:dyDescent="0.2">
      <c r="A63" s="34"/>
      <c r="B63" s="34"/>
      <c r="C63" s="34"/>
      <c r="D63" s="34"/>
      <c r="E63" s="34"/>
      <c r="F63" s="34"/>
      <c r="G63" s="34"/>
      <c r="H63" s="34"/>
      <c r="I63" s="34"/>
      <c r="J63" s="34"/>
      <c r="Y63" s="38"/>
      <c r="Z63" s="38"/>
      <c r="AA63" s="38"/>
      <c r="AB63" s="38"/>
    </row>
    <row r="64" spans="1:28" ht="27" customHeight="1" x14ac:dyDescent="0.2">
      <c r="A64" s="34"/>
      <c r="B64" s="34"/>
      <c r="C64" s="34"/>
      <c r="D64" s="34"/>
      <c r="E64" s="34"/>
      <c r="F64" s="34"/>
      <c r="G64" s="34"/>
      <c r="H64" s="34"/>
      <c r="I64" s="34"/>
      <c r="J64" s="34"/>
      <c r="Y64" s="38"/>
      <c r="Z64" s="38"/>
      <c r="AA64" s="38"/>
      <c r="AB64" s="38"/>
    </row>
    <row r="65" spans="1:28" ht="27" customHeight="1" x14ac:dyDescent="0.2">
      <c r="A65" s="34"/>
      <c r="B65" s="34"/>
      <c r="C65" s="34"/>
      <c r="D65" s="34"/>
      <c r="E65" s="34"/>
      <c r="F65" s="34"/>
      <c r="G65" s="34"/>
      <c r="H65" s="34"/>
      <c r="I65" s="34"/>
      <c r="J65" s="34"/>
      <c r="Y65" s="38"/>
      <c r="Z65" s="38"/>
      <c r="AA65" s="38"/>
      <c r="AB65" s="38"/>
    </row>
    <row r="66" spans="1:28" ht="27" customHeight="1" x14ac:dyDescent="0.2">
      <c r="A66" s="34"/>
      <c r="B66" s="34"/>
      <c r="C66" s="34"/>
      <c r="D66" s="34"/>
      <c r="E66" s="34"/>
      <c r="F66" s="34"/>
      <c r="G66" s="34"/>
      <c r="H66" s="34"/>
      <c r="I66" s="34"/>
      <c r="J66" s="34"/>
      <c r="Y66" s="38"/>
      <c r="Z66" s="38"/>
      <c r="AA66" s="38"/>
      <c r="AB66" s="38"/>
    </row>
    <row r="67" spans="1:28" ht="27" customHeight="1" x14ac:dyDescent="0.2">
      <c r="A67" s="34"/>
      <c r="B67" s="34"/>
      <c r="C67" s="34"/>
      <c r="D67" s="34"/>
      <c r="E67" s="34"/>
      <c r="F67" s="34"/>
      <c r="G67" s="34"/>
      <c r="H67" s="34"/>
      <c r="I67" s="34"/>
      <c r="J67" s="34"/>
      <c r="Y67" s="38"/>
      <c r="Z67" s="38"/>
      <c r="AA67" s="38"/>
      <c r="AB67" s="38"/>
    </row>
    <row r="68" spans="1:28" ht="27" customHeight="1" x14ac:dyDescent="0.2">
      <c r="A68" s="34"/>
      <c r="B68" s="34"/>
      <c r="C68" s="34"/>
      <c r="D68" s="34"/>
      <c r="E68" s="34"/>
      <c r="F68" s="34"/>
      <c r="G68" s="34"/>
      <c r="H68" s="34"/>
      <c r="I68" s="34"/>
      <c r="J68" s="34"/>
      <c r="Y68" s="38"/>
      <c r="Z68" s="38"/>
      <c r="AA68" s="38"/>
      <c r="AB68" s="38"/>
    </row>
    <row r="69" spans="1:28" ht="27" customHeight="1" x14ac:dyDescent="0.2">
      <c r="A69" s="34"/>
      <c r="B69" s="34"/>
      <c r="C69" s="34"/>
      <c r="D69" s="34"/>
      <c r="E69" s="34"/>
      <c r="F69" s="34"/>
      <c r="G69" s="34"/>
      <c r="H69" s="34"/>
      <c r="I69" s="34"/>
      <c r="J69" s="34"/>
      <c r="Y69" s="38"/>
      <c r="Z69" s="38"/>
      <c r="AA69" s="38"/>
      <c r="AB69" s="38"/>
    </row>
    <row r="70" spans="1:28" ht="27" customHeight="1" x14ac:dyDescent="0.2">
      <c r="A70" s="34"/>
      <c r="B70" s="34"/>
      <c r="C70" s="34"/>
      <c r="D70" s="34"/>
      <c r="E70" s="34"/>
      <c r="F70" s="34"/>
      <c r="G70" s="34"/>
      <c r="H70" s="34"/>
      <c r="I70" s="34"/>
      <c r="J70" s="34"/>
      <c r="Y70" s="38"/>
      <c r="Z70" s="38"/>
      <c r="AA70" s="38"/>
      <c r="AB70" s="38"/>
    </row>
    <row r="71" spans="1:28" ht="27" customHeight="1" x14ac:dyDescent="0.2">
      <c r="A71" s="34"/>
      <c r="B71" s="34"/>
      <c r="C71" s="34"/>
      <c r="D71" s="34"/>
      <c r="E71" s="34"/>
      <c r="F71" s="34"/>
      <c r="G71" s="34"/>
      <c r="H71" s="34"/>
      <c r="I71" s="34"/>
      <c r="J71" s="34"/>
      <c r="Y71" s="38"/>
      <c r="Z71" s="38"/>
      <c r="AA71" s="38"/>
      <c r="AB71" s="38"/>
    </row>
    <row r="72" spans="1:28" ht="27" customHeight="1" x14ac:dyDescent="0.2">
      <c r="A72" s="34"/>
      <c r="B72" s="34"/>
      <c r="C72" s="34"/>
      <c r="D72" s="34"/>
      <c r="E72" s="34"/>
      <c r="F72" s="34"/>
      <c r="G72" s="34"/>
      <c r="H72" s="34"/>
      <c r="I72" s="34"/>
      <c r="J72" s="34"/>
      <c r="Y72" s="38"/>
      <c r="Z72" s="38"/>
      <c r="AA72" s="38"/>
      <c r="AB72" s="38"/>
    </row>
    <row r="73" spans="1:28" ht="27" customHeight="1" x14ac:dyDescent="0.2">
      <c r="A73" s="34"/>
      <c r="B73" s="34"/>
      <c r="C73" s="34"/>
      <c r="D73" s="34"/>
      <c r="E73" s="34"/>
      <c r="F73" s="34"/>
      <c r="G73" s="34"/>
      <c r="H73" s="34"/>
      <c r="I73" s="34"/>
      <c r="J73" s="34"/>
      <c r="Y73" s="38"/>
      <c r="Z73" s="38"/>
      <c r="AA73" s="38"/>
      <c r="AB73" s="38"/>
    </row>
    <row r="74" spans="1:28" ht="27" customHeight="1" x14ac:dyDescent="0.2">
      <c r="A74" s="34"/>
      <c r="B74" s="34"/>
      <c r="C74" s="34"/>
      <c r="D74" s="34"/>
      <c r="E74" s="34"/>
      <c r="F74" s="34"/>
      <c r="G74" s="34"/>
      <c r="H74" s="34"/>
      <c r="I74" s="34"/>
      <c r="J74" s="34"/>
      <c r="Y74" s="38"/>
      <c r="Z74" s="38"/>
      <c r="AA74" s="38"/>
      <c r="AB74" s="38"/>
    </row>
    <row r="75" spans="1:28" ht="27" customHeight="1" x14ac:dyDescent="0.2">
      <c r="A75" s="34"/>
      <c r="B75" s="34"/>
      <c r="C75" s="34"/>
      <c r="D75" s="34"/>
      <c r="E75" s="34"/>
      <c r="F75" s="34"/>
      <c r="G75" s="34"/>
      <c r="H75" s="34"/>
      <c r="I75" s="34"/>
      <c r="J75" s="34"/>
      <c r="Y75" s="38"/>
      <c r="Z75" s="38"/>
      <c r="AA75" s="38"/>
      <c r="AB75" s="38"/>
    </row>
    <row r="76" spans="1:28" ht="27" customHeight="1" x14ac:dyDescent="0.2">
      <c r="A76" s="34"/>
      <c r="B76" s="34"/>
      <c r="C76" s="34"/>
      <c r="D76" s="34"/>
      <c r="E76" s="34"/>
      <c r="F76" s="34"/>
      <c r="G76" s="34"/>
      <c r="H76" s="34"/>
      <c r="I76" s="34"/>
      <c r="J76" s="34"/>
      <c r="Y76" s="38"/>
      <c r="Z76" s="38"/>
      <c r="AA76" s="38"/>
      <c r="AB76" s="38"/>
    </row>
    <row r="77" spans="1:28" ht="27" customHeight="1" x14ac:dyDescent="0.2">
      <c r="A77" s="34"/>
      <c r="B77" s="34"/>
      <c r="C77" s="34"/>
      <c r="D77" s="34"/>
      <c r="E77" s="34"/>
      <c r="F77" s="34"/>
      <c r="G77" s="34"/>
      <c r="H77" s="34"/>
      <c r="I77" s="34"/>
      <c r="J77" s="34"/>
      <c r="Y77" s="38"/>
      <c r="Z77" s="38"/>
      <c r="AA77" s="38"/>
      <c r="AB77" s="38"/>
    </row>
    <row r="78" spans="1:28" ht="27" customHeight="1" x14ac:dyDescent="0.2">
      <c r="A78" s="34"/>
      <c r="B78" s="34"/>
      <c r="C78" s="34"/>
      <c r="D78" s="34"/>
      <c r="E78" s="34"/>
      <c r="F78" s="34"/>
      <c r="G78" s="34"/>
      <c r="H78" s="34"/>
      <c r="I78" s="34"/>
      <c r="J78" s="34"/>
      <c r="Y78" s="38"/>
      <c r="Z78" s="38"/>
      <c r="AA78" s="38"/>
      <c r="AB78" s="38"/>
    </row>
    <row r="79" spans="1:28" ht="27" customHeight="1" x14ac:dyDescent="0.2">
      <c r="A79" s="34"/>
      <c r="B79" s="34"/>
      <c r="C79" s="34"/>
      <c r="D79" s="34"/>
      <c r="E79" s="34"/>
      <c r="F79" s="34"/>
      <c r="G79" s="34"/>
      <c r="H79" s="34"/>
      <c r="I79" s="34"/>
      <c r="J79" s="34"/>
      <c r="Y79" s="38"/>
      <c r="Z79" s="38"/>
      <c r="AA79" s="38"/>
      <c r="AB79" s="38"/>
    </row>
    <row r="80" spans="1:28" ht="27" customHeight="1" x14ac:dyDescent="0.2">
      <c r="A80" s="34"/>
      <c r="B80" s="34"/>
      <c r="C80" s="34"/>
      <c r="D80" s="34"/>
      <c r="E80" s="34"/>
      <c r="F80" s="34"/>
      <c r="G80" s="34"/>
      <c r="H80" s="34"/>
      <c r="I80" s="34"/>
      <c r="J80" s="34"/>
    </row>
    <row r="81" spans="12:23" s="34" customFormat="1" ht="27" customHeight="1" x14ac:dyDescent="0.2">
      <c r="L81" s="352"/>
      <c r="M81" s="23"/>
      <c r="N81" s="23"/>
      <c r="O81" s="471"/>
      <c r="Q81" s="880"/>
      <c r="R81" s="881"/>
      <c r="V81" s="882"/>
      <c r="W81" s="39"/>
    </row>
    <row r="82" spans="12:23" s="34" customFormat="1" ht="27" customHeight="1" x14ac:dyDescent="0.2">
      <c r="L82" s="352"/>
      <c r="M82" s="23"/>
      <c r="N82" s="23"/>
      <c r="O82" s="471"/>
      <c r="Q82" s="880"/>
      <c r="R82" s="881"/>
      <c r="V82" s="882"/>
      <c r="W82" s="39"/>
    </row>
    <row r="83" spans="12:23" s="34" customFormat="1" ht="27" customHeight="1" x14ac:dyDescent="0.2">
      <c r="L83" s="352"/>
      <c r="M83" s="23"/>
      <c r="N83" s="23"/>
      <c r="O83" s="471"/>
      <c r="Q83" s="880"/>
      <c r="R83" s="881"/>
      <c r="V83" s="882"/>
      <c r="W83" s="39"/>
    </row>
    <row r="84" spans="12:23" s="34" customFormat="1" ht="27" customHeight="1" x14ac:dyDescent="0.2">
      <c r="L84" s="352"/>
      <c r="M84" s="23"/>
      <c r="N84" s="23"/>
      <c r="O84" s="471"/>
      <c r="Q84" s="880"/>
      <c r="R84" s="881"/>
      <c r="V84" s="882"/>
      <c r="W84" s="39"/>
    </row>
    <row r="85" spans="12:23" s="34" customFormat="1" ht="27" customHeight="1" x14ac:dyDescent="0.2">
      <c r="L85" s="352"/>
      <c r="M85" s="23"/>
      <c r="N85" s="23"/>
      <c r="O85" s="471"/>
      <c r="Q85" s="880"/>
      <c r="R85" s="881"/>
      <c r="V85" s="882"/>
      <c r="W85" s="39"/>
    </row>
    <row r="86" spans="12:23" s="34" customFormat="1" ht="27" customHeight="1" x14ac:dyDescent="0.2">
      <c r="L86" s="352"/>
      <c r="M86" s="23"/>
      <c r="N86" s="23"/>
      <c r="O86" s="471"/>
      <c r="Q86" s="880"/>
      <c r="R86" s="881"/>
      <c r="V86" s="882"/>
      <c r="W86" s="39"/>
    </row>
    <row r="87" spans="12:23" s="34" customFormat="1" ht="27" customHeight="1" x14ac:dyDescent="0.2">
      <c r="L87" s="352"/>
      <c r="M87" s="23"/>
      <c r="N87" s="23"/>
      <c r="O87" s="471"/>
      <c r="Q87" s="880"/>
      <c r="R87" s="881"/>
      <c r="V87" s="882"/>
      <c r="W87" s="39"/>
    </row>
  </sheetData>
  <mergeCells count="104">
    <mergeCell ref="H18:N18"/>
    <mergeCell ref="AO19:AO21"/>
    <mergeCell ref="AP19:AP21"/>
    <mergeCell ref="AQ19:AQ21"/>
    <mergeCell ref="O26:R26"/>
    <mergeCell ref="O27:R27"/>
    <mergeCell ref="AI19:AI21"/>
    <mergeCell ref="AJ19:AJ21"/>
    <mergeCell ref="AK19:AK21"/>
    <mergeCell ref="AL19:AL21"/>
    <mergeCell ref="AM19:AM21"/>
    <mergeCell ref="AN19:AN21"/>
    <mergeCell ref="AC19:AC21"/>
    <mergeCell ref="AD19:AD21"/>
    <mergeCell ref="AE19:AE21"/>
    <mergeCell ref="AF19:AF21"/>
    <mergeCell ref="AG19:AG21"/>
    <mergeCell ref="AH19:AH21"/>
    <mergeCell ref="W19:W21"/>
    <mergeCell ref="X19:X21"/>
    <mergeCell ref="Y19:Y21"/>
    <mergeCell ref="Z19:Z21"/>
    <mergeCell ref="AA19:AA21"/>
    <mergeCell ref="AB19:AB21"/>
    <mergeCell ref="P19:P21"/>
    <mergeCell ref="Q19:Q21"/>
    <mergeCell ref="R19:R21"/>
    <mergeCell ref="S19:S21"/>
    <mergeCell ref="T19:T20"/>
    <mergeCell ref="J19:J21"/>
    <mergeCell ref="K19:K21"/>
    <mergeCell ref="L19:L21"/>
    <mergeCell ref="M19:M21"/>
    <mergeCell ref="N19:N21"/>
    <mergeCell ref="O19:O21"/>
    <mergeCell ref="AO12:AO15"/>
    <mergeCell ref="AP12:AP15"/>
    <mergeCell ref="AQ12:AQ15"/>
    <mergeCell ref="T14:T15"/>
    <mergeCell ref="A16:C16"/>
    <mergeCell ref="D16:F16"/>
    <mergeCell ref="G16:I16"/>
    <mergeCell ref="AI12:AI15"/>
    <mergeCell ref="AJ12:AJ15"/>
    <mergeCell ref="AK12:AK15"/>
    <mergeCell ref="AL12:AL15"/>
    <mergeCell ref="AM12:AM15"/>
    <mergeCell ref="AN12:AN15"/>
    <mergeCell ref="AC12:AC15"/>
    <mergeCell ref="AD12:AD15"/>
    <mergeCell ref="AE12:AE15"/>
    <mergeCell ref="AF12:AF15"/>
    <mergeCell ref="AG12:AG15"/>
    <mergeCell ref="AH12:AH15"/>
    <mergeCell ref="W12:W15"/>
    <mergeCell ref="X12:X15"/>
    <mergeCell ref="Y12:Y15"/>
    <mergeCell ref="Z12:Z15"/>
    <mergeCell ref="AA12:AA15"/>
    <mergeCell ref="AB12:AB15"/>
    <mergeCell ref="O12:O15"/>
    <mergeCell ref="P12:P15"/>
    <mergeCell ref="Q12:Q15"/>
    <mergeCell ref="R12:R15"/>
    <mergeCell ref="S12:S15"/>
    <mergeCell ref="T12:T13"/>
    <mergeCell ref="J12:J15"/>
    <mergeCell ref="K12:K15"/>
    <mergeCell ref="L12:L15"/>
    <mergeCell ref="M12:M15"/>
    <mergeCell ref="N12:N15"/>
    <mergeCell ref="R7:R8"/>
    <mergeCell ref="S7:S8"/>
    <mergeCell ref="T7:T8"/>
    <mergeCell ref="H7:I8"/>
    <mergeCell ref="J7:J8"/>
    <mergeCell ref="K7:K8"/>
    <mergeCell ref="L7:L8"/>
    <mergeCell ref="M7:M8"/>
    <mergeCell ref="N7:N8"/>
    <mergeCell ref="A1:AO4"/>
    <mergeCell ref="A5:M6"/>
    <mergeCell ref="N5:AQ5"/>
    <mergeCell ref="A7:A8"/>
    <mergeCell ref="B7:C8"/>
    <mergeCell ref="D7:D8"/>
    <mergeCell ref="E7:F8"/>
    <mergeCell ref="G7:G8"/>
    <mergeCell ref="AE7:AJ7"/>
    <mergeCell ref="AK7:AM7"/>
    <mergeCell ref="AO7:AO8"/>
    <mergeCell ref="AP7:AP8"/>
    <mergeCell ref="AQ7:AQ8"/>
    <mergeCell ref="Y6:AN6"/>
    <mergeCell ref="N6:X6"/>
    <mergeCell ref="U7:U8"/>
    <mergeCell ref="V7:V8"/>
    <mergeCell ref="W7:W8"/>
    <mergeCell ref="X7:X8"/>
    <mergeCell ref="Y7:Z7"/>
    <mergeCell ref="AA7:AD7"/>
    <mergeCell ref="O7:O8"/>
    <mergeCell ref="P7:P8"/>
    <mergeCell ref="Q7:Q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ADMINISTRATIVA</vt:lpstr>
      <vt:lpstr>PLANEACION</vt:lpstr>
      <vt:lpstr>HACIENDA</vt:lpstr>
      <vt:lpstr>INFRAESTRUCTURA</vt:lpstr>
      <vt:lpstr>INTERIOR</vt:lpstr>
      <vt:lpstr>CULTURA</vt:lpstr>
      <vt:lpstr>TURISMO</vt:lpstr>
      <vt:lpstr>AGRICULTURA</vt:lpstr>
      <vt:lpstr>PRIVADA</vt:lpstr>
      <vt:lpstr>EDUCACIÓN</vt:lpstr>
      <vt:lpstr>FAMILIA</vt:lpstr>
      <vt:lpstr>REP.JUDICIAL</vt:lpstr>
      <vt:lpstr>SALUD</vt:lpstr>
      <vt:lpstr>INDEPORTES</vt:lpstr>
      <vt:lpstr>PROVIQUINDIO</vt:lpstr>
      <vt:lpstr>IDTQ</vt:lpstr>
      <vt:lpstr>PLANEACION!Área_de_impresión</vt:lpstr>
      <vt:lpstr>PLANEACION!Títulos_a_imprimir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AUXPLANEACION13</cp:lastModifiedBy>
  <cp:lastPrinted>2018-01-30T22:40:32Z</cp:lastPrinted>
  <dcterms:created xsi:type="dcterms:W3CDTF">2016-09-08T15:20:39Z</dcterms:created>
  <dcterms:modified xsi:type="dcterms:W3CDTF">2018-02-05T19:11:34Z</dcterms:modified>
</cp:coreProperties>
</file>